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Mitesh\Desktop\"/>
    </mc:Choice>
  </mc:AlternateContent>
  <xr:revisionPtr revIDLastSave="0" documentId="13_ncr:1_{C6B38BE1-A4BC-450F-95C7-1496CC43DE8C}" xr6:coauthVersionLast="47" xr6:coauthVersionMax="47" xr10:uidLastSave="{00000000-0000-0000-0000-000000000000}"/>
  <bookViews>
    <workbookView xWindow="0" yWindow="0" windowWidth="16515" windowHeight="15600" activeTab="4" xr2:uid="{26D4546B-D2A1-4444-8EAF-A6228F96F0C1}"/>
  </bookViews>
  <sheets>
    <sheet name="Data" sheetId="1" r:id="rId1"/>
    <sheet name="India Staff" sheetId="2" r:id="rId2"/>
    <sheet name="Master Data" sheetId="3" r:id="rId3"/>
    <sheet name="Info" sheetId="5" r:id="rId4"/>
    <sheet name="Dashboard" sheetId="6" r:id="rId5"/>
  </sheets>
  <definedNames>
    <definedName name="_xlnm._FilterDatabase" localSheetId="0" hidden="1">Data!$C$5:$I$105</definedName>
    <definedName name="_xlnm._FilterDatabase" localSheetId="1" hidden="1">'India Staff'!$B$2:$H$114</definedName>
    <definedName name="_xlchart.v1.0" hidden="1">'Master Data'!$G$2:$G$184</definedName>
    <definedName name="_xlchart.v1.1" hidden="1">'Master Data'!$G$2:$G$184</definedName>
    <definedName name="ExternalData_1" localSheetId="2" hidden="1">'Master Data'!$A$1:$H$184</definedName>
    <definedName name="Slicer_Country">#N/A</definedName>
  </definedNames>
  <calcPr calcId="191029"/>
  <pivotCaches>
    <pivotCache cacheId="18"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6" l="1"/>
  <c r="G4" i="6"/>
  <c r="K4" i="6"/>
  <c r="E4" i="6"/>
  <c r="I4" i="6"/>
  <c r="C4" i="6"/>
  <c r="K2" i="3" a="1"/>
  <c r="K2" i="3" s="1"/>
  <c r="K3" i="3" a="1"/>
  <c r="K3" i="3" s="1"/>
  <c r="K4" i="3" a="1"/>
  <c r="K4" i="3" s="1"/>
  <c r="K5" i="3" a="1"/>
  <c r="K5" i="3" s="1"/>
  <c r="K6" i="3" a="1"/>
  <c r="K6" i="3" s="1"/>
  <c r="K7" i="3" a="1"/>
  <c r="K7" i="3" s="1"/>
  <c r="K8" i="3" a="1"/>
  <c r="K8" i="3" s="1"/>
  <c r="K9" i="3" a="1"/>
  <c r="K9" i="3" s="1"/>
  <c r="K10" i="3" a="1"/>
  <c r="K10" i="3" s="1"/>
  <c r="K11" i="3" a="1"/>
  <c r="K11" i="3" s="1"/>
  <c r="K12" i="3" a="1"/>
  <c r="K12" i="3" s="1"/>
  <c r="K13" i="3" a="1"/>
  <c r="K13" i="3" s="1"/>
  <c r="K14" i="3" a="1"/>
  <c r="K14" i="3" s="1"/>
  <c r="K15" i="3" a="1"/>
  <c r="K15" i="3" s="1"/>
  <c r="K16" i="3" a="1"/>
  <c r="K16" i="3" s="1"/>
  <c r="K17" i="3" a="1"/>
  <c r="K17" i="3" s="1"/>
  <c r="K18" i="3" a="1"/>
  <c r="K18" i="3" s="1"/>
  <c r="K19" i="3" a="1"/>
  <c r="K19" i="3" s="1"/>
  <c r="K20" i="3" a="1"/>
  <c r="K20" i="3" s="1"/>
  <c r="K21" i="3" a="1"/>
  <c r="K21" i="3" s="1"/>
  <c r="K22" i="3" a="1"/>
  <c r="K22" i="3" s="1"/>
  <c r="K23" i="3" a="1"/>
  <c r="K23" i="3" s="1"/>
  <c r="K24" i="3" a="1"/>
  <c r="K24" i="3" s="1"/>
  <c r="K25" i="3" a="1"/>
  <c r="K25" i="3" s="1"/>
  <c r="K26" i="3" a="1"/>
  <c r="K26" i="3" s="1"/>
  <c r="K27" i="3" a="1"/>
  <c r="K27" i="3" s="1"/>
  <c r="K28" i="3" a="1"/>
  <c r="K28" i="3" s="1"/>
  <c r="K29" i="3" a="1"/>
  <c r="K29" i="3" s="1"/>
  <c r="K30" i="3" a="1"/>
  <c r="K30" i="3" s="1"/>
  <c r="K31" i="3" a="1"/>
  <c r="K31" i="3" s="1"/>
  <c r="K32" i="3" a="1"/>
  <c r="K32" i="3" s="1"/>
  <c r="K33" i="3" a="1"/>
  <c r="K33" i="3" s="1"/>
  <c r="K34" i="3" a="1"/>
  <c r="K34" i="3" s="1"/>
  <c r="K35" i="3" a="1"/>
  <c r="K35" i="3" s="1"/>
  <c r="K36" i="3" a="1"/>
  <c r="K36" i="3" s="1"/>
  <c r="K37" i="3" a="1"/>
  <c r="K37" i="3" s="1"/>
  <c r="K38" i="3" a="1"/>
  <c r="K38" i="3" s="1"/>
  <c r="K39" i="3" a="1"/>
  <c r="K39" i="3" s="1"/>
  <c r="K40" i="3" a="1"/>
  <c r="K40" i="3" s="1"/>
  <c r="K41" i="3" a="1"/>
  <c r="K41" i="3" s="1"/>
  <c r="K42" i="3" a="1"/>
  <c r="K42" i="3" s="1"/>
  <c r="K43" i="3" a="1"/>
  <c r="K43" i="3" s="1"/>
  <c r="K44" i="3" a="1"/>
  <c r="K44" i="3" s="1"/>
  <c r="K45" i="3" a="1"/>
  <c r="K45" i="3" s="1"/>
  <c r="K46" i="3" a="1"/>
  <c r="K46" i="3" s="1"/>
  <c r="K47" i="3" a="1"/>
  <c r="K47" i="3" s="1"/>
  <c r="K48" i="3" a="1"/>
  <c r="K48" i="3" s="1"/>
  <c r="K49" i="3" a="1"/>
  <c r="K49" i="3" s="1"/>
  <c r="K50" i="3" a="1"/>
  <c r="K50" i="3" s="1"/>
  <c r="K51" i="3" a="1"/>
  <c r="K51" i="3" s="1"/>
  <c r="K52" i="3" a="1"/>
  <c r="K52" i="3" s="1"/>
  <c r="K53" i="3" a="1"/>
  <c r="K53" i="3" s="1"/>
  <c r="K54" i="3" a="1"/>
  <c r="K54" i="3" s="1"/>
  <c r="K55" i="3" a="1"/>
  <c r="K55" i="3" s="1"/>
  <c r="K56" i="3" a="1"/>
  <c r="K56" i="3" s="1"/>
  <c r="K57" i="3" a="1"/>
  <c r="K57" i="3" s="1"/>
  <c r="K58" i="3" a="1"/>
  <c r="K58" i="3" s="1"/>
  <c r="K59" i="3" a="1"/>
  <c r="K59" i="3" s="1"/>
  <c r="K60" i="3" a="1"/>
  <c r="K60" i="3" s="1"/>
  <c r="K61" i="3" a="1"/>
  <c r="K61" i="3" s="1"/>
  <c r="K62" i="3" a="1"/>
  <c r="K62" i="3" s="1"/>
  <c r="K63" i="3" a="1"/>
  <c r="K63" i="3" s="1"/>
  <c r="K64" i="3" a="1"/>
  <c r="K64" i="3" s="1"/>
  <c r="K65" i="3" a="1"/>
  <c r="K65" i="3" s="1"/>
  <c r="K66" i="3" a="1"/>
  <c r="K66" i="3" s="1"/>
  <c r="K67" i="3" a="1"/>
  <c r="K67" i="3" s="1"/>
  <c r="K68" i="3" a="1"/>
  <c r="K68" i="3" s="1"/>
  <c r="K69" i="3" a="1"/>
  <c r="K69" i="3" s="1"/>
  <c r="K70" i="3" a="1"/>
  <c r="K70" i="3" s="1"/>
  <c r="K71" i="3" a="1"/>
  <c r="K71" i="3" s="1"/>
  <c r="K72" i="3" a="1"/>
  <c r="K72" i="3" s="1"/>
  <c r="K73" i="3" a="1"/>
  <c r="K73" i="3" s="1"/>
  <c r="K74" i="3" a="1"/>
  <c r="K74" i="3" s="1"/>
  <c r="K75" i="3" a="1"/>
  <c r="K75" i="3" s="1"/>
  <c r="K76" i="3" a="1"/>
  <c r="K76" i="3" s="1"/>
  <c r="K77" i="3" a="1"/>
  <c r="K77" i="3" s="1"/>
  <c r="K78" i="3" a="1"/>
  <c r="K78" i="3" s="1"/>
  <c r="K79" i="3" a="1"/>
  <c r="K79" i="3" s="1"/>
  <c r="K80" i="3" a="1"/>
  <c r="K80" i="3" s="1"/>
  <c r="K81" i="3" a="1"/>
  <c r="K81" i="3" s="1"/>
  <c r="K82" i="3" a="1"/>
  <c r="K82" i="3" s="1"/>
  <c r="K83" i="3" a="1"/>
  <c r="K83" i="3" s="1"/>
  <c r="K84" i="3" a="1"/>
  <c r="K84" i="3" s="1"/>
  <c r="K85" i="3" a="1"/>
  <c r="K85" i="3" s="1"/>
  <c r="K86" i="3" a="1"/>
  <c r="K86" i="3" s="1"/>
  <c r="K87" i="3" a="1"/>
  <c r="K87" i="3" s="1"/>
  <c r="K88" i="3" a="1"/>
  <c r="K88" i="3" s="1"/>
  <c r="K89" i="3" a="1"/>
  <c r="K89" i="3" s="1"/>
  <c r="K90" i="3" a="1"/>
  <c r="K90" i="3" s="1"/>
  <c r="K91" i="3" a="1"/>
  <c r="K91" i="3" s="1"/>
  <c r="K92" i="3" a="1"/>
  <c r="K92" i="3" s="1"/>
  <c r="K93" i="3" a="1"/>
  <c r="K93" i="3" s="1"/>
  <c r="K94" i="3" a="1"/>
  <c r="K94" i="3" s="1"/>
  <c r="K95" i="3" a="1"/>
  <c r="K95" i="3" s="1"/>
  <c r="K96" i="3" a="1"/>
  <c r="K96" i="3" s="1"/>
  <c r="K97" i="3" a="1"/>
  <c r="K97" i="3" s="1"/>
  <c r="K98" i="3" a="1"/>
  <c r="K98" i="3" s="1"/>
  <c r="K99" i="3" a="1"/>
  <c r="K99" i="3" s="1"/>
  <c r="K100" i="3" a="1"/>
  <c r="K100" i="3" s="1"/>
  <c r="K101" i="3" a="1"/>
  <c r="K101" i="3" s="1"/>
  <c r="K102" i="3" a="1"/>
  <c r="K102" i="3" s="1"/>
  <c r="K103" i="3" a="1"/>
  <c r="K103" i="3" s="1"/>
  <c r="K104" i="3" a="1"/>
  <c r="K104" i="3" s="1"/>
  <c r="K105" i="3" a="1"/>
  <c r="K105" i="3" s="1"/>
  <c r="K106" i="3" a="1"/>
  <c r="K106" i="3" s="1"/>
  <c r="K107" i="3" a="1"/>
  <c r="K107" i="3" s="1"/>
  <c r="K108" i="3" a="1"/>
  <c r="K108" i="3" s="1"/>
  <c r="K109" i="3" a="1"/>
  <c r="K109" i="3" s="1"/>
  <c r="K110" i="3" a="1"/>
  <c r="K110" i="3" s="1"/>
  <c r="K111" i="3" a="1"/>
  <c r="K111" i="3" s="1"/>
  <c r="K112" i="3" a="1"/>
  <c r="K112" i="3" s="1"/>
  <c r="K113" i="3" a="1"/>
  <c r="K113" i="3" s="1"/>
  <c r="K114" i="3" a="1"/>
  <c r="K114" i="3" s="1"/>
  <c r="K115" i="3" a="1"/>
  <c r="K115" i="3" s="1"/>
  <c r="K116" i="3" a="1"/>
  <c r="K116" i="3" s="1"/>
  <c r="K117" i="3" a="1"/>
  <c r="K117" i="3" s="1"/>
  <c r="K118" i="3" a="1"/>
  <c r="K118" i="3" s="1"/>
  <c r="K119" i="3" a="1"/>
  <c r="K119" i="3" s="1"/>
  <c r="K120" i="3" a="1"/>
  <c r="K120" i="3" s="1"/>
  <c r="K121" i="3" a="1"/>
  <c r="K121" i="3" s="1"/>
  <c r="K122" i="3" a="1"/>
  <c r="K122" i="3" s="1"/>
  <c r="K123" i="3" a="1"/>
  <c r="K123" i="3" s="1"/>
  <c r="K124" i="3" a="1"/>
  <c r="K124" i="3" s="1"/>
  <c r="K125" i="3" a="1"/>
  <c r="K125" i="3" s="1"/>
  <c r="K126" i="3" a="1"/>
  <c r="K126" i="3" s="1"/>
  <c r="K127" i="3" a="1"/>
  <c r="K127" i="3" s="1"/>
  <c r="K128" i="3" a="1"/>
  <c r="K128" i="3" s="1"/>
  <c r="K129" i="3" a="1"/>
  <c r="K129" i="3" s="1"/>
  <c r="K130" i="3" a="1"/>
  <c r="K130" i="3" s="1"/>
  <c r="K131" i="3" a="1"/>
  <c r="K131" i="3" s="1"/>
  <c r="K132" i="3" a="1"/>
  <c r="K132" i="3" s="1"/>
  <c r="K133" i="3" a="1"/>
  <c r="K133" i="3" s="1"/>
  <c r="K134" i="3" a="1"/>
  <c r="K134" i="3" s="1"/>
  <c r="K135" i="3" a="1"/>
  <c r="K135" i="3" s="1"/>
  <c r="K136" i="3" a="1"/>
  <c r="K136" i="3" s="1"/>
  <c r="K137" i="3" a="1"/>
  <c r="K137" i="3" s="1"/>
  <c r="K138" i="3" a="1"/>
  <c r="K138" i="3" s="1"/>
  <c r="K139" i="3" a="1"/>
  <c r="K139" i="3" s="1"/>
  <c r="K140" i="3" a="1"/>
  <c r="K140" i="3" s="1"/>
  <c r="K141" i="3" a="1"/>
  <c r="K141" i="3" s="1"/>
  <c r="K142" i="3" a="1"/>
  <c r="K142" i="3" s="1"/>
  <c r="K143" i="3" a="1"/>
  <c r="K143" i="3" s="1"/>
  <c r="K144" i="3" a="1"/>
  <c r="K144" i="3" s="1"/>
  <c r="K145" i="3" a="1"/>
  <c r="K145" i="3" s="1"/>
  <c r="K146" i="3" a="1"/>
  <c r="K146" i="3" s="1"/>
  <c r="K147" i="3" a="1"/>
  <c r="K147" i="3" s="1"/>
  <c r="K148" i="3" a="1"/>
  <c r="K148" i="3" s="1"/>
  <c r="K149" i="3" a="1"/>
  <c r="K149" i="3" s="1"/>
  <c r="K150" i="3" a="1"/>
  <c r="K150" i="3" s="1"/>
  <c r="K151" i="3" a="1"/>
  <c r="K151" i="3" s="1"/>
  <c r="K152" i="3" a="1"/>
  <c r="K152" i="3" s="1"/>
  <c r="K153" i="3" a="1"/>
  <c r="K153" i="3" s="1"/>
  <c r="K154" i="3" a="1"/>
  <c r="K154" i="3" s="1"/>
  <c r="K155" i="3" a="1"/>
  <c r="K155" i="3" s="1"/>
  <c r="K156" i="3" a="1"/>
  <c r="K156" i="3" s="1"/>
  <c r="K157" i="3" a="1"/>
  <c r="K157" i="3" s="1"/>
  <c r="K158" i="3" a="1"/>
  <c r="K158" i="3" s="1"/>
  <c r="K159" i="3" a="1"/>
  <c r="K159" i="3" s="1"/>
  <c r="K160" i="3" a="1"/>
  <c r="K160" i="3" s="1"/>
  <c r="K161" i="3" a="1"/>
  <c r="K161" i="3" s="1"/>
  <c r="K162" i="3" a="1"/>
  <c r="K162" i="3" s="1"/>
  <c r="K163" i="3" a="1"/>
  <c r="K163" i="3" s="1"/>
  <c r="K164" i="3" a="1"/>
  <c r="K164" i="3" s="1"/>
  <c r="K165" i="3" a="1"/>
  <c r="K165" i="3" s="1"/>
  <c r="K166" i="3" a="1"/>
  <c r="K166" i="3" s="1"/>
  <c r="K167" i="3" a="1"/>
  <c r="K167" i="3" s="1"/>
  <c r="K168" i="3" a="1"/>
  <c r="K168" i="3" s="1"/>
  <c r="K169" i="3" a="1"/>
  <c r="K169" i="3" s="1"/>
  <c r="K170" i="3" a="1"/>
  <c r="K170" i="3" s="1"/>
  <c r="K171" i="3" a="1"/>
  <c r="K171" i="3" s="1"/>
  <c r="K172" i="3" a="1"/>
  <c r="K172" i="3" s="1"/>
  <c r="K173" i="3" a="1"/>
  <c r="K173" i="3" s="1"/>
  <c r="K174" i="3" a="1"/>
  <c r="K174" i="3" s="1"/>
  <c r="K175" i="3" a="1"/>
  <c r="K175" i="3" s="1"/>
  <c r="K176" i="3" a="1"/>
  <c r="K176" i="3" s="1"/>
  <c r="K177" i="3" a="1"/>
  <c r="K177" i="3" s="1"/>
  <c r="K178" i="3" a="1"/>
  <c r="K178" i="3" s="1"/>
  <c r="K179" i="3" a="1"/>
  <c r="K179" i="3" s="1"/>
  <c r="K180" i="3" a="1"/>
  <c r="K180" i="3" s="1"/>
  <c r="K181" i="3" a="1"/>
  <c r="K181" i="3" s="1"/>
  <c r="K182" i="3" a="1"/>
  <c r="K182" i="3" s="1"/>
  <c r="K183" i="3" a="1"/>
  <c r="K183" i="3" s="1"/>
  <c r="K184" i="3" a="1"/>
  <c r="K184" i="3" s="1"/>
  <c r="N10" i="3"/>
  <c r="N8" i="3"/>
  <c r="N9" i="3" s="1"/>
  <c r="I22" i="3"/>
  <c r="J22" i="3" s="1"/>
  <c r="I167" i="3"/>
  <c r="J167" i="3" s="1"/>
  <c r="I43" i="3"/>
  <c r="J43" i="3" s="1"/>
  <c r="I165" i="3"/>
  <c r="J165" i="3" s="1"/>
  <c r="I10" i="3"/>
  <c r="J10" i="3" s="1"/>
  <c r="I139" i="3"/>
  <c r="J139" i="3" s="1"/>
  <c r="I55" i="3"/>
  <c r="J55" i="3" s="1"/>
  <c r="I61" i="3"/>
  <c r="J61" i="3" s="1"/>
  <c r="I95" i="3"/>
  <c r="N16" i="3" s="1" a="1"/>
  <c r="N16" i="3" s="1"/>
  <c r="I29" i="3"/>
  <c r="J29" i="3" s="1"/>
  <c r="I39" i="3"/>
  <c r="J39" i="3" s="1"/>
  <c r="I51" i="3"/>
  <c r="J51" i="3" s="1"/>
  <c r="I161" i="3"/>
  <c r="J161" i="3" s="1"/>
  <c r="I177" i="3"/>
  <c r="J177" i="3" s="1"/>
  <c r="I23" i="3"/>
  <c r="J23" i="3" s="1"/>
  <c r="I153" i="3"/>
  <c r="J153" i="3" s="1"/>
  <c r="I4" i="3"/>
  <c r="J4" i="3" s="1"/>
  <c r="I103" i="3"/>
  <c r="J103" i="3" s="1"/>
  <c r="I77" i="3"/>
  <c r="J77" i="3" s="1"/>
  <c r="I83" i="3"/>
  <c r="J83" i="3" s="1"/>
  <c r="I141" i="3"/>
  <c r="J141" i="3" s="1"/>
  <c r="I65" i="3"/>
  <c r="J65" i="3" s="1"/>
  <c r="I179" i="3"/>
  <c r="J179" i="3" s="1"/>
  <c r="I93" i="3"/>
  <c r="J93" i="3" s="1"/>
  <c r="I175" i="3"/>
  <c r="J175" i="3" s="1"/>
  <c r="I45" i="3"/>
  <c r="J45" i="3" s="1"/>
  <c r="I135" i="3"/>
  <c r="J135" i="3" s="1"/>
  <c r="I14" i="3"/>
  <c r="J14" i="3" s="1"/>
  <c r="I173" i="3"/>
  <c r="J173" i="3" s="1"/>
  <c r="I25" i="3"/>
  <c r="J25" i="3" s="1"/>
  <c r="I163" i="3"/>
  <c r="J163" i="3" s="1"/>
  <c r="I115" i="3"/>
  <c r="J115" i="3" s="1"/>
  <c r="I47" i="3"/>
  <c r="J47" i="3" s="1"/>
  <c r="I75" i="3"/>
  <c r="J75" i="3" s="1"/>
  <c r="I151" i="3"/>
  <c r="J151" i="3" s="1"/>
  <c r="I27" i="3"/>
  <c r="J27" i="3" s="1"/>
  <c r="I2" i="3"/>
  <c r="J2" i="3" s="1"/>
  <c r="I20" i="3"/>
  <c r="J20" i="3" s="1"/>
  <c r="I12" i="3"/>
  <c r="J12" i="3" s="1"/>
  <c r="I155" i="3"/>
  <c r="J155" i="3" s="1"/>
  <c r="I87" i="3"/>
  <c r="J87" i="3" s="1"/>
  <c r="I149" i="3"/>
  <c r="J149" i="3" s="1"/>
  <c r="I71" i="3"/>
  <c r="J71" i="3" s="1"/>
  <c r="I183" i="3"/>
  <c r="J183" i="3" s="1"/>
  <c r="I91" i="3"/>
  <c r="J91" i="3" s="1"/>
  <c r="I133" i="3"/>
  <c r="J133" i="3" s="1"/>
  <c r="I37" i="3"/>
  <c r="J37" i="3" s="1"/>
  <c r="I137" i="3"/>
  <c r="J137" i="3" s="1"/>
  <c r="I59" i="3"/>
  <c r="J59" i="3" s="1"/>
  <c r="I101" i="3"/>
  <c r="J101" i="3" s="1"/>
  <c r="I85" i="3"/>
  <c r="J85" i="3" s="1"/>
  <c r="I63" i="3"/>
  <c r="J63" i="3" s="1"/>
  <c r="I125" i="3"/>
  <c r="J125" i="3" s="1"/>
  <c r="I8" i="3"/>
  <c r="J8" i="3" s="1"/>
  <c r="I119" i="3"/>
  <c r="J119" i="3" s="1"/>
  <c r="I121" i="3"/>
  <c r="J121" i="3" s="1"/>
  <c r="I57" i="3"/>
  <c r="J57" i="3" s="1"/>
  <c r="I157" i="3"/>
  <c r="J157" i="3" s="1"/>
  <c r="I73" i="3"/>
  <c r="J73" i="3" s="1"/>
  <c r="I67" i="3"/>
  <c r="J67" i="3" s="1"/>
  <c r="I109" i="3"/>
  <c r="J109" i="3" s="1"/>
  <c r="I145" i="3"/>
  <c r="J145" i="3" s="1"/>
  <c r="I169" i="3"/>
  <c r="J169" i="3" s="1"/>
  <c r="I31" i="3"/>
  <c r="J31" i="3" s="1"/>
  <c r="I49" i="3"/>
  <c r="J49" i="3" s="1"/>
  <c r="I171" i="3"/>
  <c r="J171" i="3" s="1"/>
  <c r="I97" i="3"/>
  <c r="J97" i="3" s="1"/>
  <c r="I18" i="3"/>
  <c r="J18" i="3" s="1"/>
  <c r="I69" i="3"/>
  <c r="J69" i="3" s="1"/>
  <c r="I146" i="3"/>
  <c r="J146" i="3" s="1"/>
  <c r="I107" i="3"/>
  <c r="J107" i="3" s="1"/>
  <c r="I113" i="3"/>
  <c r="J113" i="3" s="1"/>
  <c r="I105" i="3"/>
  <c r="J105" i="3" s="1"/>
  <c r="I127" i="3"/>
  <c r="J127" i="3" s="1"/>
  <c r="I35" i="3"/>
  <c r="J35" i="3" s="1"/>
  <c r="I6" i="3"/>
  <c r="J6" i="3" s="1"/>
  <c r="I81" i="3"/>
  <c r="J81" i="3" s="1"/>
  <c r="I16" i="3"/>
  <c r="J16" i="3" s="1"/>
  <c r="I41" i="3"/>
  <c r="J41" i="3" s="1"/>
  <c r="I111" i="3"/>
  <c r="J111" i="3" s="1"/>
  <c r="I181" i="3"/>
  <c r="J181" i="3" s="1"/>
  <c r="I123" i="3"/>
  <c r="J123" i="3" s="1"/>
  <c r="I33" i="3"/>
  <c r="J33" i="3" s="1"/>
  <c r="I117" i="3"/>
  <c r="J117" i="3" s="1"/>
  <c r="I89" i="3"/>
  <c r="J89" i="3" s="1"/>
  <c r="I143" i="3"/>
  <c r="J143" i="3" s="1"/>
  <c r="I79" i="3"/>
  <c r="J79" i="3" s="1"/>
  <c r="I131" i="3"/>
  <c r="J131" i="3" s="1"/>
  <c r="I99" i="3"/>
  <c r="J99" i="3" s="1"/>
  <c r="I129" i="3"/>
  <c r="J129" i="3" s="1"/>
  <c r="I159" i="3"/>
  <c r="J159" i="3" s="1"/>
  <c r="I53" i="3"/>
  <c r="J53" i="3" s="1"/>
  <c r="I21" i="3"/>
  <c r="J21" i="3" s="1"/>
  <c r="I100" i="3"/>
  <c r="J100" i="3" s="1"/>
  <c r="I150" i="3"/>
  <c r="J150" i="3" s="1"/>
  <c r="I11" i="3"/>
  <c r="J11" i="3" s="1"/>
  <c r="I147" i="3"/>
  <c r="J147" i="3" s="1"/>
  <c r="I26" i="3"/>
  <c r="J26" i="3" s="1"/>
  <c r="I160" i="3"/>
  <c r="J160" i="3" s="1"/>
  <c r="I124" i="3"/>
  <c r="J124" i="3" s="1"/>
  <c r="I144" i="3"/>
  <c r="J144" i="3" s="1"/>
  <c r="I3" i="3"/>
  <c r="J3" i="3" s="1"/>
  <c r="I28" i="3"/>
  <c r="J28" i="3" s="1"/>
  <c r="I118" i="3"/>
  <c r="J118" i="3" s="1"/>
  <c r="I108" i="3"/>
  <c r="J108" i="3" s="1"/>
  <c r="I34" i="3"/>
  <c r="J34" i="3" s="1"/>
  <c r="I168" i="3"/>
  <c r="J168" i="3" s="1"/>
  <c r="I50" i="3"/>
  <c r="J50" i="3" s="1"/>
  <c r="I178" i="3"/>
  <c r="J178" i="3" s="1"/>
  <c r="I138" i="3"/>
  <c r="J138" i="3" s="1"/>
  <c r="I172" i="3"/>
  <c r="J172" i="3" s="1"/>
  <c r="I88" i="3"/>
  <c r="J88" i="3" s="1"/>
  <c r="I134" i="3"/>
  <c r="J134" i="3" s="1"/>
  <c r="I114" i="3"/>
  <c r="J114" i="3" s="1"/>
  <c r="I136" i="3"/>
  <c r="J136" i="3" s="1"/>
  <c r="I156" i="3"/>
  <c r="J156" i="3" s="1"/>
  <c r="I122" i="3"/>
  <c r="J122" i="3" s="1"/>
  <c r="I94" i="3"/>
  <c r="J94" i="3" s="1"/>
  <c r="I68" i="3"/>
  <c r="J68" i="3" s="1"/>
  <c r="I182" i="3"/>
  <c r="J182" i="3" s="1"/>
  <c r="I86" i="3"/>
  <c r="J86" i="3" s="1"/>
  <c r="I128" i="3"/>
  <c r="J128" i="3" s="1"/>
  <c r="I90" i="3"/>
  <c r="J90" i="3" s="1"/>
  <c r="I9" i="3"/>
  <c r="J9" i="3" s="1"/>
  <c r="I80" i="3"/>
  <c r="J80" i="3" s="1"/>
  <c r="I30" i="3"/>
  <c r="J30" i="3" s="1"/>
  <c r="I154" i="3"/>
  <c r="J154" i="3" s="1"/>
  <c r="I48" i="3"/>
  <c r="J48" i="3" s="1"/>
  <c r="I54" i="3"/>
  <c r="J54" i="3" s="1"/>
  <c r="I44" i="3"/>
  <c r="J44" i="3" s="1"/>
  <c r="I158" i="3"/>
  <c r="J158" i="3" s="1"/>
  <c r="I152" i="3"/>
  <c r="J152" i="3" s="1"/>
  <c r="I82" i="3"/>
  <c r="J82" i="3" s="1"/>
  <c r="I70" i="3"/>
  <c r="J70" i="3" s="1"/>
  <c r="I74" i="3"/>
  <c r="J74" i="3" s="1"/>
  <c r="I58" i="3"/>
  <c r="J58" i="3" s="1"/>
  <c r="I24" i="3"/>
  <c r="J24" i="3" s="1"/>
  <c r="I78" i="3"/>
  <c r="J78" i="3" s="1"/>
  <c r="I110" i="3"/>
  <c r="J110" i="3" s="1"/>
  <c r="I76" i="3"/>
  <c r="J76" i="3" s="1"/>
  <c r="I132" i="3"/>
  <c r="J132" i="3" s="1"/>
  <c r="I5" i="3"/>
  <c r="J5" i="3" s="1"/>
  <c r="I162" i="3"/>
  <c r="J162" i="3" s="1"/>
  <c r="I166" i="3"/>
  <c r="J166" i="3" s="1"/>
  <c r="I13" i="3"/>
  <c r="J13" i="3" s="1"/>
  <c r="I104" i="3"/>
  <c r="J104" i="3" s="1"/>
  <c r="I98" i="3"/>
  <c r="J98" i="3" s="1"/>
  <c r="I32" i="3"/>
  <c r="J32" i="3" s="1"/>
  <c r="I19" i="3"/>
  <c r="J19" i="3" s="1"/>
  <c r="I106" i="3"/>
  <c r="J106" i="3" s="1"/>
  <c r="I7" i="3"/>
  <c r="J7" i="3" s="1"/>
  <c r="I84" i="3"/>
  <c r="J84" i="3" s="1"/>
  <c r="I15" i="3"/>
  <c r="J15" i="3" s="1"/>
  <c r="I62" i="3"/>
  <c r="J62" i="3" s="1"/>
  <c r="I38" i="3"/>
  <c r="J38" i="3" s="1"/>
  <c r="I142" i="3"/>
  <c r="J142" i="3" s="1"/>
  <c r="I64" i="3"/>
  <c r="J64" i="3" s="1"/>
  <c r="I140" i="3"/>
  <c r="J140" i="3" s="1"/>
  <c r="I56" i="3"/>
  <c r="J56" i="3" s="1"/>
  <c r="I116" i="3"/>
  <c r="J116" i="3" s="1"/>
  <c r="I164" i="3"/>
  <c r="J164" i="3" s="1"/>
  <c r="I126" i="3"/>
  <c r="J126" i="3" s="1"/>
  <c r="I42" i="3"/>
  <c r="J42" i="3" s="1"/>
  <c r="I66" i="3"/>
  <c r="J66" i="3" s="1"/>
  <c r="I46" i="3"/>
  <c r="J46" i="3" s="1"/>
  <c r="I17" i="3"/>
  <c r="J17" i="3" s="1"/>
  <c r="I184" i="3"/>
  <c r="J184" i="3" s="1"/>
  <c r="I36" i="3"/>
  <c r="J36" i="3" s="1"/>
  <c r="I176" i="3"/>
  <c r="J176" i="3" s="1"/>
  <c r="I60" i="3"/>
  <c r="J60" i="3" s="1"/>
  <c r="I180" i="3"/>
  <c r="J180" i="3" s="1"/>
  <c r="I40" i="3"/>
  <c r="J40" i="3" s="1"/>
  <c r="I52" i="3"/>
  <c r="J52" i="3" s="1"/>
  <c r="I72" i="3"/>
  <c r="J72" i="3" s="1"/>
  <c r="I170" i="3"/>
  <c r="J170" i="3" s="1"/>
  <c r="I130" i="3"/>
  <c r="J130" i="3" s="1"/>
  <c r="I120" i="3"/>
  <c r="J120" i="3" s="1"/>
  <c r="I174" i="3"/>
  <c r="J174" i="3" s="1"/>
  <c r="I92" i="3"/>
  <c r="J92" i="3" s="1"/>
  <c r="I96" i="3"/>
  <c r="J96" i="3" s="1"/>
  <c r="I112" i="3"/>
  <c r="J112" i="3" s="1"/>
  <c r="I102" i="3"/>
  <c r="J102" i="3" s="1"/>
  <c r="I148" i="3"/>
  <c r="J148" i="3" s="1"/>
  <c r="O6" i="3"/>
  <c r="O5" i="3"/>
  <c r="N6" i="3"/>
  <c r="N5" i="3"/>
  <c r="N4" i="3"/>
  <c r="H115" i="2"/>
  <c r="J95" i="3" l="1"/>
  <c r="M28" i="3" a="1"/>
  <c r="M28" i="3" s="1"/>
  <c r="N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FC3F32-8566-4490-BBAE-328D9A15F819}" keepAlive="1" name="Query - Ind_staff" description="Connection to the 'Ind_staff' query in the workbook." type="5" refreshedVersion="0" background="1">
    <dbPr connection="Provider=Microsoft.Mashup.OleDb.1;Data Source=$Workbook$;Location=Ind_staff;Extended Properties=&quot;&quot;" command="SELECT * FROM [Ind_staff]"/>
  </connection>
  <connection id="2" xr16:uid="{A69A22C7-927D-4860-9AD6-0245F40C3A20}"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1CC179AD-3D3F-4610-AB14-257315FB30BB}"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<sst xmlns="http://schemas.openxmlformats.org/spreadsheetml/2006/main" count="1845" uniqueCount="236">
  <si>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</si>
  <si>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</si>
  <si>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</si>
  <si>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</si>
  <si>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</si>
  <si>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</si>
  <si>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</si>
  <si>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</si>
  <si>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</si>
  <si>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</si>
  <si>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</si>
  <si>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</si>
  <si>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</si>
  <si>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</si>
  <si>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</si>
  <si>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</si>
  <si>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</si>
  <si>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</si>
  <si>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</si>
  <si>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</si>
  <si>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</si>
  <si>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</si>
  <si>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</si>
  <si>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</si>
  <si>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</si>
  <si>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</si>
  <si>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</si>
  <si>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</si>
  <si>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</si>
  <si>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</si>
  <si>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</si>
  <si>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</si>
  <si>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</si>
  <si>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</si>
  <si>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</si>
  <si>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</si>
  <si>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</si>
  <si>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</si>
  <si>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</si>
  <si>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</si>
  <si>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</si>
  <si>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</si>
  <si>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</si>
  <si>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</si>
  <si>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</si>
  <si>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</si>
  <si>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</si>
  <si>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</si>
  <si>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</si>
  <si>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</si>
  <si>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</si>
  <si>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</si>
  <si>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</si>
  <si>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</si>
  <si>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</si>
  <si>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</si>
  <si>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</si>
  <si>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</si>
  <si>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</si>
  <si>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</si>
  <si>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</si>
  <si>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</si>
  <si>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</si>
  <si>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</si>
  <si>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</si>
  <si>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</si>
  <si>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</si>
  <si>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</si>
  <si>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</si>
  <si>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</si>
  <si>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</si>
  <si>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</si>
  <si>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</si>
  <si>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</si>
  <si>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</si>
  <si>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</si>
  <si>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</si>
  <si>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</si>
  <si>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</si>
  <si>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</si>
  <si>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</si>
  <si>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</si>
  <si>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</si>
  <si>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</si>
  <si>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</si>
  <si>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</si>
  <si>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</si>
  <si>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</si>
  <si>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</si>
  <si>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</si>
  <si>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</si>
  <si>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</si>
  <si>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</si>
  <si>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</si>
  <si>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</si>
  <si>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</si>
  <si>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</si>
  <si>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</si>
  <si>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</si>
  <si>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</si>
  <si>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</si>
  <si>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</si>
  <si>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</si>
  <si>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</si>
  <si>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</si>
  <si>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</si>
  <si>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</si>
  <si>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</si>
  <si>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</si>
  <si>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</si>
  <si>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</si>
  <si>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</si>
  <si>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</si>
  <si>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</si>
  <si>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</si>
  <si>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</si>
  <si>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</si>
  <si>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</si>
  <si>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</si>
  <si>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</si>
  <si>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</si>
  <si>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</si>
  <si>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</si>
  <si>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</si>
  <si>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</si>
  <si>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</si>
  <si>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</si>
  <si>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</si>
  <si>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</si>
  <si>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</si>
  <si>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</si>
  <si>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</si>
  <si>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</si>
  <si>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</si>
  <si>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</si>
  <si>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</si>
  <si>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</si>
  <si>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</si>
  <si>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</si>
  <si>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</si>
  <si>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</si>
  <si>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</si>
  <si>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</si>
  <si>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</si>
  <si>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</si>
  <si>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</si>
  <si>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</si>
  <si>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</si>
  <si>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</si>
  <si>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</si>
  <si>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</si>
  <si>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</si>
  <si>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</si>
  <si>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</si>
  <si>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</si>
  <si>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</si>
  <si>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</si>
  <si>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</si>
  <si>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</si>
  <si>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</si>
  <si>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</si>
  <si>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</si>
  <si>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</si>
  <si>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</si>
  <si>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</si>
  <si>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</si>
  <si>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</si>
  <si>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</si>
  <si>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</si>
  <si>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</si>
  <si>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</si>
  <si>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</si>
  <si>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</si>
  <si>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</si>
  <si>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</si>
  <si>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</si>
  <si>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</si>
  <si>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</si>
  <si>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</si>
  <si>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</si>
  <si>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</si>
  <si>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</si>
  <si>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</si>
  <si>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</si>
  <si>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</si>
  <si>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</si>
  <si>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</si>
  <si>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</si>
  <si>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</si>
  <si>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</si>
  <si>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</si>
  <si>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</si>
  <si>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</si>
  <si>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</si>
  <si>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</si>
  <si>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</si>
  <si>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</si>
  <si>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</si>
  <si>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</si>
  <si>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</si>
  <si>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</si>
  <si>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</si>
  <si>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</si>
  <si>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</si>
  <si>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</si>
  <si>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</si>
  <si>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</si>
  <si>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</si>
  <si>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 xml:space="preserve"> </t>
  </si>
  <si>
    <t>Count of Employees</t>
  </si>
  <si>
    <t>Average Salary</t>
  </si>
  <si>
    <t>Average Age</t>
  </si>
  <si>
    <t>Median</t>
  </si>
  <si>
    <t>Average Tenure</t>
  </si>
  <si>
    <t>Tenure</t>
  </si>
  <si>
    <t>Female Count</t>
  </si>
  <si>
    <t>Female Ratio %</t>
  </si>
  <si>
    <t>% of People with 90k+ Salary</t>
  </si>
  <si>
    <t>Summary</t>
  </si>
  <si>
    <t>Lookup Function</t>
  </si>
  <si>
    <t>Xlookup</t>
  </si>
  <si>
    <t>vlookup</t>
  </si>
  <si>
    <t>Bonus</t>
  </si>
  <si>
    <t>Row Labels</t>
  </si>
  <si>
    <t>Grand Total</t>
  </si>
  <si>
    <t>Column Labels</t>
  </si>
  <si>
    <t>Count of Name</t>
  </si>
  <si>
    <t>Average of Age</t>
  </si>
  <si>
    <t>Values</t>
  </si>
  <si>
    <t>Average of Salary</t>
  </si>
  <si>
    <t>Average of Tenure</t>
  </si>
  <si>
    <t>Rating Number</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</si>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</sst>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 #,##0.00;[Red]&quot;₹&quot;\ \-#,##0.00"/>
    <numFmt numFmtId="167" formatCode="[$$-409]#,##0.00"/>
    <numFmt numFmtId="169" formatCode="[$$-409]#,##0"/>
    <numFmt numFmtId="170" formatCode="[$$-C09]#,##0.00"/>
    <numFmt numFmtId="175" formatCode="0.000"/>
    <numFmt numFmtId="182" formatCode="_-[$$-2009]* #,##0_-;\-[$$-2009]* #,##0_-;_-[$$-2009]* &quot;-&quot;??_-;_-@_-"/>
  </numFmts>
  <fonts count="8" x14ac:knownFonts="1">
    <font>
      <sz val="11"/>
      <color theme="1"/>
      <name val="Calibri"/>
      <family val="2"/>
      <scheme val="minor"/>
    </font>
    <font>
      <sz val="28"/>
      <color theme="1"/>
      <name val="Segoe UI Light"/>
      <family val="2"/>
    </font>
    <font>
      <sz val="11"/>
      <color theme="1"/>
      <name val="Calibri"/>
      <family val="2"/>
      <scheme val="minor"/>
    </font>
    <font>
      <sz val="11"/>
      <color rgb="FFFF0000"/>
      <name val="Calibri"/>
      <family val="2"/>
      <scheme val="minor"/>
    </font>
    <font>
      <sz val="8"/>
      <name val="Calibri"/>
      <family val="2"/>
      <scheme val="minor"/>
    </font>
    <font>
      <b/>
      <sz val="72"/>
      <color theme="0"/>
      <name val="Calibri"/>
      <family val="2"/>
      <scheme val="minor"/>
    </font>
    <font>
      <b/>
      <sz val="48"/>
      <color theme="0"/>
      <name val="Calibri"/>
      <family val="2"/>
      <scheme val="minor"/>
    </font>
    <font>
      <b/>
      <sz val="28"/>
      <color theme="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2">
    <xf numFmtId="0" fontId="0" fillId="0" borderId="0"/>
    <xf numFmtId="9" fontId="2" fillId="0" borderId="0" applyFont="0" applyFill="0" applyBorder="0" applyAlignment="0" applyProtection="0"/>
  </cellStyleXfs>
  <cellXfs count="2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7" fontId="0" fillId="0" borderId="0" xfId="0" applyNumberFormat="1"/>
    <xf numFmtId="169" fontId="0" fillId="0" borderId="0" xfId="0" applyNumberFormat="1"/>
    <xf numFmtId="14" fontId="0" fillId="0" borderId="0" xfId="0" applyNumberFormat="1"/>
    <xf numFmtId="8" fontId="0" fillId="0" borderId="0" xfId="0" applyNumberFormat="1"/>
    <xf numFmtId="170" fontId="0" fillId="0" borderId="0" xfId="0" applyNumberFormat="1" applyFont="1"/>
    <xf numFmtId="0" fontId="0" fillId="0" borderId="0" xfId="0" applyNumberFormat="1"/>
    <xf numFmtId="167" fontId="0" fillId="0" borderId="2" xfId="0" applyNumberFormat="1" applyFont="1" applyBorder="1"/>
    <xf numFmtId="175" fontId="0" fillId="0" borderId="0" xfId="0" applyNumberFormat="1"/>
    <xf numFmtId="2" fontId="0" fillId="0" borderId="0" xfId="0" applyNumberFormat="1"/>
    <xf numFmtId="10" fontId="0" fillId="0" borderId="0" xfId="1" applyNumberFormat="1" applyFont="1"/>
    <xf numFmtId="0" fontId="0" fillId="4" borderId="0" xfId="0" applyFill="1"/>
    <xf numFmtId="0" fontId="0" fillId="0" borderId="0" xfId="0" applyAlignment="1">
      <alignment horizontal="left"/>
    </xf>
    <xf numFmtId="0" fontId="3" fillId="0" borderId="1" xfId="0" applyNumberFormat="1" applyFont="1" applyBorder="1"/>
    <xf numFmtId="0" fontId="0" fillId="0" borderId="0" xfId="0" pivotButton="1"/>
    <xf numFmtId="170" fontId="0" fillId="0" borderId="0" xfId="0" applyNumberFormat="1"/>
    <xf numFmtId="0" fontId="5" fillId="5" borderId="0" xfId="0" applyFont="1" applyFill="1" applyAlignment="1">
      <alignment horizontal="center" vertical="center"/>
    </xf>
    <xf numFmtId="9" fontId="6" fillId="5" borderId="0" xfId="1" applyFont="1" applyFill="1" applyAlignment="1">
      <alignment horizontal="center" vertical="center"/>
    </xf>
    <xf numFmtId="9" fontId="6" fillId="6" borderId="0" xfId="1" applyFont="1" applyFill="1" applyAlignment="1">
      <alignment horizontal="center" vertical="center"/>
    </xf>
    <xf numFmtId="182" fontId="7" fillId="5" borderId="0" xfId="0" applyNumberFormat="1" applyFont="1" applyFill="1" applyAlignment="1">
      <alignment horizontal="center" vertical="center"/>
    </xf>
    <xf numFmtId="182" fontId="7" fillId="6" borderId="0" xfId="0" applyNumberFormat="1" applyFont="1" applyFill="1" applyAlignment="1">
      <alignment horizontal="center" vertical="center"/>
    </xf>
    <xf numFmtId="0" fontId="5" fillId="6" borderId="0" xfId="0" applyFont="1" applyFill="1" applyAlignment="1">
      <alignment horizontal="center" vertical="center"/>
    </xf>
  </cellXfs>
  <cellStyles count="2">
    <cellStyle name="Normal" xfId="0" builtinId="0"/>
    <cellStyle name="Percent" xfId="1" builtinId="5"/>
  </cellStyles>
  <dxfs count="23">
    <dxf>
      <numFmt numFmtId="175" formatCode="0.000"/>
    </dxf>
    <dxf>
      <numFmt numFmtId="175" formatCode="0.000"/>
    </dxf>
    <dxf>
      <numFmt numFmtId="2" formatCode="0.00"/>
    </dxf>
    <dxf>
      <numFmt numFmtId="170" formatCode="[$$-C09]#,##0.00"/>
    </dxf>
    <dxf>
      <numFmt numFmtId="0" formatCode="General"/>
    </dxf>
    <dxf>
      <font>
        <color rgb="FF9C0006"/>
      </font>
      <fill>
        <patternFill>
          <bgColor rgb="FFFFC7CE"/>
        </patternFill>
      </fill>
    </dxf>
    <dxf>
      <numFmt numFmtId="167" formatCode="[$$-409]#,##0.00"/>
    </dxf>
    <dxf>
      <numFmt numFmtId="167" formatCode="[$$-409]#,##0.00"/>
    </dxf>
    <dxf>
      <numFmt numFmtId="175" formatCode="0.000"/>
    </dxf>
    <dxf>
      <numFmt numFmtId="175" formatCode="0.000"/>
    </dxf>
    <dxf>
      <numFmt numFmtId="2" formatCode="0.00"/>
    </dxf>
    <dxf>
      <numFmt numFmtId="170" formatCode="[$$-C09]#,##0.00"/>
    </dxf>
    <dxf>
      <numFmt numFmtId="0" formatCode="General"/>
    </dxf>
    <dxf>
      <numFmt numFmtId="0" formatCode="General"/>
    </dxf>
    <dxf>
      <numFmt numFmtId="2" formatCode="0.00"/>
    </dxf>
    <dxf>
      <numFmt numFmtId="19" formatCode="dd/mm/yyyy"/>
    </dxf>
    <dxf>
      <numFmt numFmtId="0" formatCode="General"/>
    </dxf>
    <dxf>
      <numFmt numFmtId="0" formatCode="General"/>
    </dxf>
    <dxf>
      <numFmt numFmtId="0" formatCode="General"/>
    </dxf>
    <dxf>
      <font>
        <i val="0"/>
        <strike val="0"/>
        <outline val="0"/>
        <shadow val="0"/>
        <u val="none"/>
        <vertAlign val="baseline"/>
        <sz val="11"/>
        <color theme="1"/>
        <name val="Calibri"/>
        <family val="2"/>
        <scheme val="minor"/>
      </font>
      <numFmt numFmtId="170" formatCode="[$$-C09]#,##0.00"/>
    </dxf>
    <dxf>
      <numFmt numFmtId="19" formatCode="dd/mm/yyyy"/>
    </dxf>
    <dxf>
      <numFmt numFmtId="169" formatCode="[$$-409]#,##0"/>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'Master Data'!$K$1</c:f>
              <c:strCache>
                <c:ptCount val="1"/>
                <c:pt idx="0">
                  <c:v>Rating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'Master Data'!$G$2:$G$217</c:f>
              <c:numCache>
                <c:formatCode>[$$-409]#,##0.00</c:formatCode>
                <c:ptCount val="216"/>
                <c:pt idx="0">
                  <c:v>119110</c:v>
                </c:pt>
                <c:pt idx="1">
                  <c:v>119110</c:v>
                </c:pt>
                <c:pt idx="2">
                  <c:v>118840</c:v>
                </c:pt>
                <c:pt idx="3">
                  <c:v>118840</c:v>
                </c:pt>
                <c:pt idx="4">
                  <c:v>118100</c:v>
                </c:pt>
                <c:pt idx="5">
                  <c:v>118100</c:v>
                </c:pt>
                <c:pt idx="6">
                  <c:v>115920</c:v>
                </c:pt>
                <c:pt idx="7">
                  <c:v>115920</c:v>
                </c:pt>
                <c:pt idx="8">
                  <c:v>115440</c:v>
                </c:pt>
                <c:pt idx="9">
                  <c:v>115440</c:v>
                </c:pt>
                <c:pt idx="10">
                  <c:v>114890</c:v>
                </c:pt>
                <c:pt idx="11">
                  <c:v>114890</c:v>
                </c:pt>
                <c:pt idx="12">
                  <c:v>114870</c:v>
                </c:pt>
                <c:pt idx="13">
                  <c:v>114870</c:v>
                </c:pt>
                <c:pt idx="14">
                  <c:v>114180</c:v>
                </c:pt>
                <c:pt idx="15">
                  <c:v>114180</c:v>
                </c:pt>
                <c:pt idx="16">
                  <c:v>113280</c:v>
                </c:pt>
                <c:pt idx="17">
                  <c:v>113280</c:v>
                </c:pt>
                <c:pt idx="18">
                  <c:v>112780</c:v>
                </c:pt>
                <c:pt idx="19">
                  <c:v>112780</c:v>
                </c:pt>
                <c:pt idx="20">
                  <c:v>112650</c:v>
                </c:pt>
                <c:pt idx="21">
                  <c:v>112650</c:v>
                </c:pt>
                <c:pt idx="22">
                  <c:v>112650</c:v>
                </c:pt>
                <c:pt idx="23">
                  <c:v>112570</c:v>
                </c:pt>
                <c:pt idx="24">
                  <c:v>112570</c:v>
                </c:pt>
                <c:pt idx="25">
                  <c:v>112110</c:v>
                </c:pt>
                <c:pt idx="26">
                  <c:v>112110</c:v>
                </c:pt>
                <c:pt idx="27">
                  <c:v>109190</c:v>
                </c:pt>
                <c:pt idx="28">
                  <c:v>109190</c:v>
                </c:pt>
                <c:pt idx="29">
                  <c:v>109160</c:v>
                </c:pt>
                <c:pt idx="30">
                  <c:v>109160</c:v>
                </c:pt>
                <c:pt idx="31">
                  <c:v>107700</c:v>
                </c:pt>
                <c:pt idx="32">
                  <c:v>107700</c:v>
                </c:pt>
                <c:pt idx="33">
                  <c:v>106460</c:v>
                </c:pt>
                <c:pt idx="34">
                  <c:v>106460</c:v>
                </c:pt>
                <c:pt idx="35">
                  <c:v>104770</c:v>
                </c:pt>
                <c:pt idx="36">
                  <c:v>104770</c:v>
                </c:pt>
                <c:pt idx="37">
                  <c:v>104410</c:v>
                </c:pt>
                <c:pt idx="38">
                  <c:v>104410</c:v>
                </c:pt>
                <c:pt idx="39">
                  <c:v>104120</c:v>
                </c:pt>
                <c:pt idx="40">
                  <c:v>104120</c:v>
                </c:pt>
                <c:pt idx="41">
                  <c:v>103550</c:v>
                </c:pt>
                <c:pt idx="42">
                  <c:v>103550</c:v>
                </c:pt>
                <c:pt idx="43">
                  <c:v>100420</c:v>
                </c:pt>
                <c:pt idx="44">
                  <c:v>100420</c:v>
                </c:pt>
                <c:pt idx="45">
                  <c:v>99970</c:v>
                </c:pt>
                <c:pt idx="46">
                  <c:v>99970</c:v>
                </c:pt>
                <c:pt idx="47">
                  <c:v>99750</c:v>
                </c:pt>
                <c:pt idx="48">
                  <c:v>99750</c:v>
                </c:pt>
                <c:pt idx="49">
                  <c:v>96800</c:v>
                </c:pt>
                <c:pt idx="50">
                  <c:v>96800</c:v>
                </c:pt>
                <c:pt idx="51">
                  <c:v>96140</c:v>
                </c:pt>
                <c:pt idx="52">
                  <c:v>96140</c:v>
                </c:pt>
                <c:pt idx="53">
                  <c:v>92700</c:v>
                </c:pt>
                <c:pt idx="54">
                  <c:v>92700</c:v>
                </c:pt>
                <c:pt idx="55">
                  <c:v>92450</c:v>
                </c:pt>
                <c:pt idx="56">
                  <c:v>92450</c:v>
                </c:pt>
                <c:pt idx="57">
                  <c:v>91650</c:v>
                </c:pt>
                <c:pt idx="58">
                  <c:v>91650</c:v>
                </c:pt>
                <c:pt idx="59">
                  <c:v>91310</c:v>
                </c:pt>
                <c:pt idx="60">
                  <c:v>91310</c:v>
                </c:pt>
                <c:pt idx="61">
                  <c:v>90700</c:v>
                </c:pt>
                <c:pt idx="62">
                  <c:v>90700</c:v>
                </c:pt>
                <c:pt idx="63">
                  <c:v>88050</c:v>
                </c:pt>
                <c:pt idx="64">
                  <c:v>88050</c:v>
                </c:pt>
                <c:pt idx="65">
                  <c:v>87620</c:v>
                </c:pt>
                <c:pt idx="66">
                  <c:v>87620</c:v>
                </c:pt>
                <c:pt idx="67">
                  <c:v>86570</c:v>
                </c:pt>
                <c:pt idx="68">
                  <c:v>86570</c:v>
                </c:pt>
                <c:pt idx="69">
                  <c:v>85000</c:v>
                </c:pt>
                <c:pt idx="70">
                  <c:v>85000</c:v>
                </c:pt>
                <c:pt idx="71">
                  <c:v>83750</c:v>
                </c:pt>
                <c:pt idx="72">
                  <c:v>83750</c:v>
                </c:pt>
                <c:pt idx="73">
                  <c:v>80700</c:v>
                </c:pt>
                <c:pt idx="74">
                  <c:v>80700</c:v>
                </c:pt>
                <c:pt idx="75">
                  <c:v>79570</c:v>
                </c:pt>
                <c:pt idx="76">
                  <c:v>79570</c:v>
                </c:pt>
                <c:pt idx="77">
                  <c:v>78540</c:v>
                </c:pt>
                <c:pt idx="78">
                  <c:v>78540</c:v>
                </c:pt>
                <c:pt idx="79">
                  <c:v>78390</c:v>
                </c:pt>
                <c:pt idx="80">
                  <c:v>78390</c:v>
                </c:pt>
                <c:pt idx="81">
                  <c:v>76900</c:v>
                </c:pt>
                <c:pt idx="82">
                  <c:v>76900</c:v>
                </c:pt>
                <c:pt idx="83">
                  <c:v>75970</c:v>
                </c:pt>
                <c:pt idx="84">
                  <c:v>75970</c:v>
                </c:pt>
                <c:pt idx="85">
                  <c:v>75880</c:v>
                </c:pt>
                <c:pt idx="86">
                  <c:v>75880</c:v>
                </c:pt>
                <c:pt idx="87">
                  <c:v>75480</c:v>
                </c:pt>
                <c:pt idx="88">
                  <c:v>75480</c:v>
                </c:pt>
                <c:pt idx="89">
                  <c:v>75280</c:v>
                </c:pt>
                <c:pt idx="90">
                  <c:v>75280</c:v>
                </c:pt>
                <c:pt idx="91">
                  <c:v>75000</c:v>
                </c:pt>
                <c:pt idx="92">
                  <c:v>75000</c:v>
                </c:pt>
                <c:pt idx="93">
                  <c:v>74550</c:v>
                </c:pt>
                <c:pt idx="94">
                  <c:v>74550</c:v>
                </c:pt>
                <c:pt idx="95">
                  <c:v>71380</c:v>
                </c:pt>
                <c:pt idx="96">
                  <c:v>71380</c:v>
                </c:pt>
                <c:pt idx="97">
                  <c:v>70610</c:v>
                </c:pt>
                <c:pt idx="98">
                  <c:v>70610</c:v>
                </c:pt>
                <c:pt idx="99">
                  <c:v>70270</c:v>
                </c:pt>
                <c:pt idx="100">
                  <c:v>70270</c:v>
                </c:pt>
                <c:pt idx="101">
                  <c:v>69710</c:v>
                </c:pt>
                <c:pt idx="102">
                  <c:v>69710</c:v>
                </c:pt>
                <c:pt idx="103">
                  <c:v>69120</c:v>
                </c:pt>
                <c:pt idx="104">
                  <c:v>69120</c:v>
                </c:pt>
                <c:pt idx="105">
                  <c:v>69070</c:v>
                </c:pt>
                <c:pt idx="106">
                  <c:v>69070</c:v>
                </c:pt>
                <c:pt idx="107">
                  <c:v>68900</c:v>
                </c:pt>
                <c:pt idx="108">
                  <c:v>68900</c:v>
                </c:pt>
                <c:pt idx="109">
                  <c:v>67950</c:v>
                </c:pt>
                <c:pt idx="110">
                  <c:v>67950</c:v>
                </c:pt>
                <c:pt idx="111">
                  <c:v>67910</c:v>
                </c:pt>
                <c:pt idx="112">
                  <c:v>67910</c:v>
                </c:pt>
                <c:pt idx="113">
                  <c:v>65920</c:v>
                </c:pt>
                <c:pt idx="114">
                  <c:v>65920</c:v>
                </c:pt>
                <c:pt idx="115">
                  <c:v>65700</c:v>
                </c:pt>
                <c:pt idx="116">
                  <c:v>65700</c:v>
                </c:pt>
                <c:pt idx="117">
                  <c:v>65360</c:v>
                </c:pt>
                <c:pt idx="118">
                  <c:v>65360</c:v>
                </c:pt>
                <c:pt idx="119">
                  <c:v>64000</c:v>
                </c:pt>
                <c:pt idx="120">
                  <c:v>64000</c:v>
                </c:pt>
                <c:pt idx="121">
                  <c:v>62780</c:v>
                </c:pt>
                <c:pt idx="122">
                  <c:v>62780</c:v>
                </c:pt>
                <c:pt idx="123">
                  <c:v>60570</c:v>
                </c:pt>
                <c:pt idx="124">
                  <c:v>60570</c:v>
                </c:pt>
                <c:pt idx="125">
                  <c:v>60130</c:v>
                </c:pt>
                <c:pt idx="126">
                  <c:v>60130</c:v>
                </c:pt>
                <c:pt idx="127">
                  <c:v>59430</c:v>
                </c:pt>
                <c:pt idx="128">
                  <c:v>59430</c:v>
                </c:pt>
                <c:pt idx="129">
                  <c:v>58960</c:v>
                </c:pt>
                <c:pt idx="130">
                  <c:v>58960</c:v>
                </c:pt>
                <c:pt idx="131">
                  <c:v>58940</c:v>
                </c:pt>
                <c:pt idx="132">
                  <c:v>58940</c:v>
                </c:pt>
                <c:pt idx="133">
                  <c:v>58100</c:v>
                </c:pt>
                <c:pt idx="134">
                  <c:v>58100</c:v>
                </c:pt>
                <c:pt idx="135">
                  <c:v>57090</c:v>
                </c:pt>
                <c:pt idx="136">
                  <c:v>57090</c:v>
                </c:pt>
                <c:pt idx="137">
                  <c:v>56870</c:v>
                </c:pt>
                <c:pt idx="138">
                  <c:v>56870</c:v>
                </c:pt>
                <c:pt idx="139">
                  <c:v>54970</c:v>
                </c:pt>
                <c:pt idx="140">
                  <c:v>54970</c:v>
                </c:pt>
                <c:pt idx="141">
                  <c:v>53870</c:v>
                </c:pt>
                <c:pt idx="142">
                  <c:v>53870</c:v>
                </c:pt>
                <c:pt idx="143">
                  <c:v>53540</c:v>
                </c:pt>
                <c:pt idx="144">
                  <c:v>53540</c:v>
                </c:pt>
                <c:pt idx="145">
                  <c:v>53540</c:v>
                </c:pt>
                <c:pt idx="146">
                  <c:v>53540</c:v>
                </c:pt>
                <c:pt idx="147">
                  <c:v>53240</c:v>
                </c:pt>
                <c:pt idx="148">
                  <c:v>53240</c:v>
                </c:pt>
                <c:pt idx="149">
                  <c:v>52610</c:v>
                </c:pt>
                <c:pt idx="150">
                  <c:v>52610</c:v>
                </c:pt>
                <c:pt idx="151">
                  <c:v>49630</c:v>
                </c:pt>
                <c:pt idx="152">
                  <c:v>49630</c:v>
                </c:pt>
                <c:pt idx="153">
                  <c:v>48980</c:v>
                </c:pt>
                <c:pt idx="154">
                  <c:v>48980</c:v>
                </c:pt>
                <c:pt idx="155">
                  <c:v>48950</c:v>
                </c:pt>
                <c:pt idx="156">
                  <c:v>48950</c:v>
                </c:pt>
                <c:pt idx="157">
                  <c:v>48530</c:v>
                </c:pt>
                <c:pt idx="158">
                  <c:v>48530</c:v>
                </c:pt>
                <c:pt idx="159">
                  <c:v>48170</c:v>
                </c:pt>
                <c:pt idx="160">
                  <c:v>48170</c:v>
                </c:pt>
                <c:pt idx="161">
                  <c:v>47360</c:v>
                </c:pt>
                <c:pt idx="162">
                  <c:v>47360</c:v>
                </c:pt>
                <c:pt idx="163">
                  <c:v>45510</c:v>
                </c:pt>
                <c:pt idx="164">
                  <c:v>45510</c:v>
                </c:pt>
                <c:pt idx="165">
                  <c:v>43840</c:v>
                </c:pt>
                <c:pt idx="166">
                  <c:v>43840</c:v>
                </c:pt>
                <c:pt idx="167">
                  <c:v>43510</c:v>
                </c:pt>
                <c:pt idx="168">
                  <c:v>43510</c:v>
                </c:pt>
                <c:pt idx="169">
                  <c:v>41980</c:v>
                </c:pt>
                <c:pt idx="170">
                  <c:v>41980</c:v>
                </c:pt>
                <c:pt idx="171">
                  <c:v>41570</c:v>
                </c:pt>
                <c:pt idx="172">
                  <c:v>41570</c:v>
                </c:pt>
                <c:pt idx="173">
                  <c:v>40400</c:v>
                </c:pt>
                <c:pt idx="174">
                  <c:v>40400</c:v>
                </c:pt>
                <c:pt idx="175">
                  <c:v>37920</c:v>
                </c:pt>
                <c:pt idx="176">
                  <c:v>37920</c:v>
                </c:pt>
                <c:pt idx="177">
                  <c:v>36040</c:v>
                </c:pt>
                <c:pt idx="178">
                  <c:v>36040</c:v>
                </c:pt>
                <c:pt idx="179">
                  <c:v>34980</c:v>
                </c:pt>
                <c:pt idx="180">
                  <c:v>34980</c:v>
                </c:pt>
                <c:pt idx="181">
                  <c:v>33920</c:v>
                </c:pt>
                <c:pt idx="182">
                  <c:v>33920</c:v>
                </c:pt>
              </c:numCache>
            </c:numRef>
          </c:xVal>
          <c:yVal>
            <c:numRef>
              <c:f>'Master Data'!$K$2:$K$217</c:f>
              <c:numCache>
                <c:formatCode>General</c:formatCode>
                <c:ptCount val="216"/>
                <c:pt idx="0">
                  <c:v>3</c:v>
                </c:pt>
                <c:pt idx="1">
                  <c:v>3</c:v>
                </c:pt>
                <c:pt idx="2">
                  <c:v>3</c:v>
                </c:pt>
                <c:pt idx="3">
                  <c:v>3</c:v>
                </c:pt>
                <c:pt idx="4">
                  <c:v>3</c:v>
                </c:pt>
                <c:pt idx="5">
                  <c:v>3</c:v>
                </c:pt>
                <c:pt idx="6">
                  <c:v>3</c:v>
                </c:pt>
                <c:pt idx="7">
                  <c:v>3</c:v>
                </c:pt>
                <c:pt idx="8">
                  <c:v>2</c:v>
                </c:pt>
                <c:pt idx="9">
                  <c:v>2</c:v>
                </c:pt>
                <c:pt idx="10">
                  <c:v>3</c:v>
                </c:pt>
                <c:pt idx="11">
                  <c:v>3</c:v>
                </c:pt>
                <c:pt idx="12">
                  <c:v>3</c:v>
                </c:pt>
                <c:pt idx="13">
                  <c:v>3</c:v>
                </c:pt>
                <c:pt idx="14">
                  <c:v>3</c:v>
                </c:pt>
                <c:pt idx="15">
                  <c:v>3</c:v>
                </c:pt>
                <c:pt idx="16">
                  <c:v>1</c:v>
                </c:pt>
                <c:pt idx="17">
                  <c:v>1</c:v>
                </c:pt>
                <c:pt idx="18">
                  <c:v>4</c:v>
                </c:pt>
                <c:pt idx="19">
                  <c:v>4</c:v>
                </c:pt>
                <c:pt idx="20">
                  <c:v>3</c:v>
                </c:pt>
                <c:pt idx="21">
                  <c:v>3</c:v>
                </c:pt>
                <c:pt idx="22">
                  <c:v>3</c:v>
                </c:pt>
                <c:pt idx="23">
                  <c:v>3</c:v>
                </c:pt>
                <c:pt idx="24">
                  <c:v>3</c:v>
                </c:pt>
                <c:pt idx="25">
                  <c:v>2</c:v>
                </c:pt>
                <c:pt idx="26">
                  <c:v>2</c:v>
                </c:pt>
                <c:pt idx="27">
                  <c:v>4</c:v>
                </c:pt>
                <c:pt idx="28">
                  <c:v>4</c:v>
                </c:pt>
                <c:pt idx="29">
                  <c:v>5</c:v>
                </c:pt>
                <c:pt idx="30">
                  <c:v>5</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3</c:v>
                </c:pt>
                <c:pt idx="46">
                  <c:v>3</c:v>
                </c:pt>
                <c:pt idx="47">
                  <c:v>3</c:v>
                </c:pt>
                <c:pt idx="48">
                  <c:v>3</c:v>
                </c:pt>
                <c:pt idx="49">
                  <c:v>3</c:v>
                </c:pt>
                <c:pt idx="50">
                  <c:v>3</c:v>
                </c:pt>
                <c:pt idx="51">
                  <c:v>3</c:v>
                </c:pt>
                <c:pt idx="52">
                  <c:v>3</c:v>
                </c:pt>
                <c:pt idx="53">
                  <c:v>3</c:v>
                </c:pt>
                <c:pt idx="54">
                  <c:v>3</c:v>
                </c:pt>
                <c:pt idx="55">
                  <c:v>3</c:v>
                </c:pt>
                <c:pt idx="56">
                  <c:v>3</c:v>
                </c:pt>
                <c:pt idx="57">
                  <c:v>4</c:v>
                </c:pt>
                <c:pt idx="58">
                  <c:v>4</c:v>
                </c:pt>
                <c:pt idx="59">
                  <c:v>3</c:v>
                </c:pt>
                <c:pt idx="60">
                  <c:v>3</c:v>
                </c:pt>
                <c:pt idx="61">
                  <c:v>4</c:v>
                </c:pt>
                <c:pt idx="62">
                  <c:v>4</c:v>
                </c:pt>
                <c:pt idx="63">
                  <c:v>2</c:v>
                </c:pt>
                <c:pt idx="64">
                  <c:v>2</c:v>
                </c:pt>
                <c:pt idx="65">
                  <c:v>3</c:v>
                </c:pt>
                <c:pt idx="66">
                  <c:v>3</c:v>
                </c:pt>
                <c:pt idx="67">
                  <c:v>3</c:v>
                </c:pt>
                <c:pt idx="68">
                  <c:v>3</c:v>
                </c:pt>
                <c:pt idx="69">
                  <c:v>3</c:v>
                </c:pt>
                <c:pt idx="70">
                  <c:v>3</c:v>
                </c:pt>
                <c:pt idx="71">
                  <c:v>3</c:v>
                </c:pt>
                <c:pt idx="72">
                  <c:v>3</c:v>
                </c:pt>
                <c:pt idx="73">
                  <c:v>4</c:v>
                </c:pt>
                <c:pt idx="74">
                  <c:v>4</c:v>
                </c:pt>
                <c:pt idx="75">
                  <c:v>3</c:v>
                </c:pt>
                <c:pt idx="76">
                  <c:v>3</c:v>
                </c:pt>
                <c:pt idx="77">
                  <c:v>3</c:v>
                </c:pt>
                <c:pt idx="78">
                  <c:v>3</c:v>
                </c:pt>
                <c:pt idx="79">
                  <c:v>3</c:v>
                </c:pt>
                <c:pt idx="80">
                  <c:v>3</c:v>
                </c:pt>
                <c:pt idx="81">
                  <c:v>4</c:v>
                </c:pt>
                <c:pt idx="82">
                  <c:v>4</c:v>
                </c:pt>
                <c:pt idx="83">
                  <c:v>3</c:v>
                </c:pt>
                <c:pt idx="84">
                  <c:v>3</c:v>
                </c:pt>
                <c:pt idx="85">
                  <c:v>3</c:v>
                </c:pt>
                <c:pt idx="86">
                  <c:v>3</c:v>
                </c:pt>
                <c:pt idx="87">
                  <c:v>1</c:v>
                </c:pt>
                <c:pt idx="88">
                  <c:v>1</c:v>
                </c:pt>
                <c:pt idx="89">
                  <c:v>3</c:v>
                </c:pt>
                <c:pt idx="90">
                  <c:v>3</c:v>
                </c:pt>
                <c:pt idx="91">
                  <c:v>5</c:v>
                </c:pt>
                <c:pt idx="92">
                  <c:v>5</c:v>
                </c:pt>
                <c:pt idx="93">
                  <c:v>3</c:v>
                </c:pt>
                <c:pt idx="94">
                  <c:v>3</c:v>
                </c:pt>
                <c:pt idx="95">
                  <c:v>3</c:v>
                </c:pt>
                <c:pt idx="96">
                  <c:v>3</c:v>
                </c:pt>
                <c:pt idx="97">
                  <c:v>3</c:v>
                </c:pt>
                <c:pt idx="98">
                  <c:v>3</c:v>
                </c:pt>
                <c:pt idx="99">
                  <c:v>2</c:v>
                </c:pt>
                <c:pt idx="100">
                  <c:v>2</c:v>
                </c:pt>
                <c:pt idx="101">
                  <c:v>3</c:v>
                </c:pt>
                <c:pt idx="102">
                  <c:v>3</c:v>
                </c:pt>
                <c:pt idx="103">
                  <c:v>3</c:v>
                </c:pt>
                <c:pt idx="104">
                  <c:v>3</c:v>
                </c:pt>
                <c:pt idx="105">
                  <c:v>3</c:v>
                </c:pt>
                <c:pt idx="106">
                  <c:v>3</c:v>
                </c:pt>
                <c:pt idx="107">
                  <c:v>2</c:v>
                </c:pt>
                <c:pt idx="108">
                  <c:v>2</c:v>
                </c:pt>
                <c:pt idx="109">
                  <c:v>3</c:v>
                </c:pt>
                <c:pt idx="110">
                  <c:v>3</c:v>
                </c:pt>
                <c:pt idx="111">
                  <c:v>2</c:v>
                </c:pt>
                <c:pt idx="112">
                  <c:v>2</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3</c:v>
                </c:pt>
                <c:pt idx="131">
                  <c:v>3</c:v>
                </c:pt>
                <c:pt idx="132">
                  <c:v>3</c:v>
                </c:pt>
                <c:pt idx="133">
                  <c:v>3</c:v>
                </c:pt>
                <c:pt idx="134">
                  <c:v>3</c:v>
                </c:pt>
                <c:pt idx="135">
                  <c:v>3</c:v>
                </c:pt>
                <c:pt idx="136">
                  <c:v>3</c:v>
                </c:pt>
                <c:pt idx="137">
                  <c:v>4</c:v>
                </c:pt>
                <c:pt idx="138">
                  <c:v>4</c:v>
                </c:pt>
                <c:pt idx="139">
                  <c:v>3</c:v>
                </c:pt>
                <c:pt idx="140">
                  <c:v>3</c:v>
                </c:pt>
                <c:pt idx="141">
                  <c:v>3</c:v>
                </c:pt>
                <c:pt idx="142">
                  <c:v>3</c:v>
                </c:pt>
                <c:pt idx="143">
                  <c:v>3</c:v>
                </c:pt>
                <c:pt idx="144">
                  <c:v>3</c:v>
                </c:pt>
                <c:pt idx="145">
                  <c:v>3</c:v>
                </c:pt>
                <c:pt idx="146">
                  <c:v>3</c:v>
                </c:pt>
                <c:pt idx="147">
                  <c:v>3</c:v>
                </c:pt>
                <c:pt idx="148">
                  <c:v>3</c:v>
                </c:pt>
                <c:pt idx="149">
                  <c:v>2</c:v>
                </c:pt>
                <c:pt idx="150">
                  <c:v>2</c:v>
                </c:pt>
                <c:pt idx="151">
                  <c:v>2</c:v>
                </c:pt>
                <c:pt idx="152">
                  <c:v>2</c:v>
                </c:pt>
                <c:pt idx="153">
                  <c:v>3</c:v>
                </c:pt>
                <c:pt idx="154">
                  <c:v>3</c:v>
                </c:pt>
                <c:pt idx="155">
                  <c:v>3</c:v>
                </c:pt>
                <c:pt idx="156">
                  <c:v>3</c:v>
                </c:pt>
                <c:pt idx="157">
                  <c:v>4</c:v>
                </c:pt>
                <c:pt idx="158">
                  <c:v>4</c:v>
                </c:pt>
                <c:pt idx="159">
                  <c:v>4</c:v>
                </c:pt>
                <c:pt idx="160">
                  <c:v>4</c:v>
                </c:pt>
                <c:pt idx="161">
                  <c:v>3</c:v>
                </c:pt>
                <c:pt idx="162">
                  <c:v>3</c:v>
                </c:pt>
                <c:pt idx="163">
                  <c:v>3</c:v>
                </c:pt>
                <c:pt idx="164">
                  <c:v>3</c:v>
                </c:pt>
                <c:pt idx="165">
                  <c:v>4</c:v>
                </c:pt>
                <c:pt idx="166">
                  <c:v>4</c:v>
                </c:pt>
                <c:pt idx="167">
                  <c:v>1</c:v>
                </c:pt>
                <c:pt idx="168">
                  <c:v>1</c:v>
                </c:pt>
                <c:pt idx="169">
                  <c:v>3</c:v>
                </c:pt>
                <c:pt idx="170">
                  <c:v>3</c:v>
                </c:pt>
                <c:pt idx="171">
                  <c:v>3</c:v>
                </c:pt>
                <c:pt idx="172">
                  <c:v>3</c:v>
                </c:pt>
                <c:pt idx="173">
                  <c:v>3</c:v>
                </c:pt>
                <c:pt idx="174">
                  <c:v>3</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9178-4729-9D86-4A58D99011BC}"/>
            </c:ext>
          </c:extLst>
        </c:ser>
        <c:dLbls>
          <c:showLegendKey val="0"/>
          <c:showVal val="0"/>
          <c:showCatName val="0"/>
          <c:showSerName val="0"/>
          <c:showPercent val="0"/>
          <c:showBubbleSize val="0"/>
        </c:dLbls>
        <c:axId val="1141500319"/>
        <c:axId val="1141495519"/>
      </c:scatterChart>
      <c:valAx>
        <c:axId val="1141500319"/>
        <c:scaling>
          <c:orientation val="minMax"/>
        </c:scaling>
        <c:delete val="0"/>
        <c:axPos val="b"/>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495519"/>
        <c:crosses val="autoZero"/>
        <c:crossBetween val="midCat"/>
      </c:valAx>
      <c:valAx>
        <c:axId val="1141495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500319"/>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[cleaning.xlsx]Info!PivotTable2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Info!$U$5</c:f>
              <c:strCache>
                <c:ptCount val="1"/>
                <c:pt idx="0">
                  <c:v>Total</c:v>
                </c:pt>
              </c:strCache>
            </c:strRef>
          </c:tx>
          <c:spPr>
            <a:ln w="28575" cap="rnd">
              <a:solidFill>
                <a:schemeClr val="accent1"/>
              </a:solidFill>
              <a:round/>
            </a:ln>
            <a:effectLst/>
          </c:spPr>
          <c:marker>
            <c:symbol val="none"/>
          </c:marker>
          <c:cat>
            <c:strRef>
              <c:f>Info!$T$6:$T$10</c:f>
              <c:strCache>
                <c:ptCount val="4"/>
                <c:pt idx="0">
                  <c:v>2020</c:v>
                </c:pt>
                <c:pt idx="1">
                  <c:v>2021</c:v>
                </c:pt>
                <c:pt idx="2">
                  <c:v>2022</c:v>
                </c:pt>
                <c:pt idx="3">
                  <c:v>2023</c:v>
                </c:pt>
              </c:strCache>
            </c:strRef>
          </c:cat>
          <c:val>
            <c:numRef>
              <c:f>Info!$U$6:$U$10</c:f>
              <c:numCache>
                <c:formatCode>General</c:formatCode>
                <c:ptCount val="4"/>
                <c:pt idx="0">
                  <c:v>37</c:v>
                </c:pt>
                <c:pt idx="1">
                  <c:v>82</c:v>
                </c:pt>
                <c:pt idx="2">
                  <c:v>62</c:v>
                </c:pt>
                <c:pt idx="3">
                  <c:v>2</c:v>
                </c:pt>
              </c:numCache>
            </c:numRef>
          </c:val>
          <c:smooth val="0"/>
          <c:extLst>
            <c:ext xmlns:c16="http://schemas.microsoft.com/office/drawing/2014/chart" uri="{C3380CC4-5D6E-409C-BE32-E72D297353CC}">
              <c16:uniqueId val="{00000000-4DE1-4B32-BDBE-03719ADFBFD8}"/>
            </c:ext>
          </c:extLst>
        </c:ser>
        <c:dLbls>
          <c:showLegendKey val="0"/>
          <c:showVal val="0"/>
          <c:showCatName val="0"/>
          <c:showSerName val="0"/>
          <c:showPercent val="0"/>
          <c:showBubbleSize val="0"/>
        </c:dLbls>
        <c:smooth val="0"/>
        <c:axId val="1141508959"/>
        <c:axId val="1141514719"/>
      </c:lineChart>
      <c:catAx>
        <c:axId val="1141508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514719"/>
        <c:crosses val="autoZero"/>
        <c:auto val="1"/>
        <c:lblAlgn val="ctr"/>
        <c:lblOffset val="100"/>
        <c:noMultiLvlLbl val="0"/>
      </c:catAx>
      <c:valAx>
        <c:axId val="1141514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50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[cleaning.xlsx]Info!PivotTable5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Info!$U$44</c:f>
              <c:strCache>
                <c:ptCount val="1"/>
                <c:pt idx="0">
                  <c:v>Total</c:v>
                </c:pt>
              </c:strCache>
            </c:strRef>
          </c:tx>
          <c:spPr>
            <a:solidFill>
              <a:srgbClr val="00B0F0"/>
            </a:solidFill>
            <a:ln>
              <a:noFill/>
            </a:ln>
            <a:effectLst/>
          </c:spPr>
          <c:invertIfNegative val="0"/>
          <c:cat>
            <c:strRef>
              <c:f>Info!$T$45:$T$50</c:f>
              <c:strCache>
                <c:ptCount val="5"/>
                <c:pt idx="0">
                  <c:v>Website</c:v>
                </c:pt>
                <c:pt idx="1">
                  <c:v>Procurement</c:v>
                </c:pt>
                <c:pt idx="2">
                  <c:v>Finance</c:v>
                </c:pt>
                <c:pt idx="3">
                  <c:v>Sales</c:v>
                </c:pt>
                <c:pt idx="4">
                  <c:v>HR</c:v>
                </c:pt>
              </c:strCache>
            </c:strRef>
          </c:cat>
          <c:val>
            <c:numRef>
              <c:f>Info!$U$45:$U$50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3599-4210-B60B-E16E38C5A6C0}"/>
            </c:ext>
          </c:extLst>
        </c:ser>
        <c:dLbls>
          <c:showLegendKey val="0"/>
          <c:showVal val="0"/>
          <c:showCatName val="0"/>
          <c:showSerName val="0"/>
          <c:showPercent val="0"/>
          <c:showBubbleSize val="0"/>
        </c:dLbls>
        <c:gapWidth val="182"/>
        <c:axId val="1141479199"/>
        <c:axId val="1141495039"/>
      </c:barChart>
      <c:catAx>
        <c:axId val="1141479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495039"/>
        <c:crosses val="autoZero"/>
        <c:auto val="1"/>
        <c:lblAlgn val="ctr"/>
        <c:lblOffset val="100"/>
        <c:noMultiLvlLbl val="0"/>
      </c:catAx>
      <c:valAx>
        <c:axId val="11414950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1479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[cleaning.xlsx]Info!PivotTable6</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Info!$X$44</c:f>
              <c:strCache>
                <c:ptCount val="1"/>
                <c:pt idx="0">
                  <c:v>Total</c:v>
                </c:pt>
              </c:strCache>
            </c:strRef>
          </c:tx>
          <c:spPr>
            <a:solidFill>
              <a:schemeClr val="accent2"/>
            </a:solidFill>
            <a:ln>
              <a:noFill/>
            </a:ln>
            <a:effectLst/>
          </c:spPr>
          <c:invertIfNegative val="0"/>
          <c:cat>
            <c:strRef>
              <c:f>Info!$W$45:$W$50</c:f>
              <c:strCache>
                <c:ptCount val="5"/>
                <c:pt idx="0">
                  <c:v>Procurement</c:v>
                </c:pt>
                <c:pt idx="1">
                  <c:v>Website</c:v>
                </c:pt>
                <c:pt idx="2">
                  <c:v>Finance</c:v>
                </c:pt>
                <c:pt idx="3">
                  <c:v>Sales</c:v>
                </c:pt>
                <c:pt idx="4">
                  <c:v>HR</c:v>
                </c:pt>
              </c:strCache>
            </c:strRef>
          </c:cat>
          <c:val>
            <c:numRef>
              <c:f>Info!$X$45:$X$50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050C-472E-A154-E74543374978}"/>
            </c:ext>
          </c:extLst>
        </c:ser>
        <c:dLbls>
          <c:showLegendKey val="0"/>
          <c:showVal val="0"/>
          <c:showCatName val="0"/>
          <c:showSerName val="0"/>
          <c:showPercent val="0"/>
          <c:showBubbleSize val="0"/>
        </c:dLbls>
        <c:gapWidth val="182"/>
        <c:axId val="1636448671"/>
        <c:axId val="1636458751"/>
      </c:barChart>
      <c:catAx>
        <c:axId val="1636448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458751"/>
        <c:crosses val="autoZero"/>
        <c:auto val="1"/>
        <c:lblAlgn val="ctr"/>
        <c:lblOffset val="100"/>
        <c:noMultiLvlLbl val="0"/>
      </c:catAx>
      <c:valAx>
        <c:axId val="16364587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448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a:t>
          </a:r>
        </a:p>
      </cx:txPr>
    </cx:title>
    <cx:plotArea>
      <cx:plotAreaRegion>
        <cx:series layoutId="clusteredColumn" uniqueId="{F2AA8201-5F55-4F09-89B7-05C91ACA68CF}">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15</xdr:col>
      <xdr:colOff>365872</xdr:colOff>
      <xdr:row>31</xdr:row>
      <xdr:rowOff>125507</xdr:rowOff>
    </xdr:from>
    <xdr:to>
      <xdr:col>17</xdr:col>
      <xdr:colOff>627529</xdr:colOff>
      <xdr:row>36</xdr:row>
      <xdr:rowOff>168089</xdr:rowOff>
    </xdr:to>
    <mc:AlternateContent xmlns:mc="http://schemas.openxmlformats.org/markup-compatibility/2006">
      <mc:Choice xmlns:a14="http://schemas.microsoft.com/office/drawing/2010/main" Requires="a14">
        <xdr:graphicFrame macro="">
          <xdr:nvGraphicFramePr>
            <xdr:cNvPr id="9" name="Country">
              <a:extLst>
                <a:ext uri="{FF2B5EF4-FFF2-40B4-BE49-F238E27FC236}">
                  <a16:creationId xmlns:a16="http://schemas.microsoft.com/office/drawing/2014/main" id="{C9DC0165-F6D3-37FA-338C-986BB13C85B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3487960" y="6031007"/>
              <a:ext cx="1897716" cy="9950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503464</xdr:colOff>
      <xdr:row>3</xdr:row>
      <xdr:rowOff>72118</xdr:rowOff>
    </xdr:from>
    <xdr:to>
      <xdr:col>16</xdr:col>
      <xdr:colOff>476249</xdr:colOff>
      <xdr:row>24</xdr:row>
      <xdr:rowOff>13607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B17A00-481A-41B1-BA09-0BD589F4B5C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15785" y="643618"/>
              <a:ext cx="9157607" cy="492170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176893</xdr:colOff>
      <xdr:row>25</xdr:row>
      <xdr:rowOff>122463</xdr:rowOff>
    </xdr:from>
    <xdr:to>
      <xdr:col>14</xdr:col>
      <xdr:colOff>421821</xdr:colOff>
      <xdr:row>47</xdr:row>
      <xdr:rowOff>40820</xdr:rowOff>
    </xdr:to>
    <xdr:graphicFrame macro="">
      <xdr:nvGraphicFramePr>
        <xdr:cNvPr id="3" name="Chart 2">
          <a:extLst>
            <a:ext uri="{FF2B5EF4-FFF2-40B4-BE49-F238E27FC236}">
              <a16:creationId xmlns:a16="http://schemas.microsoft.com/office/drawing/2014/main" id="{ADC813C2-96C1-4FF5-B996-F3E538FCA1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537481</xdr:colOff>
      <xdr:row>16</xdr:row>
      <xdr:rowOff>166007</xdr:rowOff>
    </xdr:from>
    <xdr:to>
      <xdr:col>27</xdr:col>
      <xdr:colOff>938892</xdr:colOff>
      <xdr:row>39</xdr:row>
      <xdr:rowOff>176893</xdr:rowOff>
    </xdr:to>
    <xdr:graphicFrame macro="">
      <xdr:nvGraphicFramePr>
        <xdr:cNvPr id="4" name="Chart 3">
          <a:extLst>
            <a:ext uri="{FF2B5EF4-FFF2-40B4-BE49-F238E27FC236}">
              <a16:creationId xmlns:a16="http://schemas.microsoft.com/office/drawing/2014/main" id="{1F042799-1ADB-B4E0-4C87-9AE5CF50B0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123825</xdr:colOff>
      <xdr:row>5</xdr:row>
      <xdr:rowOff>65314</xdr:rowOff>
    </xdr:from>
    <xdr:to>
      <xdr:col>6</xdr:col>
      <xdr:colOff>1447800</xdr:colOff>
      <xdr:row>23</xdr:row>
      <xdr:rowOff>57150</xdr:rowOff>
    </xdr:to>
    <xdr:graphicFrame macro="">
      <xdr:nvGraphicFramePr>
        <xdr:cNvPr id="3" name="Chart 2">
          <a:extLst>
            <a:ext uri="{FF2B5EF4-FFF2-40B4-BE49-F238E27FC236}">
              <a16:creationId xmlns:a16="http://schemas.microsoft.com/office/drawing/2014/main" id="{1D5EB9BA-E0F0-4031-98C8-A7946A9F15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20411</xdr:colOff>
      <xdr:row>5</xdr:row>
      <xdr:rowOff>19050</xdr:rowOff>
    </xdr:from>
    <xdr:to>
      <xdr:col>13</xdr:col>
      <xdr:colOff>10886</xdr:colOff>
      <xdr:row>23</xdr:row>
      <xdr:rowOff>10886</xdr:rowOff>
    </xdr:to>
    <xdr:graphicFrame macro="">
      <xdr:nvGraphicFramePr>
        <xdr:cNvPr id="4" name="Chart 3">
          <a:extLst>
            <a:ext uri="{FF2B5EF4-FFF2-40B4-BE49-F238E27FC236}">
              <a16:creationId xmlns:a16="http://schemas.microsoft.com/office/drawing/2014/main" id="{E2AEA7FF-2576-4EC8-91C5-FA19F1398F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tesh" refreshedDate="45909.069729166666" createdVersion="8" refreshedVersion="8" minRefreshableVersion="3" recordCount="183" xr:uid="{8D63FAB0-480E-4E76-8D70-80BA4763C76B}">
  <cacheSource type="worksheet">
    <worksheetSource name="staff"/>
  </cacheSource>
  <cacheFields count="13">
    <cacheField name="Name" numFmtId="0">
      <sharedItems count="183">
        <s v="Deepali Charan"/>
        <s v="Yagna Sujeev"/>
        <s v="Satyendra Venkatadri"/>
        <s v="Madhavdas Buhpathi"/>
        <s v="Sahila Chandrasekhar"/>
        <s v="Mirium Seemantini Shivakumar"/>
        <s v="Purnendu Vijayarangan"/>
        <s v="Rukma Vinita"/>
        <s v="Yauvani Tarpa"/>
        <s v="Damayanti Thangavadivelu"/>
        <s v="Manjusri Ruchi"/>
        <s v="Mithil Nadkarni"/>
        <s v="Ardhendu Abhichandra Jayakar"/>
        <s v="Akbar Sorabhjee"/>
        <s v="Bandhula Sathyanna"/>
        <s v="Daruka Ghazali"/>
        <s v="Heer Pennathur"/>
        <s v="Shekhar Eswara"/>
        <s v="Udyan Lanka"/>
        <s v="Shreela Ramasubraman"/>
        <s v="Sanchali Shirish"/>
        <s v="Gangadutt Ragha"/>
        <s v="Waheeda Vasuman"/>
        <s v="Nanak Sapna"/>
        <s v="Shobhana Samuel"/>
        <s v="Amlankusum Rajabhushan"/>
        <s v="Pratigya Rema"/>
        <s v="Ramnath Ravuri"/>
        <s v="Prerana Nishita"/>
        <s v="Makshi Vinutha"/>
        <s v="Shiuli Sapna"/>
        <s v="Agrata Rajarama"/>
        <s v="Vasu Nandin"/>
        <s v="Bhuvan Pals"/>
        <s v="Gumwant Veera"/>
        <s v="Narois Motiwala"/>
        <s v="Anjushri Chandiramani"/>
        <s v="Krishnakanta Vellanki"/>
        <s v="Dhruv Manjunath"/>
        <s v="Vanmala Shriharsha"/>
        <s v="Sameer Shashank Sapra"/>
        <s v="Anumati Shyamari Meherhomji"/>
        <s v="Tarala Vishaal"/>
        <s v="Shubhra Potla"/>
        <s v="Hemavati Muthiah"/>
        <s v="Krittika Gaekwad"/>
        <s v="Shevantilal Muppala"/>
        <s v="Shattesh Utpat"/>
        <s v="Kamalakshi Mukundan"/>
        <s v="Chandana Sannidhi Surnilla"/>
        <s v="Indu Varada Sumedh"/>
        <s v="Karuna Pashupathy"/>
        <s v="Mardav Ramaswami"/>
        <s v="Sarayu Ragunathan"/>
        <s v="Kevalkumar Solanki"/>
        <s v="Upendra Swati"/>
        <s v="Deepit Ranjana"/>
        <s v="Amal Nimesh"/>
        <s v="Kunja Prashanta Vibha"/>
        <s v="Godavari Veena"/>
        <s v="Devasree Fullara Saurin"/>
        <s v="Geena Raghavanpillai"/>
        <s v="Rupak Mehra"/>
        <s v="Sawini Chandan"/>
        <s v="Baruna Ogale"/>
        <s v="Jagajeet Viraj"/>
        <s v="Kulbhushan Moorthy"/>
        <s v="Ilesh Dasgupta"/>
        <s v="Madhumati Gazala Soumitra"/>
        <s v="Chitrasen Laul"/>
        <s v="Jaishree Atasi Yavatkar"/>
        <s v="Kantimoy Pritish"/>
        <s v="Rameshwari Chikodi"/>
        <s v="Lalit Kothari"/>
        <s v="Sahas Sanabhi Shrikant"/>
        <s v="Kaishori Harathi Kateel"/>
        <s v="Rushil Kripa"/>
        <s v="Sarojini Naueshwara"/>
        <s v="Sartaj Probal"/>
        <s v="Mahindra Sreedharan"/>
        <s v="Suchira Bhanupriya Tapti"/>
        <s v="Fullara Sushanti Mokate"/>
        <s v="Hridaynath Tendulkar"/>
        <s v="Abhaya Priyavardhan"/>
        <s v="Ayog Chakrabarti"/>
        <s v="Pragya Nilufar"/>
        <s v="Shulabh Qutub Sundaramoorthy"/>
        <s v="Vinanti Choudhari"/>
        <s v="Ranajay Kailashnath Richa"/>
        <s v="Asija Pothireddy"/>
        <s v="Piyali Mahanthapa"/>
        <s v="Sukhdev Nageshwar"/>
        <s v="Lindy Guillet"/>
        <s v="Ambros Murthwaite"/>
        <s v="Tatum Hush"/>
        <s v="Benny Karolovsky"/>
        <s v="Hoyt D'Alesco"/>
        <s v="Halimeda Kuscha"/>
        <s v="Erin Androsik"/>
        <s v="Vic Radolf"/>
        <s v="William Reeveley"/>
        <s v="Ewart Laphorn"/>
        <s v="Bev Lashley"/>
        <s v="Kath Bletsoe"/>
        <s v="Murry Dryburgh"/>
        <s v="Kaine Padly"/>
        <s v="Kassi Jonson"/>
        <s v="Simon Kembery"/>
        <s v="Orton Livick"/>
        <s v="Kelci Walkden"/>
        <s v="Dotty Strutley"/>
        <s v="Shari McNee"/>
        <s v="Oby Sorrel"/>
        <s v="Husein Augar"/>
        <s v="Brien Boise"/>
        <s v="Esmaria Denecamp"/>
        <s v="Curtice Advani"/>
        <s v="Barr Faughny"/>
        <s v="Merrilee Plenty"/>
        <s v="Niall Selesnick"/>
        <s v="Beverie Moffet"/>
        <s v="Jehu Rudeforth"/>
        <s v="Camilla Castle"/>
        <s v="Roddy Speechley"/>
        <s v="Gray Seamon"/>
        <s v="Madelene Upcott"/>
        <s v="Violante Courtonne"/>
        <s v="Bernie Gorges"/>
        <s v="Torrance Collier"/>
        <s v="Dyna Doucette"/>
        <s v="Gunar Cockshoot"/>
        <s v="Kaye Crocroft"/>
        <s v="Allene Gobbet"/>
        <s v="Sibyl Dunkirk"/>
        <s v="Agnes Collicott"/>
        <s v="Leilah Yesinin"/>
        <s v="Mollie Hanway"/>
        <s v="Kellsie Waby"/>
        <s v="Hyacinthie Braybrooke"/>
        <s v="Van Tuxwell"/>
        <s v="Lilyan Klimpt"/>
        <s v="Tawnya Tickel"/>
        <s v="Jan Morforth"/>
        <s v="Florinda Crace"/>
        <s v="Tracy Renad"/>
        <s v="Myer McCory"/>
        <s v="Bennie Pepis"/>
        <s v="Rafaelita Blaksland"/>
        <s v="Mahalia Larcher"/>
        <s v="Andria Kimpton"/>
        <s v="Valentia Etteridge"/>
        <s v="Virginia McConville"/>
        <s v="Wilone O'Kielt"/>
        <s v="Madge McCloughen"/>
        <s v="Janene Hairsine"/>
        <s v="Alta Kaszper"/>
        <s v="Dennison Crosswaite"/>
        <s v="Oran Buxcy"/>
        <s v="Hinda Label"/>
        <s v="Marney O'Breen"/>
        <s v="Dell Molloy"/>
        <s v="Mallorie Waber"/>
        <s v="Cherlyn Barter"/>
        <s v="Ches Bonnell"/>
        <s v="Collin Jagson"/>
        <s v="Hogan Iles"/>
        <s v="Gretchen Callow"/>
        <s v="Kissiah Maydway"/>
        <s v="Archibald Filliskirk"/>
        <s v="Enoch Dowrey"/>
        <s v="Bili Sizey"/>
        <s v="Caro Chappel"/>
        <s v="Constantino Espley"/>
        <s v="Karlen McCaffrey"/>
        <s v="Drusy MacCombe"/>
        <s v="My Hanscome"/>
        <s v="Teressa Udden"/>
        <s v="Crissie Cordel"/>
        <s v="Elia Cockton"/>
        <s v="Gigi Bohling"/>
        <s v="Ebonee Roxburgh"/>
        <s v="Shayne Stegel"/>
        <s v="Zach Polon"/>
      </sharedItems>
    </cacheField>
    <cacheField name="Gender" numFmtId="0">
      <sharedItems count="3">
        <s v="Male"/>
        <s v="Female"/>
        <s v="Other"/>
      </sharedItems>
    </cacheField>
    <cacheField name="Age" numFmtId="0">
      <sharedItems containsSemiMixedTypes="0" containsString="0" containsNumber="1" containsInteger="1" minValue="19" maxValue="46" count="25">
        <n v="20"/>
        <n v="32"/>
        <n v="31"/>
        <n v="37"/>
        <n v="38"/>
        <n v="25"/>
        <n v="33"/>
        <n v="40"/>
        <n v="30"/>
        <n v="28"/>
        <n v="21"/>
        <n v="34"/>
        <n v="36"/>
        <n v="22"/>
        <n v="27"/>
        <n v="43"/>
        <n v="42"/>
        <n v="35"/>
        <n v="24"/>
        <n v="44"/>
        <n v="26"/>
        <n v="29"/>
        <n v="23"/>
        <n v="19"/>
        <n v="46"/>
      </sharedItems>
    </cacheField>
    <cacheField name="Rating" numFmtId="0">
      <sharedItems/>
    </cacheField>
    <cacheField name="Date Joined" numFmtId="14">
      <sharedItems containsSemiMixedTypes="0" containsNonDate="0" containsDate="1" containsString="0" minDate="2020-05-07T00:00:00" maxDate="2023-04-30T00:00:00" count="160">
        <d v="2020-10-18T00:00:00"/>
        <d v="2021-04-07T00:00:00"/>
        <d v="2022-04-12T00:00:00"/>
        <d v="2021-05-23T00:00:00"/>
        <d v="2020-09-11T00:00:00"/>
        <d v="2021-03-13T00:00:00"/>
        <d v="2020-11-09T00:00:00"/>
        <d v="2022-06-01T00:00:00"/>
        <d v="2021-05-08T00:00:00"/>
        <d v="2022-04-14T00:00:00"/>
        <d v="2021-05-04T00:00:00"/>
        <d v="2021-12-14T00:00:00"/>
        <d v="2020-05-29T00:00:00"/>
        <d v="2020-07-30T00:00:00"/>
        <d v="2022-03-22T00:00:00"/>
        <d v="2022-04-09T00:00:00"/>
        <d v="2020-05-07T00:00:00"/>
        <d v="2022-08-16T00:00:00"/>
        <d v="2022-05-02T00:00:00"/>
        <d v="2021-07-11T00:00:00"/>
        <d v="2020-08-30T00:00:00"/>
        <d v="2021-03-22T00:00:00"/>
        <d v="2021-12-28T00:00:00"/>
        <d v="2022-06-06T00:00:00"/>
        <d v="2022-04-15T00:00:00"/>
        <d v="2022-03-05T00:00:00"/>
        <d v="2022-02-12T00:00:00"/>
        <d v="2023-02-28T00:00:00"/>
        <d v="2021-12-19T00:00:00"/>
        <d v="2022-08-27T00:00:00"/>
        <d v="2020-11-29T00:00:00"/>
        <d v="2021-03-01T00:00:00"/>
        <d v="2022-01-10T00:00:00"/>
        <d v="2022-03-13T00:00:00"/>
        <d v="2021-06-28T00:00:00"/>
        <d v="2020-10-15T00:00:00"/>
        <d v="2020-08-18T00:00:00"/>
        <d v="2021-07-07T00:00:00"/>
        <d v="2020-07-11T00:00:00"/>
        <d v="2021-11-06T00:00:00"/>
        <d v="2020-12-15T00:00:00"/>
        <d v="2021-04-10T00:00:00"/>
        <d v="2021-07-20T00:00:00"/>
        <d v="2022-02-27T00:00:00"/>
        <d v="2021-02-26T00:00:00"/>
        <d v="2022-02-02T00:00:00"/>
        <d v="2021-08-17T00:00:00"/>
        <d v="2022-05-20T00:00:00"/>
        <d v="2020-12-09T00:00:00"/>
        <d v="2022-04-19T00:00:00"/>
        <d v="2020-10-20T00:00:00"/>
        <d v="2021-01-16T00:00:00"/>
        <d v="2022-02-15T00:00:00"/>
        <d v="2020-09-29T00:00:00"/>
        <d v="2020-06-24T00:00:00"/>
        <d v="2021-12-05T00:00:00"/>
        <d v="2021-07-06T00:00:00"/>
        <d v="2021-09-11T00:00:00"/>
        <d v="2021-03-21T00:00:00"/>
        <d v="2021-10-07T00:00:00"/>
        <d v="2021-07-26T00:00:00"/>
        <d v="2022-07-16T00:00:00"/>
        <d v="2021-04-30T00:00:00"/>
        <d v="2021-01-08T00:00:00"/>
        <d v="2020-09-10T00:00:00"/>
        <d v="2021-03-17T00:00:00"/>
        <d v="2021-12-17T00:00:00"/>
        <d v="2022-07-05T00:00:00"/>
        <d v="2021-06-03T00:00:00"/>
        <d v="2022-03-20T00:00:00"/>
        <d v="2021-05-12T00:00:00"/>
        <d v="2021-01-18T00:00:00"/>
        <d v="2021-12-20T00:00:00"/>
        <d v="2021-07-01T00:00:00"/>
        <d v="2021-07-12T00:00:00"/>
        <d v="2021-09-29T00:00:00"/>
        <d v="2022-01-29T00:00:00"/>
        <d v="2020-05-11T00:00:00"/>
        <d v="2020-09-13T00:00:00"/>
        <d v="2021-05-06T00:00:00"/>
        <d v="2021-04-27T00:00:00"/>
        <d v="2021-09-09T00:00:00"/>
        <d v="2021-08-25T00:00:00"/>
        <d v="2021-01-22T00:00:00"/>
        <d v="2022-05-16T00:00:00"/>
        <d v="2020-12-16T00:00:00"/>
        <d v="2020-10-25T00:00:00"/>
        <d v="2021-09-07T00:00:00"/>
        <d v="2021-06-10T00:00:00"/>
        <d v="2020-11-11T00:00:00"/>
        <d v="2021-09-26T00:00:00"/>
        <d v="2022-10-27T00:00:00"/>
        <d v="2020-11-13T00:00:00"/>
        <d v="2021-11-09T00:00:00"/>
        <d v="2021-09-20T00:00:00"/>
        <d v="2021-06-07T00:00:00"/>
        <d v="2021-03-08T00:00:00"/>
        <d v="2020-09-30T00:00:00"/>
        <d v="2022-07-20T00:00:00"/>
        <d v="2020-11-10T00:00:00"/>
        <d v="2021-02-15T00:00:00"/>
        <d v="2022-04-02T00:00:00"/>
        <d v="2022-01-06T00:00:00"/>
        <d v="2022-02-05T00:00:00"/>
        <d v="2022-08-06T00:00:00"/>
        <d v="2021-05-21T00:00:00"/>
        <d v="2020-12-20T00:00:00"/>
        <d v="2022-02-20T00:00:00"/>
        <d v="2021-06-27T00:00:00"/>
        <d v="2021-10-25T00:00:00"/>
        <d v="2022-06-14T00:00:00"/>
        <d v="2022-06-09T00:00:00"/>
        <d v="2022-03-10T00:00:00"/>
        <d v="2020-12-25T00:00:00"/>
        <d v="2022-06-12T00:00:00"/>
        <d v="2021-11-11T00:00:00"/>
        <d v="2021-08-28T00:00:00"/>
        <d v="2021-11-29T00:00:00"/>
        <d v="2022-09-05T00:00:00"/>
        <d v="2022-05-05T00:00:00"/>
        <d v="2021-09-06T00:00:00"/>
        <d v="2020-12-18T00:00:00"/>
        <d v="2022-07-02T00:00:00"/>
        <d v="2021-12-07T00:00:00"/>
        <d v="2022-05-13T00:00:00"/>
        <d v="2020-07-07T00:00:00"/>
        <d v="2020-07-29T00:00:00"/>
        <d v="2021-07-23T00:00:00"/>
        <d v="2022-10-16T00:00:00"/>
        <d v="2021-05-17T00:00:00"/>
        <d v="2021-06-30T00:00:00"/>
        <d v="2022-02-17T00:00:00"/>
        <d v="2021-03-18T00:00:00"/>
        <d v="2021-09-12T00:00:00"/>
        <d v="2023-04-29T00:00:00"/>
        <d v="2022-08-01T00:00:00"/>
        <d v="2021-10-17T00:00:00"/>
        <d v="2020-10-30T00:00:00"/>
        <d v="2021-03-16T00:00:00"/>
        <d v="2021-05-13T00:00:00"/>
        <d v="2021-01-09T00:00:00"/>
        <d v="2021-05-01T00:00:00"/>
        <d v="2021-01-29T00:00:00"/>
        <d v="2022-03-29T00:00:00"/>
        <d v="2021-05-22T00:00:00"/>
        <d v="2022-04-27T00:00:00"/>
        <d v="2021-09-01T00:00:00"/>
        <d v="2022-06-15T00:00:00"/>
        <d v="2021-02-09T00:00:00"/>
        <d v="2022-02-28T00:00:00"/>
        <d v="2021-07-04T00:00:00"/>
        <d v="2022-02-14T00:00:00"/>
        <d v="2022-09-16T00:00:00"/>
        <d v="2021-02-16T00:00:00"/>
        <d v="2020-08-24T00:00:00"/>
        <d v="2022-02-19T00:00:00"/>
        <d v="2021-04-26T00:00:00"/>
        <d v="2021-07-08T00:00:00"/>
        <d v="2022-06-19T00:00:00"/>
        <d v="2021-08-03T00:00:00"/>
      </sharedItems>
      <fieldGroup par="12"/>
    </cacheField>
    <cacheField name="Department" numFmtId="0">
      <sharedItems count="5">
        <s v="Website"/>
        <s v="Procurement"/>
        <s v="HR"/>
        <s v="Finance"/>
        <s v="Sales"/>
      </sharedItems>
    </cacheField>
    <cacheField name="Salary" numFmtId="1">
      <sharedItems containsSemiMixedTypes="0" containsString="0" containsNumber="1" containsInteger="1" minValue="33920" maxValue="119110"/>
    </cacheField>
    <cacheField name="Country" numFmtId="0">
      <sharedItems count="2">
        <s v="IND"/>
        <s v="NZ"/>
      </sharedItems>
    </cacheField>
    <cacheField name="Tenure" numFmtId="2">
      <sharedItems containsSemiMixedTypes="0" containsString="0" containsNumber="1" minValue="2.3671232876712329" maxValue="5.3452054794520549"/>
    </cacheField>
    <cacheField name="Bonus" numFmtId="0">
      <sharedItems containsSemiMixedTypes="0" containsString="0" containsNumber="1" minValue="678.4" maxValue="3573.2999999999997"/>
    </cacheField>
    <cacheField name="Months (Date Joined)" numFmtId="0" databaseField="0">
      <fieldGroup base="4">
        <rangePr groupBy="months" startDate="2020-05-07T00:00:00" endDate="2023-04-30T00:00:00"/>
        <groupItems count="14">
          <s v="&lt;07-05-2020"/>
          <s v="Jan"/>
          <s v="Feb"/>
          <s v="Mar"/>
          <s v="Apr"/>
          <s v="May"/>
          <s v="Jun"/>
          <s v="Jul"/>
          <s v="Aug"/>
          <s v="Sep"/>
          <s v="Oct"/>
          <s v="Nov"/>
          <s v="Dec"/>
          <s v="&gt;30-04-2023"/>
        </groupItems>
      </fieldGroup>
    </cacheField>
    <cacheField name="Quarters (Date Joined)" numFmtId="0" databaseField="0">
      <fieldGroup base="4">
        <rangePr groupBy="quarters" startDate="2020-05-07T00:00:00" endDate="2023-04-30T00:00:00"/>
        <groupItems count="6">
          <s v="&lt;07-05-2020"/>
          <s v="Qtr1"/>
          <s v="Qtr2"/>
          <s v="Qtr3"/>
          <s v="Qtr4"/>
          <s v="&gt;30-04-2023"/>
        </groupItems>
      </fieldGroup>
    </cacheField>
    <cacheField name="Years (Date Joined)" numFmtId="0" databaseField="0">
      <fieldGroup base="4">
        <rangePr groupBy="years" startDate="2020-05-07T00:00:00" endDate="2023-04-30T00:00:00"/>
        <groupItems count="6">
          <s v="&lt;07-05-2020"/>
          <s v="2020"/>
          <s v="2021"/>
          <s v="2022"/>
          <s v="2023"/>
          <s v="&gt;30-04-2023"/>
        </groupItems>
      </fieldGroup>
    </cacheField>
  </cacheFields>
  <extLst>
    <ext xmlns:x14="http://schemas.microsoft.com/office/spreadsheetml/2009/9/main" uri="{725AE2AE-9491-48be-B2B4-4EB974FC3084}">
      <x14:pivotCacheDefinition pivotCacheId="7760040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
  <r>
    <x v="0"/>
    <x v="0"/>
    <x v="0"/>
    <s v="Average"/>
    <x v="0"/>
    <x v="0"/>
    <n v="112650"/>
    <x v="0"/>
    <n v="4.8958904109589039"/>
    <n v="3379.5"/>
  </r>
  <r>
    <x v="1"/>
    <x v="1"/>
    <x v="1"/>
    <s v="Above average"/>
    <x v="1"/>
    <x v="0"/>
    <n v="43840"/>
    <x v="0"/>
    <n v="4.4273972602739722"/>
    <n v="1315.2"/>
  </r>
  <r>
    <x v="2"/>
    <x v="0"/>
    <x v="2"/>
    <s v="Average"/>
    <x v="2"/>
    <x v="1"/>
    <n v="103550"/>
    <x v="0"/>
    <n v="3.4136986301369863"/>
    <n v="2071"/>
  </r>
  <r>
    <x v="3"/>
    <x v="1"/>
    <x v="1"/>
    <s v="Average"/>
    <x v="3"/>
    <x v="2"/>
    <n v="45510"/>
    <x v="0"/>
    <n v="4.3013698630136989"/>
    <n v="1365.3"/>
  </r>
  <r>
    <x v="4"/>
    <x v="2"/>
    <x v="3"/>
    <s v="Poor"/>
    <x v="4"/>
    <x v="3"/>
    <n v="115440"/>
    <x v="0"/>
    <n v="4.9972602739726026"/>
    <n v="3463.2"/>
  </r>
  <r>
    <x v="5"/>
    <x v="1"/>
    <x v="4"/>
    <s v="Above average"/>
    <x v="5"/>
    <x v="4"/>
    <n v="56870"/>
    <x v="0"/>
    <n v="4.4958904109589044"/>
    <n v="1706.1"/>
  </r>
  <r>
    <x v="6"/>
    <x v="1"/>
    <x v="5"/>
    <s v="Average"/>
    <x v="6"/>
    <x v="4"/>
    <n v="92700"/>
    <x v="0"/>
    <n v="4.8356164383561646"/>
    <n v="2781"/>
  </r>
  <r>
    <x v="7"/>
    <x v="2"/>
    <x v="1"/>
    <s v="Average"/>
    <x v="7"/>
    <x v="0"/>
    <n v="91310"/>
    <x v="0"/>
    <n v="3.2767123287671232"/>
    <n v="1826.2"/>
  </r>
  <r>
    <x v="8"/>
    <x v="0"/>
    <x v="6"/>
    <s v="Average"/>
    <x v="8"/>
    <x v="4"/>
    <n v="74550"/>
    <x v="0"/>
    <n v="4.3424657534246576"/>
    <n v="2236.5"/>
  </r>
  <r>
    <x v="9"/>
    <x v="0"/>
    <x v="5"/>
    <s v="Above average"/>
    <x v="9"/>
    <x v="1"/>
    <n v="109190"/>
    <x v="0"/>
    <n v="3.408219178082192"/>
    <n v="2183.8000000000002"/>
  </r>
  <r>
    <x v="10"/>
    <x v="1"/>
    <x v="7"/>
    <s v="Average"/>
    <x v="10"/>
    <x v="0"/>
    <n v="104410"/>
    <x v="0"/>
    <n v="4.353424657534247"/>
    <n v="3132.2999999999997"/>
  </r>
  <r>
    <x v="11"/>
    <x v="0"/>
    <x v="8"/>
    <s v="Average"/>
    <x v="11"/>
    <x v="3"/>
    <n v="96800"/>
    <x v="0"/>
    <n v="3.7397260273972601"/>
    <n v="2904"/>
  </r>
  <r>
    <x v="12"/>
    <x v="0"/>
    <x v="9"/>
    <s v="Above average"/>
    <x v="12"/>
    <x v="3"/>
    <n v="48170"/>
    <x v="0"/>
    <n v="5.2849315068493148"/>
    <n v="1445.1"/>
  </r>
  <r>
    <x v="13"/>
    <x v="0"/>
    <x v="10"/>
    <s v="Average"/>
    <x v="13"/>
    <x v="1"/>
    <n v="37920"/>
    <x v="0"/>
    <n v="5.1150684931506847"/>
    <n v="1137.5999999999999"/>
  </r>
  <r>
    <x v="14"/>
    <x v="0"/>
    <x v="11"/>
    <s v="Average"/>
    <x v="14"/>
    <x v="1"/>
    <n v="112650"/>
    <x v="0"/>
    <n v="3.4712328767123286"/>
    <n v="2253"/>
  </r>
  <r>
    <x v="15"/>
    <x v="1"/>
    <x v="11"/>
    <s v="Poor"/>
    <x v="15"/>
    <x v="4"/>
    <n v="49630"/>
    <x v="0"/>
    <n v="3.4219178082191779"/>
    <n v="992.6"/>
  </r>
  <r>
    <x v="16"/>
    <x v="0"/>
    <x v="12"/>
    <s v="Average"/>
    <x v="16"/>
    <x v="0"/>
    <n v="118840"/>
    <x v="0"/>
    <n v="5.3452054794520549"/>
    <n v="3565.2"/>
  </r>
  <r>
    <x v="17"/>
    <x v="0"/>
    <x v="8"/>
    <s v="Average"/>
    <x v="17"/>
    <x v="0"/>
    <n v="69710"/>
    <x v="0"/>
    <n v="3.0684931506849313"/>
    <n v="1394.2"/>
  </r>
  <r>
    <x v="18"/>
    <x v="0"/>
    <x v="0"/>
    <s v="Average"/>
    <x v="18"/>
    <x v="1"/>
    <n v="79570"/>
    <x v="0"/>
    <n v="3.3589041095890413"/>
    <n v="1591.4"/>
  </r>
  <r>
    <x v="19"/>
    <x v="1"/>
    <x v="13"/>
    <s v="Above average"/>
    <x v="19"/>
    <x v="1"/>
    <n v="76900"/>
    <x v="0"/>
    <n v="4.1671232876712327"/>
    <n v="2307"/>
  </r>
  <r>
    <x v="20"/>
    <x v="0"/>
    <x v="14"/>
    <s v="Average"/>
    <x v="20"/>
    <x v="4"/>
    <n v="54970"/>
    <x v="0"/>
    <n v="5.0301369863013701"/>
    <n v="1649.1"/>
  </r>
  <r>
    <x v="21"/>
    <x v="0"/>
    <x v="3"/>
    <s v="Poor"/>
    <x v="21"/>
    <x v="0"/>
    <n v="88050"/>
    <x v="0"/>
    <n v="4.4712328767123291"/>
    <n v="2641.5"/>
  </r>
  <r>
    <x v="22"/>
    <x v="0"/>
    <x v="15"/>
    <s v="Average"/>
    <x v="22"/>
    <x v="4"/>
    <n v="36040"/>
    <x v="0"/>
    <n v="3.7013698630136984"/>
    <n v="1081.2"/>
  </r>
  <r>
    <x v="23"/>
    <x v="1"/>
    <x v="16"/>
    <s v="Exceptional"/>
    <x v="23"/>
    <x v="1"/>
    <n v="75000"/>
    <x v="0"/>
    <n v="3.2630136986301368"/>
    <n v="1500"/>
  </r>
  <r>
    <x v="24"/>
    <x v="0"/>
    <x v="17"/>
    <s v="Average"/>
    <x v="24"/>
    <x v="1"/>
    <n v="40400"/>
    <x v="0"/>
    <n v="3.4054794520547946"/>
    <n v="808"/>
  </r>
  <r>
    <x v="25"/>
    <x v="0"/>
    <x v="18"/>
    <s v="Average"/>
    <x v="25"/>
    <x v="0"/>
    <n v="100420"/>
    <x v="0"/>
    <n v="3.5178082191780824"/>
    <n v="3012.6"/>
  </r>
  <r>
    <x v="26"/>
    <x v="1"/>
    <x v="2"/>
    <s v="Average"/>
    <x v="26"/>
    <x v="0"/>
    <n v="58100"/>
    <x v="0"/>
    <n v="3.5753424657534247"/>
    <n v="1743"/>
  </r>
  <r>
    <x v="27"/>
    <x v="1"/>
    <x v="19"/>
    <s v="Average"/>
    <x v="27"/>
    <x v="0"/>
    <n v="114870"/>
    <x v="0"/>
    <n v="2.5315068493150683"/>
    <n v="2297.4"/>
  </r>
  <r>
    <x v="28"/>
    <x v="1"/>
    <x v="1"/>
    <s v="Average"/>
    <x v="28"/>
    <x v="1"/>
    <n v="41570"/>
    <x v="0"/>
    <n v="3.7260273972602738"/>
    <n v="1247.0999999999999"/>
  </r>
  <r>
    <x v="29"/>
    <x v="1"/>
    <x v="8"/>
    <s v="Average"/>
    <x v="29"/>
    <x v="1"/>
    <n v="112570"/>
    <x v="0"/>
    <n v="3.0383561643835617"/>
    <n v="2251.4"/>
  </r>
  <r>
    <x v="30"/>
    <x v="0"/>
    <x v="20"/>
    <s v="Average"/>
    <x v="30"/>
    <x v="1"/>
    <n v="47360"/>
    <x v="0"/>
    <n v="4.7808219178082192"/>
    <n v="1420.8"/>
  </r>
  <r>
    <x v="31"/>
    <x v="1"/>
    <x v="10"/>
    <s v="Average"/>
    <x v="31"/>
    <x v="3"/>
    <n v="65920"/>
    <x v="0"/>
    <n v="4.5287671232876709"/>
    <n v="1977.6"/>
  </r>
  <r>
    <x v="32"/>
    <x v="1"/>
    <x v="9"/>
    <s v="Average"/>
    <x v="32"/>
    <x v="1"/>
    <n v="99970"/>
    <x v="0"/>
    <n v="3.6657534246575341"/>
    <n v="2999.1"/>
  </r>
  <r>
    <x v="33"/>
    <x v="1"/>
    <x v="5"/>
    <s v="Above average"/>
    <x v="33"/>
    <x v="0"/>
    <n v="80700"/>
    <x v="0"/>
    <n v="3.495890410958904"/>
    <n v="1614"/>
  </r>
  <r>
    <x v="34"/>
    <x v="0"/>
    <x v="18"/>
    <s v="Poor"/>
    <x v="34"/>
    <x v="3"/>
    <n v="52610"/>
    <x v="0"/>
    <n v="4.2027397260273975"/>
    <n v="1578.3"/>
  </r>
  <r>
    <x v="35"/>
    <x v="0"/>
    <x v="21"/>
    <s v="Poor"/>
    <x v="35"/>
    <x v="0"/>
    <n v="112110"/>
    <x v="0"/>
    <n v="4.904109589041096"/>
    <n v="3363.2999999999997"/>
  </r>
  <r>
    <x v="36"/>
    <x v="1"/>
    <x v="14"/>
    <s v="Average"/>
    <x v="36"/>
    <x v="2"/>
    <n v="119110"/>
    <x v="0"/>
    <n v="5.0630136986301366"/>
    <n v="3573.2999999999997"/>
  </r>
  <r>
    <x v="37"/>
    <x v="0"/>
    <x v="13"/>
    <s v="Above average"/>
    <x v="37"/>
    <x v="4"/>
    <n v="112780"/>
    <x v="0"/>
    <n v="4.1780821917808222"/>
    <n v="3383.4"/>
  </r>
  <r>
    <x v="38"/>
    <x v="1"/>
    <x v="12"/>
    <s v="Average"/>
    <x v="38"/>
    <x v="1"/>
    <n v="114890"/>
    <x v="0"/>
    <n v="5.1671232876712327"/>
    <n v="3446.7"/>
  </r>
  <r>
    <x v="39"/>
    <x v="0"/>
    <x v="14"/>
    <s v="Average"/>
    <x v="39"/>
    <x v="3"/>
    <n v="48980"/>
    <x v="0"/>
    <n v="3.8438356164383563"/>
    <n v="1469.3999999999999"/>
  </r>
  <r>
    <x v="40"/>
    <x v="0"/>
    <x v="10"/>
    <s v="Average"/>
    <x v="40"/>
    <x v="2"/>
    <n v="75880"/>
    <x v="0"/>
    <n v="4.7369863013698632"/>
    <n v="2276.4"/>
  </r>
  <r>
    <x v="41"/>
    <x v="1"/>
    <x v="9"/>
    <s v="Average"/>
    <x v="41"/>
    <x v="4"/>
    <n v="53240"/>
    <x v="0"/>
    <n v="4.419178082191781"/>
    <n v="1597.2"/>
  </r>
  <r>
    <x v="42"/>
    <x v="1"/>
    <x v="11"/>
    <s v="Average"/>
    <x v="42"/>
    <x v="3"/>
    <n v="85000"/>
    <x v="0"/>
    <n v="4.1424657534246574"/>
    <n v="2550"/>
  </r>
  <r>
    <x v="43"/>
    <x v="1"/>
    <x v="10"/>
    <s v="Average"/>
    <x v="43"/>
    <x v="0"/>
    <n v="33920"/>
    <x v="0"/>
    <n v="3.5342465753424657"/>
    <n v="1017.5999999999999"/>
  </r>
  <r>
    <x v="44"/>
    <x v="1"/>
    <x v="6"/>
    <s v="Average"/>
    <x v="44"/>
    <x v="0"/>
    <n v="75280"/>
    <x v="0"/>
    <n v="4.536986301369863"/>
    <n v="2258.4"/>
  </r>
  <r>
    <x v="45"/>
    <x v="1"/>
    <x v="11"/>
    <s v="Average"/>
    <x v="45"/>
    <x v="3"/>
    <n v="58940"/>
    <x v="0"/>
    <n v="3.6027397260273974"/>
    <n v="1768.2"/>
  </r>
  <r>
    <x v="46"/>
    <x v="1"/>
    <x v="9"/>
    <s v="Average"/>
    <x v="46"/>
    <x v="1"/>
    <n v="104770"/>
    <x v="0"/>
    <n v="4.065753424657534"/>
    <n v="3143.1"/>
  </r>
  <r>
    <x v="47"/>
    <x v="0"/>
    <x v="10"/>
    <s v="Average"/>
    <x v="47"/>
    <x v="1"/>
    <n v="57090"/>
    <x v="0"/>
    <n v="3.3095890410958906"/>
    <n v="1141.8"/>
  </r>
  <r>
    <x v="48"/>
    <x v="0"/>
    <x v="14"/>
    <s v="Above average"/>
    <x v="48"/>
    <x v="3"/>
    <n v="91650"/>
    <x v="0"/>
    <n v="4.7534246575342465"/>
    <n v="2749.5"/>
  </r>
  <r>
    <x v="49"/>
    <x v="0"/>
    <x v="16"/>
    <s v="Poor"/>
    <x v="49"/>
    <x v="3"/>
    <n v="70270"/>
    <x v="0"/>
    <n v="3.3945205479452056"/>
    <n v="1405.4"/>
  </r>
  <r>
    <x v="50"/>
    <x v="1"/>
    <x v="9"/>
    <s v="Average"/>
    <x v="50"/>
    <x v="3"/>
    <n v="75970"/>
    <x v="0"/>
    <n v="4.8904109589041092"/>
    <n v="2279.1"/>
  </r>
  <r>
    <x v="51"/>
    <x v="2"/>
    <x v="14"/>
    <s v="Above average"/>
    <x v="51"/>
    <x v="0"/>
    <n v="90700"/>
    <x v="0"/>
    <n v="4.6493150684931503"/>
    <n v="2721"/>
  </r>
  <r>
    <x v="52"/>
    <x v="0"/>
    <x v="8"/>
    <s v="Average"/>
    <x v="52"/>
    <x v="1"/>
    <n v="60570"/>
    <x v="0"/>
    <n v="3.5671232876712327"/>
    <n v="1817.1"/>
  </r>
  <r>
    <x v="53"/>
    <x v="0"/>
    <x v="6"/>
    <s v="Average"/>
    <x v="53"/>
    <x v="1"/>
    <n v="115920"/>
    <x v="0"/>
    <n v="4.9479452054794519"/>
    <n v="3477.6"/>
  </r>
  <r>
    <x v="54"/>
    <x v="1"/>
    <x v="6"/>
    <s v="Average"/>
    <x v="54"/>
    <x v="3"/>
    <n v="65360"/>
    <x v="0"/>
    <n v="5.2136986301369861"/>
    <n v="1960.8"/>
  </r>
  <r>
    <x v="55"/>
    <x v="2"/>
    <x v="8"/>
    <s v="Average"/>
    <x v="55"/>
    <x v="3"/>
    <n v="64000"/>
    <x v="0"/>
    <n v="3.7643835616438355"/>
    <n v="1920"/>
  </r>
  <r>
    <x v="56"/>
    <x v="1"/>
    <x v="11"/>
    <s v="Average"/>
    <x v="56"/>
    <x v="3"/>
    <n v="92450"/>
    <x v="0"/>
    <n v="4.1808219178082195"/>
    <n v="2773.5"/>
  </r>
  <r>
    <x v="57"/>
    <x v="0"/>
    <x v="2"/>
    <s v="Average"/>
    <x v="57"/>
    <x v="0"/>
    <n v="48950"/>
    <x v="0"/>
    <n v="3.9972602739726026"/>
    <n v="1468.5"/>
  </r>
  <r>
    <x v="58"/>
    <x v="1"/>
    <x v="14"/>
    <s v="Average"/>
    <x v="25"/>
    <x v="0"/>
    <n v="83750"/>
    <x v="0"/>
    <n v="3.5178082191780824"/>
    <n v="2512.5"/>
  </r>
  <r>
    <x v="59"/>
    <x v="1"/>
    <x v="7"/>
    <s v="Average"/>
    <x v="58"/>
    <x v="0"/>
    <n v="87620"/>
    <x v="0"/>
    <n v="4.4739726027397264"/>
    <n v="2628.6"/>
  </r>
  <r>
    <x v="60"/>
    <x v="1"/>
    <x v="0"/>
    <s v="Poor"/>
    <x v="59"/>
    <x v="4"/>
    <n v="68900"/>
    <x v="0"/>
    <n v="3.9260273972602739"/>
    <n v="2067"/>
  </r>
  <r>
    <x v="61"/>
    <x v="0"/>
    <x v="1"/>
    <s v="Average"/>
    <x v="60"/>
    <x v="4"/>
    <n v="53540"/>
    <x v="0"/>
    <n v="4.1260273972602741"/>
    <n v="1606.2"/>
  </r>
  <r>
    <x v="62"/>
    <x v="0"/>
    <x v="9"/>
    <s v="Very poor"/>
    <x v="61"/>
    <x v="4"/>
    <n v="43510"/>
    <x v="0"/>
    <n v="3.1534246575342464"/>
    <n v="870.2"/>
  </r>
  <r>
    <x v="63"/>
    <x v="1"/>
    <x v="4"/>
    <s v="Exceptional"/>
    <x v="62"/>
    <x v="4"/>
    <n v="109160"/>
    <x v="0"/>
    <n v="4.3643835616438356"/>
    <n v="3274.7999999999997"/>
  </r>
  <r>
    <x v="64"/>
    <x v="0"/>
    <x v="7"/>
    <s v="Average"/>
    <x v="63"/>
    <x v="1"/>
    <n v="99750"/>
    <x v="0"/>
    <n v="4.6712328767123283"/>
    <n v="2992.5"/>
  </r>
  <r>
    <x v="65"/>
    <x v="1"/>
    <x v="2"/>
    <s v="Average"/>
    <x v="64"/>
    <x v="0"/>
    <n v="41980"/>
    <x v="0"/>
    <n v="5"/>
    <n v="1259.3999999999999"/>
  </r>
  <r>
    <x v="66"/>
    <x v="0"/>
    <x v="12"/>
    <s v="Average"/>
    <x v="65"/>
    <x v="3"/>
    <n v="71380"/>
    <x v="0"/>
    <n v="4.484931506849315"/>
    <n v="2141.4"/>
  </r>
  <r>
    <x v="67"/>
    <x v="0"/>
    <x v="14"/>
    <s v="Very poor"/>
    <x v="66"/>
    <x v="1"/>
    <n v="113280"/>
    <x v="0"/>
    <n v="3.7315068493150685"/>
    <n v="3398.4"/>
  </r>
  <r>
    <x v="68"/>
    <x v="1"/>
    <x v="6"/>
    <s v="Average"/>
    <x v="67"/>
    <x v="3"/>
    <n v="86570"/>
    <x v="0"/>
    <n v="3.1835616438356165"/>
    <n v="1731.4"/>
  </r>
  <r>
    <x v="69"/>
    <x v="0"/>
    <x v="20"/>
    <s v="Average"/>
    <x v="68"/>
    <x v="1"/>
    <n v="53540"/>
    <x v="0"/>
    <n v="4.2712328767123289"/>
    <n v="1606.2"/>
  </r>
  <r>
    <x v="70"/>
    <x v="0"/>
    <x v="3"/>
    <s v="Average"/>
    <x v="69"/>
    <x v="0"/>
    <n v="69070"/>
    <x v="0"/>
    <n v="3.4767123287671233"/>
    <n v="1381.4"/>
  </r>
  <r>
    <x v="71"/>
    <x v="1"/>
    <x v="8"/>
    <s v="Poor"/>
    <x v="70"/>
    <x v="3"/>
    <n v="67910"/>
    <x v="0"/>
    <n v="4.3315068493150681"/>
    <n v="2037.3"/>
  </r>
  <r>
    <x v="72"/>
    <x v="0"/>
    <x v="8"/>
    <s v="Average"/>
    <x v="71"/>
    <x v="0"/>
    <n v="69120"/>
    <x v="0"/>
    <n v="4.6438356164383565"/>
    <n v="2073.6"/>
  </r>
  <r>
    <x v="73"/>
    <x v="1"/>
    <x v="11"/>
    <s v="Average"/>
    <x v="72"/>
    <x v="3"/>
    <n v="60130"/>
    <x v="0"/>
    <n v="3.7232876712328768"/>
    <n v="1803.8999999999999"/>
  </r>
  <r>
    <x v="74"/>
    <x v="0"/>
    <x v="22"/>
    <s v="Average"/>
    <x v="73"/>
    <x v="1"/>
    <n v="106460"/>
    <x v="0"/>
    <n v="4.1945205479452055"/>
    <n v="3193.7999999999997"/>
  </r>
  <r>
    <x v="75"/>
    <x v="1"/>
    <x v="3"/>
    <s v="Average"/>
    <x v="74"/>
    <x v="2"/>
    <n v="118100"/>
    <x v="0"/>
    <n v="4.1643835616438354"/>
    <n v="3543"/>
  </r>
  <r>
    <x v="76"/>
    <x v="1"/>
    <x v="12"/>
    <s v="Average"/>
    <x v="75"/>
    <x v="1"/>
    <n v="78390"/>
    <x v="0"/>
    <n v="3.9479452054794519"/>
    <n v="2351.6999999999998"/>
  </r>
  <r>
    <x v="77"/>
    <x v="1"/>
    <x v="8"/>
    <s v="Average"/>
    <x v="17"/>
    <x v="1"/>
    <n v="114180"/>
    <x v="0"/>
    <n v="3.0684931506849313"/>
    <n v="2283.6"/>
  </r>
  <r>
    <x v="78"/>
    <x v="1"/>
    <x v="9"/>
    <s v="Average"/>
    <x v="76"/>
    <x v="1"/>
    <n v="104120"/>
    <x v="0"/>
    <n v="3.6136986301369864"/>
    <n v="3123.6"/>
  </r>
  <r>
    <x v="79"/>
    <x v="0"/>
    <x v="8"/>
    <s v="Average"/>
    <x v="69"/>
    <x v="1"/>
    <n v="67950"/>
    <x v="0"/>
    <n v="3.4767123287671233"/>
    <n v="1359"/>
  </r>
  <r>
    <x v="80"/>
    <x v="1"/>
    <x v="21"/>
    <s v="Average"/>
    <x v="77"/>
    <x v="0"/>
    <n v="34980"/>
    <x v="0"/>
    <n v="5.3342465753424655"/>
    <n v="1049.3999999999999"/>
  </r>
  <r>
    <x v="81"/>
    <x v="1"/>
    <x v="18"/>
    <s v="Average"/>
    <x v="78"/>
    <x v="0"/>
    <n v="62780"/>
    <x v="0"/>
    <n v="4.9917808219178079"/>
    <n v="1883.3999999999999"/>
  </r>
  <r>
    <x v="82"/>
    <x v="0"/>
    <x v="0"/>
    <s v="Average"/>
    <x v="42"/>
    <x v="0"/>
    <n v="107700"/>
    <x v="0"/>
    <n v="4.1424657534246574"/>
    <n v="3231"/>
  </r>
  <r>
    <x v="83"/>
    <x v="0"/>
    <x v="5"/>
    <s v="Average"/>
    <x v="79"/>
    <x v="4"/>
    <n v="65700"/>
    <x v="0"/>
    <n v="4.3479452054794523"/>
    <n v="1971"/>
  </r>
  <r>
    <x v="84"/>
    <x v="1"/>
    <x v="6"/>
    <s v="Very poor"/>
    <x v="80"/>
    <x v="0"/>
    <n v="75480"/>
    <x v="0"/>
    <n v="4.3726027397260276"/>
    <n v="2264.4"/>
  </r>
  <r>
    <x v="85"/>
    <x v="0"/>
    <x v="6"/>
    <s v="Average"/>
    <x v="81"/>
    <x v="0"/>
    <n v="53870"/>
    <x v="0"/>
    <n v="4.0027397260273974"/>
    <n v="1616.1"/>
  </r>
  <r>
    <x v="86"/>
    <x v="1"/>
    <x v="12"/>
    <s v="Average"/>
    <x v="82"/>
    <x v="4"/>
    <n v="78540"/>
    <x v="0"/>
    <n v="4.043835616438356"/>
    <n v="2356.1999999999998"/>
  </r>
  <r>
    <x v="87"/>
    <x v="0"/>
    <x v="23"/>
    <s v="Average"/>
    <x v="83"/>
    <x v="1"/>
    <n v="58960"/>
    <x v="0"/>
    <n v="4.6328767123287671"/>
    <n v="1768.8"/>
  </r>
  <r>
    <x v="88"/>
    <x v="0"/>
    <x v="24"/>
    <s v="Average"/>
    <x v="84"/>
    <x v="1"/>
    <n v="70610"/>
    <x v="0"/>
    <n v="3.3205479452054796"/>
    <n v="1412.2"/>
  </r>
  <r>
    <x v="89"/>
    <x v="0"/>
    <x v="6"/>
    <s v="Average"/>
    <x v="85"/>
    <x v="3"/>
    <n v="59430"/>
    <x v="0"/>
    <n v="4.7342465753424658"/>
    <n v="1782.8999999999999"/>
  </r>
  <r>
    <x v="90"/>
    <x v="0"/>
    <x v="6"/>
    <s v="Above average"/>
    <x v="69"/>
    <x v="1"/>
    <n v="48530"/>
    <x v="0"/>
    <n v="3.4767123287671233"/>
    <n v="970.6"/>
  </r>
  <r>
    <x v="91"/>
    <x v="1"/>
    <x v="6"/>
    <s v="Average"/>
    <x v="86"/>
    <x v="0"/>
    <n v="96140"/>
    <x v="0"/>
    <n v="4.8767123287671232"/>
    <n v="2884.2"/>
  </r>
  <r>
    <x v="92"/>
    <x v="0"/>
    <x v="13"/>
    <s v="Above average"/>
    <x v="87"/>
    <x v="4"/>
    <n v="112780"/>
    <x v="1"/>
    <n v="4.0082191780821921"/>
    <n v="3383.4"/>
  </r>
  <r>
    <x v="93"/>
    <x v="0"/>
    <x v="24"/>
    <s v="Average"/>
    <x v="61"/>
    <x v="1"/>
    <n v="70610"/>
    <x v="1"/>
    <n v="3.1534246575342464"/>
    <n v="1412.2"/>
  </r>
  <r>
    <x v="94"/>
    <x v="1"/>
    <x v="9"/>
    <s v="Average"/>
    <x v="88"/>
    <x v="4"/>
    <n v="53240"/>
    <x v="1"/>
    <n v="4.2520547945205482"/>
    <n v="1597.2"/>
  </r>
  <r>
    <x v="95"/>
    <x v="2"/>
    <x v="3"/>
    <s v="Poor"/>
    <x v="89"/>
    <x v="3"/>
    <n v="115440"/>
    <x v="1"/>
    <n v="4.8301369863013699"/>
    <n v="3463.2"/>
  </r>
  <r>
    <x v="96"/>
    <x v="0"/>
    <x v="1"/>
    <s v="Average"/>
    <x v="90"/>
    <x v="4"/>
    <n v="53540"/>
    <x v="1"/>
    <n v="3.956164383561644"/>
    <n v="1606.2"/>
  </r>
  <r>
    <x v="97"/>
    <x v="1"/>
    <x v="8"/>
    <s v="Average"/>
    <x v="91"/>
    <x v="1"/>
    <n v="112570"/>
    <x v="1"/>
    <n v="2.871232876712329"/>
    <n v="2251.4"/>
  </r>
  <r>
    <x v="98"/>
    <x v="0"/>
    <x v="6"/>
    <s v="Above average"/>
    <x v="47"/>
    <x v="1"/>
    <n v="48530"/>
    <x v="1"/>
    <n v="3.3095890410958906"/>
    <n v="970.6"/>
  </r>
  <r>
    <x v="99"/>
    <x v="1"/>
    <x v="18"/>
    <s v="Average"/>
    <x v="92"/>
    <x v="0"/>
    <n v="62780"/>
    <x v="1"/>
    <n v="4.8246575342465752"/>
    <n v="1883.3999999999999"/>
  </r>
  <r>
    <x v="100"/>
    <x v="0"/>
    <x v="6"/>
    <s v="Average"/>
    <x v="93"/>
    <x v="0"/>
    <n v="53870"/>
    <x v="1"/>
    <n v="3.8356164383561642"/>
    <n v="1616.1"/>
  </r>
  <r>
    <x v="101"/>
    <x v="1"/>
    <x v="14"/>
    <s v="Average"/>
    <x v="0"/>
    <x v="2"/>
    <n v="119110"/>
    <x v="1"/>
    <n v="4.8958904109589039"/>
    <n v="3573.2999999999997"/>
  </r>
  <r>
    <x v="102"/>
    <x v="0"/>
    <x v="21"/>
    <s v="Poor"/>
    <x v="40"/>
    <x v="0"/>
    <n v="112110"/>
    <x v="1"/>
    <n v="4.7369863013698632"/>
    <n v="3363.2999999999997"/>
  </r>
  <r>
    <x v="103"/>
    <x v="0"/>
    <x v="5"/>
    <s v="Average"/>
    <x v="56"/>
    <x v="4"/>
    <n v="65700"/>
    <x v="1"/>
    <n v="4.1808219178082195"/>
    <n v="1971"/>
  </r>
  <r>
    <x v="104"/>
    <x v="0"/>
    <x v="3"/>
    <s v="Average"/>
    <x v="47"/>
    <x v="0"/>
    <n v="69070"/>
    <x v="1"/>
    <n v="3.3095890410958906"/>
    <n v="1381.4"/>
  </r>
  <r>
    <x v="105"/>
    <x v="0"/>
    <x v="0"/>
    <s v="Average"/>
    <x v="94"/>
    <x v="0"/>
    <n v="107700"/>
    <x v="1"/>
    <n v="3.9726027397260273"/>
    <n v="3231"/>
  </r>
  <r>
    <x v="106"/>
    <x v="1"/>
    <x v="1"/>
    <s v="Above average"/>
    <x v="95"/>
    <x v="0"/>
    <n v="43840"/>
    <x v="1"/>
    <n v="4.2602739726027394"/>
    <n v="1315.2"/>
  </r>
  <r>
    <x v="107"/>
    <x v="0"/>
    <x v="7"/>
    <s v="Average"/>
    <x v="96"/>
    <x v="1"/>
    <n v="99750"/>
    <x v="1"/>
    <n v="4.5095890410958903"/>
    <n v="2992.5"/>
  </r>
  <r>
    <x v="108"/>
    <x v="0"/>
    <x v="10"/>
    <s v="Average"/>
    <x v="97"/>
    <x v="1"/>
    <n v="37920"/>
    <x v="1"/>
    <n v="4.9452054794520546"/>
    <n v="1137.5999999999999"/>
  </r>
  <r>
    <x v="109"/>
    <x v="0"/>
    <x v="10"/>
    <s v="Average"/>
    <x v="98"/>
    <x v="1"/>
    <n v="57090"/>
    <x v="1"/>
    <n v="3.1424657534246574"/>
    <n v="1141.8"/>
  </r>
  <r>
    <x v="110"/>
    <x v="1"/>
    <x v="2"/>
    <s v="Average"/>
    <x v="99"/>
    <x v="0"/>
    <n v="41980"/>
    <x v="1"/>
    <n v="4.8328767123287673"/>
    <n v="1259.3999999999999"/>
  </r>
  <r>
    <x v="111"/>
    <x v="0"/>
    <x v="10"/>
    <s v="Average"/>
    <x v="100"/>
    <x v="2"/>
    <n v="75880"/>
    <x v="1"/>
    <n v="4.5671232876712331"/>
    <n v="2276.4"/>
  </r>
  <r>
    <x v="112"/>
    <x v="1"/>
    <x v="11"/>
    <s v="Average"/>
    <x v="101"/>
    <x v="3"/>
    <n v="58940"/>
    <x v="1"/>
    <n v="3.441095890410959"/>
    <n v="1178.8"/>
  </r>
  <r>
    <x v="113"/>
    <x v="1"/>
    <x v="8"/>
    <s v="Poor"/>
    <x v="74"/>
    <x v="3"/>
    <n v="67910"/>
    <x v="1"/>
    <n v="4.1643835616438354"/>
    <n v="2037.3"/>
  </r>
  <r>
    <x v="114"/>
    <x v="1"/>
    <x v="2"/>
    <s v="Average"/>
    <x v="2"/>
    <x v="0"/>
    <n v="58100"/>
    <x v="1"/>
    <n v="3.4136986301369863"/>
    <n v="1162"/>
  </r>
  <r>
    <x v="115"/>
    <x v="0"/>
    <x v="14"/>
    <s v="Average"/>
    <x v="102"/>
    <x v="3"/>
    <n v="48980"/>
    <x v="1"/>
    <n v="3.6767123287671235"/>
    <n v="1469.3999999999999"/>
  </r>
  <r>
    <x v="116"/>
    <x v="2"/>
    <x v="8"/>
    <s v="Average"/>
    <x v="103"/>
    <x v="3"/>
    <n v="64000"/>
    <x v="1"/>
    <n v="3.5945205479452054"/>
    <n v="1920"/>
  </r>
  <r>
    <x v="117"/>
    <x v="1"/>
    <x v="16"/>
    <s v="Exceptional"/>
    <x v="104"/>
    <x v="1"/>
    <n v="75000"/>
    <x v="1"/>
    <n v="3.095890410958904"/>
    <n v="1500"/>
  </r>
  <r>
    <x v="118"/>
    <x v="1"/>
    <x v="7"/>
    <s v="Average"/>
    <x v="105"/>
    <x v="0"/>
    <n v="87620"/>
    <x v="1"/>
    <n v="4.3068493150684928"/>
    <n v="2628.6"/>
  </r>
  <r>
    <x v="119"/>
    <x v="1"/>
    <x v="21"/>
    <s v="Average"/>
    <x v="38"/>
    <x v="0"/>
    <n v="34980"/>
    <x v="1"/>
    <n v="5.1671232876712327"/>
    <n v="1049.3999999999999"/>
  </r>
  <r>
    <x v="120"/>
    <x v="1"/>
    <x v="9"/>
    <s v="Average"/>
    <x v="106"/>
    <x v="3"/>
    <n v="75970"/>
    <x v="1"/>
    <n v="4.7232876712328764"/>
    <n v="2279.1"/>
  </r>
  <r>
    <x v="121"/>
    <x v="1"/>
    <x v="11"/>
    <s v="Average"/>
    <x v="107"/>
    <x v="3"/>
    <n v="60130"/>
    <x v="1"/>
    <n v="3.5534246575342467"/>
    <n v="1803.8999999999999"/>
  </r>
  <r>
    <x v="122"/>
    <x v="1"/>
    <x v="6"/>
    <s v="Very poor"/>
    <x v="108"/>
    <x v="0"/>
    <n v="75480"/>
    <x v="1"/>
    <n v="4.2054794520547949"/>
    <n v="2264.4"/>
  </r>
  <r>
    <x v="123"/>
    <x v="0"/>
    <x v="6"/>
    <s v="Average"/>
    <x v="30"/>
    <x v="1"/>
    <n v="115920"/>
    <x v="1"/>
    <n v="4.7808219178082192"/>
    <n v="3477.6"/>
  </r>
  <r>
    <x v="124"/>
    <x v="1"/>
    <x v="12"/>
    <s v="Average"/>
    <x v="109"/>
    <x v="4"/>
    <n v="78540"/>
    <x v="1"/>
    <n v="3.8767123287671232"/>
    <n v="2356.1999999999998"/>
  </r>
  <r>
    <x v="125"/>
    <x v="0"/>
    <x v="5"/>
    <s v="Above average"/>
    <x v="110"/>
    <x v="1"/>
    <n v="109190"/>
    <x v="1"/>
    <n v="3.2410958904109588"/>
    <n v="2183.8000000000002"/>
  </r>
  <r>
    <x v="126"/>
    <x v="1"/>
    <x v="11"/>
    <s v="Poor"/>
    <x v="111"/>
    <x v="4"/>
    <n v="49630"/>
    <x v="1"/>
    <n v="3.2547945205479452"/>
    <n v="992.6"/>
  </r>
  <r>
    <x v="127"/>
    <x v="1"/>
    <x v="9"/>
    <s v="Average"/>
    <x v="112"/>
    <x v="1"/>
    <n v="99970"/>
    <x v="1"/>
    <n v="3.504109589041096"/>
    <n v="2999.1"/>
  </r>
  <r>
    <x v="128"/>
    <x v="1"/>
    <x v="6"/>
    <s v="Average"/>
    <x v="113"/>
    <x v="0"/>
    <n v="96140"/>
    <x v="1"/>
    <n v="4.7095890410958905"/>
    <n v="2884.2"/>
  </r>
  <r>
    <x v="129"/>
    <x v="0"/>
    <x v="2"/>
    <s v="Average"/>
    <x v="114"/>
    <x v="1"/>
    <n v="103550"/>
    <x v="1"/>
    <n v="3.2465753424657535"/>
    <n v="2071"/>
  </r>
  <r>
    <x v="130"/>
    <x v="0"/>
    <x v="2"/>
    <s v="Average"/>
    <x v="115"/>
    <x v="0"/>
    <n v="48950"/>
    <x v="1"/>
    <n v="3.8301369863013699"/>
    <n v="1468.5"/>
  </r>
  <r>
    <x v="131"/>
    <x v="0"/>
    <x v="18"/>
    <s v="Poor"/>
    <x v="116"/>
    <x v="3"/>
    <n v="52610"/>
    <x v="1"/>
    <n v="4.0356164383561648"/>
    <n v="1578.3"/>
  </r>
  <r>
    <x v="132"/>
    <x v="1"/>
    <x v="12"/>
    <s v="Average"/>
    <x v="117"/>
    <x v="1"/>
    <n v="78390"/>
    <x v="1"/>
    <n v="3.7808219178082192"/>
    <n v="2351.6999999999998"/>
  </r>
  <r>
    <x v="133"/>
    <x v="1"/>
    <x v="6"/>
    <s v="Average"/>
    <x v="118"/>
    <x v="3"/>
    <n v="86570"/>
    <x v="1"/>
    <n v="3.0136986301369864"/>
    <n v="1731.4"/>
  </r>
  <r>
    <x v="134"/>
    <x v="1"/>
    <x v="14"/>
    <s v="Average"/>
    <x v="119"/>
    <x v="0"/>
    <n v="83750"/>
    <x v="1"/>
    <n v="3.3506849315068492"/>
    <n v="1675"/>
  </r>
  <r>
    <x v="135"/>
    <x v="1"/>
    <x v="11"/>
    <s v="Average"/>
    <x v="120"/>
    <x v="3"/>
    <n v="92450"/>
    <x v="1"/>
    <n v="4.0109589041095894"/>
    <n v="2773.5"/>
  </r>
  <r>
    <x v="136"/>
    <x v="0"/>
    <x v="0"/>
    <s v="Average"/>
    <x v="121"/>
    <x v="0"/>
    <n v="112650"/>
    <x v="1"/>
    <n v="4.7287671232876711"/>
    <n v="3379.5"/>
  </r>
  <r>
    <x v="137"/>
    <x v="0"/>
    <x v="0"/>
    <s v="Average"/>
    <x v="122"/>
    <x v="1"/>
    <n v="79570"/>
    <x v="1"/>
    <n v="3.1917808219178081"/>
    <n v="1591.4"/>
  </r>
  <r>
    <x v="138"/>
    <x v="1"/>
    <x v="0"/>
    <s v="Poor"/>
    <x v="123"/>
    <x v="4"/>
    <n v="68900"/>
    <x v="1"/>
    <n v="3.7589041095890412"/>
    <n v="2067"/>
  </r>
  <r>
    <x v="139"/>
    <x v="1"/>
    <x v="5"/>
    <s v="Above average"/>
    <x v="124"/>
    <x v="0"/>
    <n v="80700"/>
    <x v="1"/>
    <n v="3.3287671232876712"/>
    <n v="1614"/>
  </r>
  <r>
    <x v="140"/>
    <x v="0"/>
    <x v="23"/>
    <s v="Average"/>
    <x v="21"/>
    <x v="1"/>
    <n v="58960"/>
    <x v="1"/>
    <n v="4.4712328767123291"/>
    <n v="1768.8"/>
  </r>
  <r>
    <x v="141"/>
    <x v="0"/>
    <x v="12"/>
    <s v="Average"/>
    <x v="125"/>
    <x v="0"/>
    <n v="118840"/>
    <x v="1"/>
    <n v="5.1780821917808222"/>
    <n v="3565.2"/>
  </r>
  <r>
    <x v="142"/>
    <x v="0"/>
    <x v="9"/>
    <s v="Above average"/>
    <x v="126"/>
    <x v="3"/>
    <n v="48170"/>
    <x v="1"/>
    <n v="5.117808219178082"/>
    <n v="1445.1"/>
  </r>
  <r>
    <x v="143"/>
    <x v="1"/>
    <x v="1"/>
    <s v="Average"/>
    <x v="127"/>
    <x v="2"/>
    <n v="45510"/>
    <x v="1"/>
    <n v="4.1342465753424653"/>
    <n v="1365.3"/>
  </r>
  <r>
    <x v="144"/>
    <x v="1"/>
    <x v="12"/>
    <s v="Average"/>
    <x v="4"/>
    <x v="1"/>
    <n v="114890"/>
    <x v="1"/>
    <n v="4.9972602739726026"/>
    <n v="3446.7"/>
  </r>
  <r>
    <x v="145"/>
    <x v="0"/>
    <x v="8"/>
    <s v="Average"/>
    <x v="128"/>
    <x v="0"/>
    <n v="69710"/>
    <x v="1"/>
    <n v="2.9013698630136986"/>
    <n v="1394.2"/>
  </r>
  <r>
    <x v="146"/>
    <x v="0"/>
    <x v="12"/>
    <s v="Average"/>
    <x v="129"/>
    <x v="3"/>
    <n v="71380"/>
    <x v="1"/>
    <n v="4.3178082191780822"/>
    <n v="2141.4"/>
  </r>
  <r>
    <x v="147"/>
    <x v="1"/>
    <x v="4"/>
    <s v="Exceptional"/>
    <x v="130"/>
    <x v="4"/>
    <n v="109160"/>
    <x v="1"/>
    <n v="4.1972602739726028"/>
    <n v="3274.7999999999997"/>
  </r>
  <r>
    <x v="148"/>
    <x v="0"/>
    <x v="14"/>
    <s v="Very poor"/>
    <x v="131"/>
    <x v="1"/>
    <n v="113280"/>
    <x v="1"/>
    <n v="3.5616438356164384"/>
    <n v="3398.4"/>
  </r>
  <r>
    <x v="149"/>
    <x v="0"/>
    <x v="8"/>
    <s v="Average"/>
    <x v="132"/>
    <x v="0"/>
    <n v="69120"/>
    <x v="1"/>
    <n v="4.4821917808219176"/>
    <n v="2073.6"/>
  </r>
  <r>
    <x v="150"/>
    <x v="1"/>
    <x v="3"/>
    <s v="Average"/>
    <x v="133"/>
    <x v="2"/>
    <n v="118100"/>
    <x v="1"/>
    <n v="3.9945205479452053"/>
    <n v="3543"/>
  </r>
  <r>
    <x v="151"/>
    <x v="1"/>
    <x v="13"/>
    <s v="Above average"/>
    <x v="57"/>
    <x v="1"/>
    <n v="76900"/>
    <x v="1"/>
    <n v="3.9972602739726026"/>
    <n v="2307"/>
  </r>
  <r>
    <x v="152"/>
    <x v="1"/>
    <x v="15"/>
    <s v="Average"/>
    <x v="134"/>
    <x v="0"/>
    <n v="114870"/>
    <x v="1"/>
    <n v="2.3671232876712329"/>
    <n v="2297.4"/>
  </r>
  <r>
    <x v="153"/>
    <x v="2"/>
    <x v="1"/>
    <s v="Average"/>
    <x v="135"/>
    <x v="0"/>
    <n v="91310"/>
    <x v="1"/>
    <n v="3.1095890410958904"/>
    <n v="1826.2"/>
  </r>
  <r>
    <x v="154"/>
    <x v="1"/>
    <x v="9"/>
    <s v="Average"/>
    <x v="136"/>
    <x v="1"/>
    <n v="104770"/>
    <x v="1"/>
    <n v="3.8986301369863012"/>
    <n v="3143.1"/>
  </r>
  <r>
    <x v="155"/>
    <x v="0"/>
    <x v="14"/>
    <s v="Average"/>
    <x v="137"/>
    <x v="4"/>
    <n v="54970"/>
    <x v="1"/>
    <n v="4.8630136986301373"/>
    <n v="1649.1"/>
  </r>
  <r>
    <x v="156"/>
    <x v="2"/>
    <x v="20"/>
    <s v="Above average"/>
    <x v="138"/>
    <x v="0"/>
    <n v="90700"/>
    <x v="1"/>
    <n v="4.4876712328767123"/>
    <n v="2721"/>
  </r>
  <r>
    <x v="157"/>
    <x v="1"/>
    <x v="4"/>
    <s v="Above average"/>
    <x v="139"/>
    <x v="4"/>
    <n v="56870"/>
    <x v="1"/>
    <n v="4.3287671232876717"/>
    <n v="1706.1"/>
  </r>
  <r>
    <x v="158"/>
    <x v="1"/>
    <x v="5"/>
    <s v="Average"/>
    <x v="140"/>
    <x v="4"/>
    <n v="92700"/>
    <x v="1"/>
    <n v="4.6684931506849319"/>
    <n v="2781"/>
  </r>
  <r>
    <x v="159"/>
    <x v="1"/>
    <x v="10"/>
    <s v="Average"/>
    <x v="141"/>
    <x v="3"/>
    <n v="65920"/>
    <x v="1"/>
    <n v="4.3616438356164382"/>
    <n v="1977.6"/>
  </r>
  <r>
    <x v="160"/>
    <x v="0"/>
    <x v="20"/>
    <s v="Average"/>
    <x v="142"/>
    <x v="1"/>
    <n v="47360"/>
    <x v="1"/>
    <n v="4.6136986301369864"/>
    <n v="1420.8"/>
  </r>
  <r>
    <x v="161"/>
    <x v="0"/>
    <x v="8"/>
    <s v="Average"/>
    <x v="24"/>
    <x v="1"/>
    <n v="60570"/>
    <x v="1"/>
    <n v="3.4054794520547946"/>
    <n v="1211.4000000000001"/>
  </r>
  <r>
    <x v="162"/>
    <x v="1"/>
    <x v="9"/>
    <s v="Average"/>
    <x v="143"/>
    <x v="1"/>
    <n v="104120"/>
    <x v="1"/>
    <n v="3.452054794520548"/>
    <n v="2082.4"/>
  </r>
  <r>
    <x v="163"/>
    <x v="0"/>
    <x v="3"/>
    <s v="Poor"/>
    <x v="144"/>
    <x v="0"/>
    <n v="88050"/>
    <x v="1"/>
    <n v="4.3041095890410963"/>
    <n v="2641.5"/>
  </r>
  <r>
    <x v="164"/>
    <x v="0"/>
    <x v="18"/>
    <s v="Average"/>
    <x v="119"/>
    <x v="0"/>
    <n v="100420"/>
    <x v="1"/>
    <n v="3.3506849315068492"/>
    <n v="2008.4"/>
  </r>
  <r>
    <x v="165"/>
    <x v="1"/>
    <x v="8"/>
    <s v="Average"/>
    <x v="128"/>
    <x v="1"/>
    <n v="114180"/>
    <x v="1"/>
    <n v="2.9013698630136986"/>
    <n v="2283.6"/>
  </r>
  <r>
    <x v="166"/>
    <x v="1"/>
    <x v="10"/>
    <s v="Average"/>
    <x v="145"/>
    <x v="0"/>
    <n v="33920"/>
    <x v="1"/>
    <n v="3.3726027397260272"/>
    <n v="678.4"/>
  </r>
  <r>
    <x v="167"/>
    <x v="0"/>
    <x v="22"/>
    <s v="Average"/>
    <x v="146"/>
    <x v="1"/>
    <n v="106460"/>
    <x v="1"/>
    <n v="4.0246575342465754"/>
    <n v="3193.7999999999997"/>
  </r>
  <r>
    <x v="168"/>
    <x v="0"/>
    <x v="17"/>
    <s v="Average"/>
    <x v="147"/>
    <x v="1"/>
    <n v="40400"/>
    <x v="1"/>
    <n v="3.2383561643835614"/>
    <n v="808"/>
  </r>
  <r>
    <x v="169"/>
    <x v="0"/>
    <x v="14"/>
    <s v="Above average"/>
    <x v="148"/>
    <x v="3"/>
    <n v="91650"/>
    <x v="1"/>
    <n v="4.5835616438356164"/>
    <n v="2749.5"/>
  </r>
  <r>
    <x v="170"/>
    <x v="0"/>
    <x v="15"/>
    <s v="Average"/>
    <x v="149"/>
    <x v="4"/>
    <n v="36040"/>
    <x v="1"/>
    <n v="3.5315068493150683"/>
    <n v="1081.2"/>
  </r>
  <r>
    <x v="171"/>
    <x v="1"/>
    <x v="7"/>
    <s v="Average"/>
    <x v="150"/>
    <x v="0"/>
    <n v="104410"/>
    <x v="1"/>
    <n v="4.1863013698630134"/>
    <n v="3132.2999999999997"/>
  </r>
  <r>
    <x v="172"/>
    <x v="0"/>
    <x v="8"/>
    <s v="Average"/>
    <x v="151"/>
    <x v="3"/>
    <n v="96800"/>
    <x v="1"/>
    <n v="3.56986301369863"/>
    <n v="2904"/>
  </r>
  <r>
    <x v="173"/>
    <x v="1"/>
    <x v="11"/>
    <s v="Average"/>
    <x v="94"/>
    <x v="3"/>
    <n v="85000"/>
    <x v="1"/>
    <n v="3.9726027397260273"/>
    <n v="2550"/>
  </r>
  <r>
    <x v="174"/>
    <x v="0"/>
    <x v="9"/>
    <s v="Very poor"/>
    <x v="152"/>
    <x v="4"/>
    <n v="43510"/>
    <x v="1"/>
    <n v="2.9835616438356163"/>
    <n v="870.2"/>
  </r>
  <r>
    <x v="175"/>
    <x v="0"/>
    <x v="6"/>
    <s v="Average"/>
    <x v="153"/>
    <x v="3"/>
    <n v="59430"/>
    <x v="1"/>
    <n v="4.5643835616438357"/>
    <n v="1782.8999999999999"/>
  </r>
  <r>
    <x v="176"/>
    <x v="1"/>
    <x v="6"/>
    <s v="Average"/>
    <x v="154"/>
    <x v="3"/>
    <n v="65360"/>
    <x v="1"/>
    <n v="5.0465753424657533"/>
    <n v="1960.8"/>
  </r>
  <r>
    <x v="177"/>
    <x v="1"/>
    <x v="1"/>
    <s v="Average"/>
    <x v="155"/>
    <x v="1"/>
    <n v="41570"/>
    <x v="1"/>
    <n v="3.5561643835616437"/>
    <n v="1247.0999999999999"/>
  </r>
  <r>
    <x v="178"/>
    <x v="1"/>
    <x v="6"/>
    <s v="Average"/>
    <x v="156"/>
    <x v="0"/>
    <n v="75280"/>
    <x v="1"/>
    <n v="4.375342465753425"/>
    <n v="2258.4"/>
  </r>
  <r>
    <x v="179"/>
    <x v="0"/>
    <x v="6"/>
    <s v="Average"/>
    <x v="157"/>
    <x v="4"/>
    <n v="74550"/>
    <x v="1"/>
    <n v="4.1753424657534248"/>
    <n v="2236.5"/>
  </r>
  <r>
    <x v="180"/>
    <x v="0"/>
    <x v="8"/>
    <s v="Average"/>
    <x v="47"/>
    <x v="1"/>
    <n v="67950"/>
    <x v="1"/>
    <n v="3.3095890410958906"/>
    <n v="1359"/>
  </r>
  <r>
    <x v="181"/>
    <x v="0"/>
    <x v="16"/>
    <s v="Poor"/>
    <x v="158"/>
    <x v="3"/>
    <n v="70270"/>
    <x v="1"/>
    <n v="3.2273972602739724"/>
    <n v="1405.4"/>
  </r>
  <r>
    <x v="182"/>
    <x v="0"/>
    <x v="20"/>
    <s v="Average"/>
    <x v="159"/>
    <x v="1"/>
    <n v="53540"/>
    <x v="1"/>
    <n v="4.1041095890410961"/>
    <n v="160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655943-D83A-416B-B265-995F0210829F}" name="PivotTable1" cacheId="18"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M32:O37" firstHeaderRow="1" firstDataRow="2" firstDataCol="1"/>
  <pivotFields count="13">
    <pivotField dataField="1" showAll="0" defaultSubtotal="0">
      <items count="183">
        <item x="83"/>
        <item x="134"/>
        <item x="31"/>
        <item x="13"/>
        <item x="132"/>
        <item x="155"/>
        <item x="57"/>
        <item x="93"/>
        <item x="25"/>
        <item x="149"/>
        <item x="36"/>
        <item x="41"/>
        <item x="168"/>
        <item x="12"/>
        <item x="89"/>
        <item x="84"/>
        <item x="14"/>
        <item x="117"/>
        <item x="64"/>
        <item x="146"/>
        <item x="95"/>
        <item x="127"/>
        <item x="102"/>
        <item x="120"/>
        <item x="33"/>
        <item x="170"/>
        <item x="114"/>
        <item x="122"/>
        <item x="171"/>
        <item x="49"/>
        <item x="162"/>
        <item x="163"/>
        <item x="69"/>
        <item x="164"/>
        <item x="172"/>
        <item x="177"/>
        <item x="116"/>
        <item x="9"/>
        <item x="15"/>
        <item x="0"/>
        <item x="56"/>
        <item x="160"/>
        <item x="156"/>
        <item x="60"/>
        <item x="38"/>
        <item x="110"/>
        <item x="174"/>
        <item x="129"/>
        <item x="180"/>
        <item x="178"/>
        <item x="169"/>
        <item x="98"/>
        <item x="115"/>
        <item x="101"/>
        <item x="143"/>
        <item x="81"/>
        <item x="21"/>
        <item x="61"/>
        <item x="179"/>
        <item x="59"/>
        <item x="124"/>
        <item x="166"/>
        <item x="34"/>
        <item x="130"/>
        <item x="97"/>
        <item x="16"/>
        <item x="44"/>
        <item x="158"/>
        <item x="165"/>
        <item x="96"/>
        <item x="82"/>
        <item x="113"/>
        <item x="138"/>
        <item x="67"/>
        <item x="50"/>
        <item x="65"/>
        <item x="70"/>
        <item x="142"/>
        <item x="154"/>
        <item x="121"/>
        <item x="105"/>
        <item x="75"/>
        <item x="48"/>
        <item x="71"/>
        <item x="173"/>
        <item x="51"/>
        <item x="106"/>
        <item x="103"/>
        <item x="131"/>
        <item x="109"/>
        <item x="137"/>
        <item x="54"/>
        <item x="167"/>
        <item x="37"/>
        <item x="45"/>
        <item x="66"/>
        <item x="58"/>
        <item x="73"/>
        <item x="135"/>
        <item x="140"/>
        <item x="92"/>
        <item x="125"/>
        <item x="153"/>
        <item x="3"/>
        <item x="68"/>
        <item x="148"/>
        <item x="79"/>
        <item x="29"/>
        <item x="161"/>
        <item x="10"/>
        <item x="52"/>
        <item x="159"/>
        <item x="118"/>
        <item x="5"/>
        <item x="11"/>
        <item x="136"/>
        <item x="104"/>
        <item x="175"/>
        <item x="145"/>
        <item x="23"/>
        <item x="35"/>
        <item x="119"/>
        <item x="112"/>
        <item x="157"/>
        <item x="108"/>
        <item x="90"/>
        <item x="85"/>
        <item x="26"/>
        <item x="28"/>
        <item x="6"/>
        <item x="147"/>
        <item x="72"/>
        <item x="27"/>
        <item x="88"/>
        <item x="123"/>
        <item x="7"/>
        <item x="62"/>
        <item x="76"/>
        <item x="74"/>
        <item x="4"/>
        <item x="40"/>
        <item x="20"/>
        <item x="53"/>
        <item x="77"/>
        <item x="78"/>
        <item x="2"/>
        <item x="63"/>
        <item x="111"/>
        <item x="47"/>
        <item x="181"/>
        <item x="17"/>
        <item x="46"/>
        <item x="30"/>
        <item x="24"/>
        <item x="19"/>
        <item x="43"/>
        <item x="86"/>
        <item x="133"/>
        <item x="107"/>
        <item x="80"/>
        <item x="91"/>
        <item x="42"/>
        <item x="94"/>
        <item x="141"/>
        <item x="176"/>
        <item x="128"/>
        <item x="144"/>
        <item x="18"/>
        <item x="55"/>
        <item x="150"/>
        <item x="139"/>
        <item x="39"/>
        <item x="32"/>
        <item x="99"/>
        <item x="87"/>
        <item x="126"/>
        <item x="151"/>
        <item x="22"/>
        <item x="100"/>
        <item x="152"/>
        <item x="1"/>
        <item x="8"/>
        <item x="182"/>
      </items>
    </pivotField>
    <pivotField axis="axisCol" showAll="0" defaultSubtotal="0">
      <items count="3">
        <item x="1"/>
        <item x="0"/>
        <item h="1" x="2"/>
      </items>
    </pivotField>
    <pivotField dataField="1" showAll="0" defaultSubtotal="0">
      <items count="25">
        <item x="23"/>
        <item x="0"/>
        <item x="10"/>
        <item x="13"/>
        <item x="22"/>
        <item x="18"/>
        <item x="5"/>
        <item x="20"/>
        <item x="14"/>
        <item x="9"/>
        <item x="21"/>
        <item x="8"/>
        <item x="2"/>
        <item x="1"/>
        <item x="6"/>
        <item x="11"/>
        <item x="17"/>
        <item x="12"/>
        <item x="3"/>
        <item x="4"/>
        <item x="7"/>
        <item x="16"/>
        <item x="15"/>
        <item x="19"/>
        <item x="24"/>
      </items>
    </pivotField>
    <pivotField showAll="0" defaultSubtotal="0"/>
    <pivotField numFmtId="14" showAll="0" defaultSubtotal="0">
      <items count="160">
        <item x="16"/>
        <item x="77"/>
        <item x="12"/>
        <item x="54"/>
        <item x="125"/>
        <item x="38"/>
        <item x="126"/>
        <item x="13"/>
        <item x="36"/>
        <item x="154"/>
        <item x="20"/>
        <item x="64"/>
        <item x="4"/>
        <item x="78"/>
        <item x="53"/>
        <item x="97"/>
        <item x="35"/>
        <item x="0"/>
        <item x="50"/>
        <item x="86"/>
        <item x="137"/>
        <item x="6"/>
        <item x="99"/>
        <item x="89"/>
        <item x="92"/>
        <item x="30"/>
        <item x="48"/>
        <item x="40"/>
        <item x="85"/>
        <item x="121"/>
        <item x="106"/>
        <item x="113"/>
        <item x="63"/>
        <item x="140"/>
        <item x="51"/>
        <item x="71"/>
        <item x="83"/>
        <item x="142"/>
        <item x="148"/>
        <item x="100"/>
        <item x="153"/>
        <item x="44"/>
        <item x="31"/>
        <item x="96"/>
        <item x="5"/>
        <item x="138"/>
        <item x="65"/>
        <item x="132"/>
        <item x="58"/>
        <item x="21"/>
        <item x="1"/>
        <item x="41"/>
        <item x="156"/>
        <item x="80"/>
        <item x="62"/>
        <item x="141"/>
        <item x="10"/>
        <item x="79"/>
        <item x="8"/>
        <item x="70"/>
        <item x="139"/>
        <item x="129"/>
        <item x="105"/>
        <item x="144"/>
        <item x="3"/>
        <item x="68"/>
        <item x="95"/>
        <item x="88"/>
        <item x="108"/>
        <item x="34"/>
        <item x="130"/>
        <item x="73"/>
        <item x="150"/>
        <item x="56"/>
        <item x="37"/>
        <item x="157"/>
        <item x="19"/>
        <item x="74"/>
        <item x="42"/>
        <item x="127"/>
        <item x="60"/>
        <item x="159"/>
        <item x="46"/>
        <item x="82"/>
        <item x="116"/>
        <item x="146"/>
        <item x="120"/>
        <item x="87"/>
        <item x="81"/>
        <item x="57"/>
        <item x="133"/>
        <item x="94"/>
        <item x="90"/>
        <item x="75"/>
        <item x="59"/>
        <item x="136"/>
        <item x="109"/>
        <item x="39"/>
        <item x="93"/>
        <item x="115"/>
        <item x="117"/>
        <item x="55"/>
        <item x="123"/>
        <item x="11"/>
        <item x="66"/>
        <item x="28"/>
        <item x="72"/>
        <item x="22"/>
        <item x="102"/>
        <item x="32"/>
        <item x="76"/>
        <item x="45"/>
        <item x="103"/>
        <item x="26"/>
        <item x="151"/>
        <item x="52"/>
        <item x="131"/>
        <item x="155"/>
        <item x="107"/>
        <item x="43"/>
        <item x="149"/>
        <item x="25"/>
        <item x="112"/>
        <item x="33"/>
        <item x="69"/>
        <item x="14"/>
        <item x="143"/>
        <item x="101"/>
        <item x="15"/>
        <item x="2"/>
        <item x="9"/>
        <item x="24"/>
        <item x="49"/>
        <item x="145"/>
        <item x="18"/>
        <item x="119"/>
        <item x="124"/>
        <item x="84"/>
        <item x="47"/>
        <item x="7"/>
        <item x="23"/>
        <item x="111"/>
        <item x="114"/>
        <item x="110"/>
        <item x="147"/>
        <item x="158"/>
        <item x="122"/>
        <item x="67"/>
        <item x="61"/>
        <item x="98"/>
        <item x="135"/>
        <item x="104"/>
        <item x="17"/>
        <item x="29"/>
        <item x="118"/>
        <item x="152"/>
        <item x="128"/>
        <item x="91"/>
        <item x="27"/>
        <item x="134"/>
      </items>
    </pivotField>
    <pivotField showAll="0" defaultSubtotal="0"/>
    <pivotField dataField="1" numFmtId="1" showAll="0" defaultSubtotal="0"/>
    <pivotField showAll="0" defaultSubtotal="0">
      <items count="2">
        <item x="0"/>
        <item x="1"/>
      </items>
    </pivotField>
    <pivotField dataField="1" numFmtId="2" showAll="0" defaultSubtotal="0"/>
    <pivotField showAll="0" defaultSubtotal="0"/>
    <pivotField subtotalTop="0" showAll="0" defaultSubtotal="0">
      <items count="14">
        <item x="0"/>
        <item x="1"/>
        <item x="2"/>
        <item x="3"/>
        <item x="4"/>
        <item x="5"/>
        <item x="6"/>
        <item x="7"/>
        <item x="8"/>
        <item x="9"/>
        <item x="10"/>
        <item x="11"/>
        <item x="12"/>
        <item x="13"/>
      </items>
    </pivotField>
    <pivotField subtotalTop="0" showAll="0" defaultSubtotal="0">
      <items count="6">
        <item x="0"/>
        <item x="1"/>
        <item x="2"/>
        <item x="3"/>
        <item x="4"/>
        <item x="5"/>
      </items>
    </pivotField>
    <pivotField subtotalTop="0" showAll="0" defaultSubtotal="0">
      <items count="6">
        <item x="0"/>
        <item x="1"/>
        <item x="2"/>
        <item x="3"/>
        <item x="4"/>
        <item x="5"/>
      </items>
    </pivotField>
  </pivotFields>
  <rowFields count="1">
    <field x="-2"/>
  </rowFields>
  <rowItems count="4">
    <i>
      <x/>
    </i>
    <i i="1">
      <x v="1"/>
    </i>
    <i i="2">
      <x v="2"/>
    </i>
    <i i="3">
      <x v="3"/>
    </i>
  </rowItems>
  <colFields count="1">
    <field x="1"/>
  </colFields>
  <colItems count="2">
    <i>
      <x/>
    </i>
    <i>
      <x v="1"/>
    </i>
  </colItems>
  <dataFields count="4">
    <dataField name="Count of Name" fld="0" subtotal="count" baseField="0" baseItem="0"/>
    <dataField name="Average of Age" fld="2" subtotal="average" baseField="1" baseItem="0"/>
    <dataField name="Average of Salary" fld="6" subtotal="average" baseField="1" baseItem="2" numFmtId="1"/>
    <dataField name="Average of Tenure" fld="8" subtotal="average" baseField="1" baseItem="2" numFmtId="2"/>
  </dataFields>
  <formats count="4">
    <format dxfId="0">
      <pivotArea outline="0" collapsedLevelsAreSubtotals="1" fieldPosition="0">
        <references count="2">
          <reference field="4294967294" count="1" selected="0">
            <x v="1"/>
          </reference>
          <reference field="1" count="1" selected="0">
            <x v="0"/>
          </reference>
        </references>
      </pivotArea>
    </format>
    <format dxfId="1">
      <pivotArea outline="0" collapsedLevelsAreSubtotals="1" fieldPosition="0">
        <references count="2">
          <reference field="4294967294" count="1" selected="0">
            <x v="1"/>
          </reference>
          <reference field="1" count="1" selected="0">
            <x v="1"/>
          </reference>
        </references>
      </pivotArea>
    </format>
    <format dxfId="2">
      <pivotArea collapsedLevelsAreSubtotals="1" fieldPosition="0">
        <references count="1">
          <reference field="4294967294" count="1">
            <x v="1"/>
          </reference>
        </references>
      </pivotArea>
    </format>
    <format dxfId="3">
      <pivotArea collapsedLevelsAreSubtotals="1"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488E0E-2802-4F04-AD46-3098CFB65033}" name="PivotTable6"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W44:X50" firstHeaderRow="1" firstDataRow="1" firstDataCol="1" rowPageCount="1" colPageCount="1"/>
  <pivotFields count="13">
    <pivotField dataField="1" showAll="0">
      <items count="184">
        <item x="83"/>
        <item x="134"/>
        <item x="31"/>
        <item x="13"/>
        <item x="132"/>
        <item x="155"/>
        <item x="57"/>
        <item x="93"/>
        <item x="25"/>
        <item x="149"/>
        <item x="36"/>
        <item x="41"/>
        <item x="168"/>
        <item x="12"/>
        <item x="89"/>
        <item x="84"/>
        <item x="14"/>
        <item x="117"/>
        <item x="64"/>
        <item x="146"/>
        <item x="95"/>
        <item x="127"/>
        <item x="102"/>
        <item x="120"/>
        <item x="33"/>
        <item x="170"/>
        <item x="114"/>
        <item x="122"/>
        <item x="171"/>
        <item x="49"/>
        <item x="162"/>
        <item x="163"/>
        <item x="69"/>
        <item x="164"/>
        <item x="172"/>
        <item x="177"/>
        <item x="116"/>
        <item x="9"/>
        <item x="15"/>
        <item x="0"/>
        <item x="56"/>
        <item x="160"/>
        <item x="156"/>
        <item x="60"/>
        <item x="38"/>
        <item x="110"/>
        <item x="174"/>
        <item x="129"/>
        <item x="180"/>
        <item x="178"/>
        <item x="169"/>
        <item x="98"/>
        <item x="115"/>
        <item x="101"/>
        <item x="143"/>
        <item x="81"/>
        <item x="21"/>
        <item x="61"/>
        <item x="179"/>
        <item x="59"/>
        <item x="124"/>
        <item x="166"/>
        <item x="34"/>
        <item x="130"/>
        <item x="97"/>
        <item x="16"/>
        <item x="44"/>
        <item x="158"/>
        <item x="165"/>
        <item x="96"/>
        <item x="82"/>
        <item x="113"/>
        <item x="138"/>
        <item x="67"/>
        <item x="50"/>
        <item x="65"/>
        <item x="70"/>
        <item x="142"/>
        <item x="154"/>
        <item x="121"/>
        <item x="105"/>
        <item x="75"/>
        <item x="48"/>
        <item x="71"/>
        <item x="173"/>
        <item x="51"/>
        <item x="106"/>
        <item x="103"/>
        <item x="131"/>
        <item x="109"/>
        <item x="137"/>
        <item x="54"/>
        <item x="167"/>
        <item x="37"/>
        <item x="45"/>
        <item x="66"/>
        <item x="58"/>
        <item x="73"/>
        <item x="135"/>
        <item x="140"/>
        <item x="92"/>
        <item x="125"/>
        <item x="153"/>
        <item x="3"/>
        <item x="68"/>
        <item x="148"/>
        <item x="79"/>
        <item x="29"/>
        <item x="161"/>
        <item x="10"/>
        <item x="52"/>
        <item x="159"/>
        <item x="118"/>
        <item x="5"/>
        <item x="11"/>
        <item x="136"/>
        <item x="104"/>
        <item x="175"/>
        <item x="145"/>
        <item x="23"/>
        <item x="35"/>
        <item x="119"/>
        <item x="112"/>
        <item x="157"/>
        <item x="108"/>
        <item x="90"/>
        <item x="85"/>
        <item x="26"/>
        <item x="28"/>
        <item x="6"/>
        <item x="147"/>
        <item x="72"/>
        <item x="27"/>
        <item x="88"/>
        <item x="123"/>
        <item x="7"/>
        <item x="62"/>
        <item x="76"/>
        <item x="74"/>
        <item x="4"/>
        <item x="40"/>
        <item x="20"/>
        <item x="53"/>
        <item x="77"/>
        <item x="78"/>
        <item x="2"/>
        <item x="63"/>
        <item x="111"/>
        <item x="47"/>
        <item x="181"/>
        <item x="17"/>
        <item x="46"/>
        <item x="30"/>
        <item x="24"/>
        <item x="19"/>
        <item x="43"/>
        <item x="86"/>
        <item x="133"/>
        <item x="107"/>
        <item x="80"/>
        <item x="91"/>
        <item x="42"/>
        <item x="94"/>
        <item x="141"/>
        <item x="176"/>
        <item x="128"/>
        <item x="144"/>
        <item x="18"/>
        <item x="55"/>
        <item x="150"/>
        <item x="139"/>
        <item x="39"/>
        <item x="32"/>
        <item x="99"/>
        <item x="87"/>
        <item x="126"/>
        <item x="151"/>
        <item x="22"/>
        <item x="100"/>
        <item x="152"/>
        <item x="1"/>
        <item x="8"/>
        <item x="182"/>
        <item t="default"/>
      </items>
    </pivotField>
    <pivotField showAll="0"/>
    <pivotField showAll="0"/>
    <pivotField showAll="0"/>
    <pivotField numFmtId="14" showAll="0">
      <items count="161">
        <item x="16"/>
        <item x="77"/>
        <item x="12"/>
        <item x="54"/>
        <item x="125"/>
        <item x="38"/>
        <item x="126"/>
        <item x="13"/>
        <item x="36"/>
        <item x="154"/>
        <item x="20"/>
        <item x="64"/>
        <item x="4"/>
        <item x="78"/>
        <item x="53"/>
        <item x="97"/>
        <item x="35"/>
        <item x="0"/>
        <item x="50"/>
        <item x="86"/>
        <item x="137"/>
        <item x="6"/>
        <item x="99"/>
        <item x="89"/>
        <item x="92"/>
        <item x="30"/>
        <item x="48"/>
        <item x="40"/>
        <item x="85"/>
        <item x="121"/>
        <item x="106"/>
        <item x="113"/>
        <item x="63"/>
        <item x="140"/>
        <item x="51"/>
        <item x="71"/>
        <item x="83"/>
        <item x="142"/>
        <item x="148"/>
        <item x="100"/>
        <item x="153"/>
        <item x="44"/>
        <item x="31"/>
        <item x="96"/>
        <item x="5"/>
        <item x="138"/>
        <item x="65"/>
        <item x="132"/>
        <item x="58"/>
        <item x="21"/>
        <item x="1"/>
        <item x="41"/>
        <item x="156"/>
        <item x="80"/>
        <item x="62"/>
        <item x="141"/>
        <item x="10"/>
        <item x="79"/>
        <item x="8"/>
        <item x="70"/>
        <item x="139"/>
        <item x="129"/>
        <item x="105"/>
        <item x="144"/>
        <item x="3"/>
        <item x="68"/>
        <item x="95"/>
        <item x="88"/>
        <item x="108"/>
        <item x="34"/>
        <item x="130"/>
        <item x="73"/>
        <item x="150"/>
        <item x="56"/>
        <item x="37"/>
        <item x="157"/>
        <item x="19"/>
        <item x="74"/>
        <item x="42"/>
        <item x="127"/>
        <item x="60"/>
        <item x="159"/>
        <item x="46"/>
        <item x="82"/>
        <item x="116"/>
        <item x="146"/>
        <item x="120"/>
        <item x="87"/>
        <item x="81"/>
        <item x="57"/>
        <item x="133"/>
        <item x="94"/>
        <item x="90"/>
        <item x="75"/>
        <item x="59"/>
        <item x="136"/>
        <item x="109"/>
        <item x="39"/>
        <item x="93"/>
        <item x="115"/>
        <item x="117"/>
        <item x="55"/>
        <item x="123"/>
        <item x="11"/>
        <item x="66"/>
        <item x="28"/>
        <item x="72"/>
        <item x="22"/>
        <item x="102"/>
        <item x="32"/>
        <item x="76"/>
        <item x="45"/>
        <item x="103"/>
        <item x="26"/>
        <item x="151"/>
        <item x="52"/>
        <item x="131"/>
        <item x="155"/>
        <item x="107"/>
        <item x="43"/>
        <item x="149"/>
        <item x="25"/>
        <item x="112"/>
        <item x="33"/>
        <item x="69"/>
        <item x="14"/>
        <item x="143"/>
        <item x="101"/>
        <item x="15"/>
        <item x="2"/>
        <item x="9"/>
        <item x="24"/>
        <item x="49"/>
        <item x="145"/>
        <item x="18"/>
        <item x="119"/>
        <item x="124"/>
        <item x="84"/>
        <item x="47"/>
        <item x="7"/>
        <item x="23"/>
        <item x="111"/>
        <item x="114"/>
        <item x="110"/>
        <item x="147"/>
        <item x="158"/>
        <item x="122"/>
        <item x="67"/>
        <item x="61"/>
        <item x="98"/>
        <item x="135"/>
        <item x="104"/>
        <item x="17"/>
        <item x="29"/>
        <item x="118"/>
        <item x="152"/>
        <item x="128"/>
        <item x="91"/>
        <item x="27"/>
        <item x="134"/>
        <item t="default"/>
      </items>
    </pivotField>
    <pivotField axis="axisRow" showAll="0" sortType="descending">
      <items count="6">
        <item x="3"/>
        <item x="2"/>
        <item x="1"/>
        <item x="4"/>
        <item x="0"/>
        <item t="default"/>
      </items>
      <autoSortScope>
        <pivotArea dataOnly="0" outline="0" fieldPosition="0">
          <references count="1">
            <reference field="4294967294" count="1" selected="0">
              <x v="0"/>
            </reference>
          </references>
        </pivotArea>
      </autoSortScope>
    </pivotField>
    <pivotField numFmtId="1" showAll="0"/>
    <pivotField axis="axisPage" showAll="0">
      <items count="3">
        <item x="0"/>
        <item x="1"/>
        <item t="default"/>
      </items>
    </pivotField>
    <pivotField numFmtId="2" showAll="0"/>
    <pivotField showAll="0"/>
    <pivotField showAll="0" defaultSubtotal="0"/>
    <pivotField showAll="0" defaultSubtotal="0"/>
    <pivotField showAll="0" defaultSubtotal="0">
      <items count="6">
        <item x="0"/>
        <item x="1"/>
        <item x="2"/>
        <item x="3"/>
        <item x="4"/>
        <item x="5"/>
      </items>
    </pivotField>
  </pivotFields>
  <rowFields count="1">
    <field x="5"/>
  </rowFields>
  <rowItems count="6">
    <i>
      <x v="2"/>
    </i>
    <i>
      <x v="4"/>
    </i>
    <i>
      <x/>
    </i>
    <i>
      <x v="3"/>
    </i>
    <i>
      <x v="1"/>
    </i>
    <i t="grand">
      <x/>
    </i>
  </rowItems>
  <colItems count="1">
    <i/>
  </colItems>
  <pageFields count="1">
    <pageField fld="7" item="0" hier="-1"/>
  </pageFields>
  <dataFields count="1">
    <dataField name="Count of Name" fld="0" subtotal="count" baseField="5" baseItem="0"/>
  </dataField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1E33B0-3CAD-4593-9A3D-48F6ED45FE18}"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T44:U50" firstHeaderRow="1" firstDataRow="1" firstDataCol="1" rowPageCount="1" colPageCount="1"/>
  <pivotFields count="13">
    <pivotField dataField="1" showAll="0">
      <items count="184">
        <item x="83"/>
        <item x="134"/>
        <item x="31"/>
        <item x="13"/>
        <item x="132"/>
        <item x="155"/>
        <item x="57"/>
        <item x="93"/>
        <item x="25"/>
        <item x="149"/>
        <item x="36"/>
        <item x="41"/>
        <item x="168"/>
        <item x="12"/>
        <item x="89"/>
        <item x="84"/>
        <item x="14"/>
        <item x="117"/>
        <item x="64"/>
        <item x="146"/>
        <item x="95"/>
        <item x="127"/>
        <item x="102"/>
        <item x="120"/>
        <item x="33"/>
        <item x="170"/>
        <item x="114"/>
        <item x="122"/>
        <item x="171"/>
        <item x="49"/>
        <item x="162"/>
        <item x="163"/>
        <item x="69"/>
        <item x="164"/>
        <item x="172"/>
        <item x="177"/>
        <item x="116"/>
        <item x="9"/>
        <item x="15"/>
        <item x="0"/>
        <item x="56"/>
        <item x="160"/>
        <item x="156"/>
        <item x="60"/>
        <item x="38"/>
        <item x="110"/>
        <item x="174"/>
        <item x="129"/>
        <item x="180"/>
        <item x="178"/>
        <item x="169"/>
        <item x="98"/>
        <item x="115"/>
        <item x="101"/>
        <item x="143"/>
        <item x="81"/>
        <item x="21"/>
        <item x="61"/>
        <item x="179"/>
        <item x="59"/>
        <item x="124"/>
        <item x="166"/>
        <item x="34"/>
        <item x="130"/>
        <item x="97"/>
        <item x="16"/>
        <item x="44"/>
        <item x="158"/>
        <item x="165"/>
        <item x="96"/>
        <item x="82"/>
        <item x="113"/>
        <item x="138"/>
        <item x="67"/>
        <item x="50"/>
        <item x="65"/>
        <item x="70"/>
        <item x="142"/>
        <item x="154"/>
        <item x="121"/>
        <item x="105"/>
        <item x="75"/>
        <item x="48"/>
        <item x="71"/>
        <item x="173"/>
        <item x="51"/>
        <item x="106"/>
        <item x="103"/>
        <item x="131"/>
        <item x="109"/>
        <item x="137"/>
        <item x="54"/>
        <item x="167"/>
        <item x="37"/>
        <item x="45"/>
        <item x="66"/>
        <item x="58"/>
        <item x="73"/>
        <item x="135"/>
        <item x="140"/>
        <item x="92"/>
        <item x="125"/>
        <item x="153"/>
        <item x="3"/>
        <item x="68"/>
        <item x="148"/>
        <item x="79"/>
        <item x="29"/>
        <item x="161"/>
        <item x="10"/>
        <item x="52"/>
        <item x="159"/>
        <item x="118"/>
        <item x="5"/>
        <item x="11"/>
        <item x="136"/>
        <item x="104"/>
        <item x="175"/>
        <item x="145"/>
        <item x="23"/>
        <item x="35"/>
        <item x="119"/>
        <item x="112"/>
        <item x="157"/>
        <item x="108"/>
        <item x="90"/>
        <item x="85"/>
        <item x="26"/>
        <item x="28"/>
        <item x="6"/>
        <item x="147"/>
        <item x="72"/>
        <item x="27"/>
        <item x="88"/>
        <item x="123"/>
        <item x="7"/>
        <item x="62"/>
        <item x="76"/>
        <item x="74"/>
        <item x="4"/>
        <item x="40"/>
        <item x="20"/>
        <item x="53"/>
        <item x="77"/>
        <item x="78"/>
        <item x="2"/>
        <item x="63"/>
        <item x="111"/>
        <item x="47"/>
        <item x="181"/>
        <item x="17"/>
        <item x="46"/>
        <item x="30"/>
        <item x="24"/>
        <item x="19"/>
        <item x="43"/>
        <item x="86"/>
        <item x="133"/>
        <item x="107"/>
        <item x="80"/>
        <item x="91"/>
        <item x="42"/>
        <item x="94"/>
        <item x="141"/>
        <item x="176"/>
        <item x="128"/>
        <item x="144"/>
        <item x="18"/>
        <item x="55"/>
        <item x="150"/>
        <item x="139"/>
        <item x="39"/>
        <item x="32"/>
        <item x="99"/>
        <item x="87"/>
        <item x="126"/>
        <item x="151"/>
        <item x="22"/>
        <item x="100"/>
        <item x="152"/>
        <item x="1"/>
        <item x="8"/>
        <item x="182"/>
        <item t="default"/>
      </items>
    </pivotField>
    <pivotField showAll="0"/>
    <pivotField showAll="0"/>
    <pivotField showAll="0"/>
    <pivotField numFmtId="14" showAll="0">
      <items count="161">
        <item x="16"/>
        <item x="77"/>
        <item x="12"/>
        <item x="54"/>
        <item x="125"/>
        <item x="38"/>
        <item x="126"/>
        <item x="13"/>
        <item x="36"/>
        <item x="154"/>
        <item x="20"/>
        <item x="64"/>
        <item x="4"/>
        <item x="78"/>
        <item x="53"/>
        <item x="97"/>
        <item x="35"/>
        <item x="0"/>
        <item x="50"/>
        <item x="86"/>
        <item x="137"/>
        <item x="6"/>
        <item x="99"/>
        <item x="89"/>
        <item x="92"/>
        <item x="30"/>
        <item x="48"/>
        <item x="40"/>
        <item x="85"/>
        <item x="121"/>
        <item x="106"/>
        <item x="113"/>
        <item x="63"/>
        <item x="140"/>
        <item x="51"/>
        <item x="71"/>
        <item x="83"/>
        <item x="142"/>
        <item x="148"/>
        <item x="100"/>
        <item x="153"/>
        <item x="44"/>
        <item x="31"/>
        <item x="96"/>
        <item x="5"/>
        <item x="138"/>
        <item x="65"/>
        <item x="132"/>
        <item x="58"/>
        <item x="21"/>
        <item x="1"/>
        <item x="41"/>
        <item x="156"/>
        <item x="80"/>
        <item x="62"/>
        <item x="141"/>
        <item x="10"/>
        <item x="79"/>
        <item x="8"/>
        <item x="70"/>
        <item x="139"/>
        <item x="129"/>
        <item x="105"/>
        <item x="144"/>
        <item x="3"/>
        <item x="68"/>
        <item x="95"/>
        <item x="88"/>
        <item x="108"/>
        <item x="34"/>
        <item x="130"/>
        <item x="73"/>
        <item x="150"/>
        <item x="56"/>
        <item x="37"/>
        <item x="157"/>
        <item x="19"/>
        <item x="74"/>
        <item x="42"/>
        <item x="127"/>
        <item x="60"/>
        <item x="159"/>
        <item x="46"/>
        <item x="82"/>
        <item x="116"/>
        <item x="146"/>
        <item x="120"/>
        <item x="87"/>
        <item x="81"/>
        <item x="57"/>
        <item x="133"/>
        <item x="94"/>
        <item x="90"/>
        <item x="75"/>
        <item x="59"/>
        <item x="136"/>
        <item x="109"/>
        <item x="39"/>
        <item x="93"/>
        <item x="115"/>
        <item x="117"/>
        <item x="55"/>
        <item x="123"/>
        <item x="11"/>
        <item x="66"/>
        <item x="28"/>
        <item x="72"/>
        <item x="22"/>
        <item x="102"/>
        <item x="32"/>
        <item x="76"/>
        <item x="45"/>
        <item x="103"/>
        <item x="26"/>
        <item x="151"/>
        <item x="52"/>
        <item x="131"/>
        <item x="155"/>
        <item x="107"/>
        <item x="43"/>
        <item x="149"/>
        <item x="25"/>
        <item x="112"/>
        <item x="33"/>
        <item x="69"/>
        <item x="14"/>
        <item x="143"/>
        <item x="101"/>
        <item x="15"/>
        <item x="2"/>
        <item x="9"/>
        <item x="24"/>
        <item x="49"/>
        <item x="145"/>
        <item x="18"/>
        <item x="119"/>
        <item x="124"/>
        <item x="84"/>
        <item x="47"/>
        <item x="7"/>
        <item x="23"/>
        <item x="111"/>
        <item x="114"/>
        <item x="110"/>
        <item x="147"/>
        <item x="158"/>
        <item x="122"/>
        <item x="67"/>
        <item x="61"/>
        <item x="98"/>
        <item x="135"/>
        <item x="104"/>
        <item x="17"/>
        <item x="29"/>
        <item x="118"/>
        <item x="152"/>
        <item x="128"/>
        <item x="91"/>
        <item x="27"/>
        <item x="134"/>
        <item t="default"/>
      </items>
    </pivotField>
    <pivotField axis="axisRow" showAll="0" sortType="descending">
      <items count="6">
        <item x="3"/>
        <item x="2"/>
        <item x="1"/>
        <item x="4"/>
        <item x="0"/>
        <item t="default"/>
      </items>
      <autoSortScope>
        <pivotArea dataOnly="0" outline="0" fieldPosition="0">
          <references count="1">
            <reference field="4294967294" count="1" selected="0">
              <x v="0"/>
            </reference>
          </references>
        </pivotArea>
      </autoSortScope>
    </pivotField>
    <pivotField numFmtId="1" showAll="0"/>
    <pivotField axis="axisPage" showAll="0">
      <items count="3">
        <item x="0"/>
        <item x="1"/>
        <item t="default"/>
      </items>
    </pivotField>
    <pivotField numFmtId="2" showAll="0"/>
    <pivotField showAll="0"/>
    <pivotField showAll="0" defaultSubtotal="0"/>
    <pivotField showAll="0" defaultSubtotal="0"/>
    <pivotField showAll="0" defaultSubtotal="0">
      <items count="6">
        <item x="0"/>
        <item x="1"/>
        <item x="2"/>
        <item x="3"/>
        <item x="4"/>
        <item x="5"/>
      </items>
    </pivotField>
  </pivotFields>
  <rowFields count="1">
    <field x="5"/>
  </rowFields>
  <rowItems count="6">
    <i>
      <x v="4"/>
    </i>
    <i>
      <x v="2"/>
    </i>
    <i>
      <x/>
    </i>
    <i>
      <x v="3"/>
    </i>
    <i>
      <x v="1"/>
    </i>
    <i t="grand">
      <x/>
    </i>
  </rowItems>
  <colItems count="1">
    <i/>
  </colItems>
  <pageFields count="1">
    <pageField fld="7" item="1" hier="-1"/>
  </pageFields>
  <dataFields count="1">
    <dataField name="Count of Name" fld="0" subtotal="count" baseField="5" baseItem="0"/>
  </dataField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CAA8F2-3536-413A-BD75-2CBD46A51031}"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T5:U10" firstHeaderRow="1" firstDataRow="1" firstDataCol="1"/>
  <pivotFields count="13">
    <pivotField dataField="1" showAll="0"/>
    <pivotField showAll="0"/>
    <pivotField showAll="0"/>
    <pivotField showAll="0"/>
    <pivotField axis="axisRow" numFmtId="14" showAll="0">
      <items count="161">
        <item x="16"/>
        <item x="77"/>
        <item x="12"/>
        <item x="54"/>
        <item x="125"/>
        <item x="38"/>
        <item x="126"/>
        <item x="13"/>
        <item x="36"/>
        <item x="154"/>
        <item x="20"/>
        <item x="64"/>
        <item x="4"/>
        <item x="78"/>
        <item x="53"/>
        <item x="97"/>
        <item x="35"/>
        <item x="0"/>
        <item x="50"/>
        <item x="86"/>
        <item x="137"/>
        <item x="6"/>
        <item x="99"/>
        <item x="89"/>
        <item x="92"/>
        <item x="30"/>
        <item x="48"/>
        <item x="40"/>
        <item x="85"/>
        <item x="121"/>
        <item x="106"/>
        <item x="113"/>
        <item x="63"/>
        <item x="140"/>
        <item x="51"/>
        <item x="71"/>
        <item x="83"/>
        <item x="142"/>
        <item x="148"/>
        <item x="100"/>
        <item x="153"/>
        <item x="44"/>
        <item x="31"/>
        <item x="96"/>
        <item x="5"/>
        <item x="138"/>
        <item x="65"/>
        <item x="132"/>
        <item x="58"/>
        <item x="21"/>
        <item x="1"/>
        <item x="41"/>
        <item x="156"/>
        <item x="80"/>
        <item x="62"/>
        <item x="141"/>
        <item x="10"/>
        <item x="79"/>
        <item x="8"/>
        <item x="70"/>
        <item x="139"/>
        <item x="129"/>
        <item x="105"/>
        <item x="144"/>
        <item x="3"/>
        <item x="68"/>
        <item x="95"/>
        <item x="88"/>
        <item x="108"/>
        <item x="34"/>
        <item x="130"/>
        <item x="73"/>
        <item x="150"/>
        <item x="56"/>
        <item x="37"/>
        <item x="157"/>
        <item x="19"/>
        <item x="74"/>
        <item x="42"/>
        <item x="127"/>
        <item x="60"/>
        <item x="159"/>
        <item x="46"/>
        <item x="82"/>
        <item x="116"/>
        <item x="146"/>
        <item x="120"/>
        <item x="87"/>
        <item x="81"/>
        <item x="57"/>
        <item x="133"/>
        <item x="94"/>
        <item x="90"/>
        <item x="75"/>
        <item x="59"/>
        <item x="136"/>
        <item x="109"/>
        <item x="39"/>
        <item x="93"/>
        <item x="115"/>
        <item x="117"/>
        <item x="55"/>
        <item x="123"/>
        <item x="11"/>
        <item x="66"/>
        <item x="28"/>
        <item x="72"/>
        <item x="22"/>
        <item x="102"/>
        <item x="32"/>
        <item x="76"/>
        <item x="45"/>
        <item x="103"/>
        <item x="26"/>
        <item x="151"/>
        <item x="52"/>
        <item x="131"/>
        <item x="155"/>
        <item x="107"/>
        <item x="43"/>
        <item x="149"/>
        <item x="25"/>
        <item x="112"/>
        <item x="33"/>
        <item x="69"/>
        <item x="14"/>
        <item x="143"/>
        <item x="101"/>
        <item x="15"/>
        <item x="2"/>
        <item x="9"/>
        <item x="24"/>
        <item x="49"/>
        <item x="145"/>
        <item x="18"/>
        <item x="119"/>
        <item x="124"/>
        <item x="84"/>
        <item x="47"/>
        <item x="7"/>
        <item x="23"/>
        <item x="111"/>
        <item x="114"/>
        <item x="110"/>
        <item x="147"/>
        <item x="158"/>
        <item x="122"/>
        <item x="67"/>
        <item x="61"/>
        <item x="98"/>
        <item x="135"/>
        <item x="104"/>
        <item x="17"/>
        <item x="29"/>
        <item x="118"/>
        <item x="152"/>
        <item x="128"/>
        <item x="91"/>
        <item x="27"/>
        <item x="134"/>
        <item t="default"/>
      </items>
    </pivotField>
    <pivotField showAll="0"/>
    <pivotField numFmtId="1" showAll="0"/>
    <pivotField showAll="0"/>
    <pivotField numFmtId="2" showAll="0"/>
    <pivotField showAll="0"/>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7">
        <item sd="0" x="0"/>
        <item sd="0" x="1"/>
        <item sd="0" x="2"/>
        <item sd="0" x="3"/>
        <item sd="0" x="4"/>
        <item sd="0" x="5"/>
        <item t="default" sd="0"/>
      </items>
    </pivotField>
    <pivotField axis="axisRow" showAll="0">
      <items count="7">
        <item sd="0" x="0"/>
        <item sd="0" x="1"/>
        <item sd="0" x="2"/>
        <item sd="0" x="3"/>
        <item sd="0" x="4"/>
        <item sd="0" x="5"/>
        <item t="default" sd="0"/>
      </items>
    </pivotField>
  </pivotFields>
  <rowFields count="4">
    <field x="12"/>
    <field x="11"/>
    <field x="10"/>
    <field x="4"/>
  </rowFields>
  <rowItems count="5">
    <i>
      <x v="1"/>
    </i>
    <i>
      <x v="2"/>
    </i>
    <i>
      <x v="3"/>
    </i>
    <i>
      <x v="4"/>
    </i>
    <i t="grand">
      <x/>
    </i>
  </rowItems>
  <colItems count="1">
    <i/>
  </colItems>
  <dataFields count="1">
    <dataField name="Count of Name"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7C7741DE-5A75-4267-BD63-F1F430D05017}"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351D653-6AF5-4F1F-BC46-F46B89F79D5A}" sourceName="Country">
  <pivotTables>
    <pivotTable tabId="3" name="PivotTable1"/>
  </pivotTables>
  <data>
    <tabular pivotCacheId="77600403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5388EBAA-D398-47E6-90D9-8600F86BDC96}" cache="Slicer_Country" caption="Country"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377555-60BF-4BC7-AC77-54936833C5E4}" name="nz_staff" displayName="nz_staff" ref="C5:I105" totalsRowShown="0">
  <autoFilter ref="C5:I105" xr:uid="{F2377555-60BF-4BC7-AC77-54936833C5E4}"/>
  <tableColumns count="7">
    <tableColumn id="1" xr3:uid="{E4B1F575-9CFF-4183-856E-F76884E6AD54}" name="Name"/>
    <tableColumn id="2" xr3:uid="{93CAB20A-5BF9-4280-81CC-2440042FDAA3}" name="Gender"/>
    <tableColumn id="3" xr3:uid="{D0C85431-D47F-442F-BAAE-4AB9B5CC95AC}" name="Department"/>
    <tableColumn id="4" xr3:uid="{930CCA04-0449-4D8C-AA42-7D896535F378}" name="Age"/>
    <tableColumn id="5" xr3:uid="{CF640C98-FDBE-4B68-886C-A470CF91F522}" name="Date Joined" dataDxfId="20"/>
    <tableColumn id="6" xr3:uid="{3BA1B114-3672-4ABF-976A-30E54DF3B523}" name="Salary" dataDxfId="19"/>
    <tableColumn id="7" xr3:uid="{F684E34D-26BD-44F1-8DEA-6FEA5595649B}" name="Rating"/>
  </tableColumns>
  <tableStyleInfo name="TableStyleMedium15"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2E6447-F8B1-4D7C-902C-85AB969D9795}" name="ind_staff" displayName="ind_staff" ref="B2:H115" totalsRowCount="1">
  <autoFilter ref="B2:H114" xr:uid="{A72E6447-F8B1-4D7C-902C-85AB969D9795}"/>
  <tableColumns count="7">
    <tableColumn id="1" xr3:uid="{F7011753-14CB-4012-B71F-609CF5CB833F}" name="Name" totalsRowLabel="Total"/>
    <tableColumn id="2" xr3:uid="{50104B5F-EB13-4D81-A9A6-6DBF01DFE6A0}" name="Gender"/>
    <tableColumn id="3" xr3:uid="{775B6C88-16AC-46E4-9DE6-FACC9B7F8631}" name="Age"/>
    <tableColumn id="4" xr3:uid="{6D6EABB4-3ACD-403F-8B3F-6B3011DA514B}" name="Rating"/>
    <tableColumn id="5" xr3:uid="{6872E0DB-188F-445A-A7FD-C5A047496B2F}" name="Date Joined" dataDxfId="22"/>
    <tableColumn id="6" xr3:uid="{7F910EC4-A91C-49EA-BEAB-D5522DE5ABEF}" name="Department"/>
    <tableColumn id="7" xr3:uid="{B7D0C503-ACC0-411C-939A-1F849C631A8A}" name="Salary" totalsRowFunction="sum" dataDxfId="21"/>
  </tableColumns>
  <tableStyleInfo name="TableStyleMedium15"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83C8BA-046B-4531-8BAC-07DAEEEAF530}" name="staff" displayName="staff" ref="A1:K184" tableType="queryTable" totalsRowShown="0">
  <autoFilter ref="A1:K184" xr:uid="{F183C8BA-046B-4531-8BAC-07DAEEEAF530}"/>
  <sortState xmlns:xlrd2="http://schemas.microsoft.com/office/spreadsheetml/2017/richdata2" ref="A2:J184">
    <sortCondition descending="1" ref="G1:G184"/>
  </sortState>
  <tableColumns count="11">
    <tableColumn id="1" xr3:uid="{BB0D30E1-CD33-4AD9-8E88-B7B56D0B99B5}" uniqueName="1" name="Name" queryTableFieldId="1" dataDxfId="18"/>
    <tableColumn id="2" xr3:uid="{7C8CE978-00E4-4406-A61D-ADE7DE25A35D}" uniqueName="2" name="Gender" queryTableFieldId="2" dataDxfId="17"/>
    <tableColumn id="3" xr3:uid="{518F7D6D-8574-4C1B-8758-F25482BF781A}" uniqueName="3" name="Age" queryTableFieldId="3"/>
    <tableColumn id="4" xr3:uid="{1AB36D45-D9D0-420A-B11B-29705A5602EA}" uniqueName="4" name="Rating" queryTableFieldId="4" dataDxfId="16"/>
    <tableColumn id="5" xr3:uid="{7158D71D-27B2-4C2A-88BA-F60E1212286B}" uniqueName="5" name="Date Joined" queryTableFieldId="5" dataDxfId="15"/>
    <tableColumn id="6" xr3:uid="{D67825D1-F7B9-4EA0-AB32-44E0CE74F9B9}" uniqueName="6" name="Department" queryTableFieldId="6" dataDxfId="13"/>
    <tableColumn id="7" xr3:uid="{C3D23BEC-9468-4D1F-8EF5-B3964DE1D9C4}" uniqueName="7" name="Salary" queryTableFieldId="7" dataDxfId="7"/>
    <tableColumn id="8" xr3:uid="{D22A4BF8-3897-4D94-898E-4DF5E6CD9093}" uniqueName="8" name="Country" queryTableFieldId="8" dataDxfId="12"/>
    <tableColumn id="9" xr3:uid="{329A9066-0323-47AF-8C60-74A0052E7766}" uniqueName="9" name="Tenure" queryTableFieldId="9" dataDxfId="14">
      <calculatedColumnFormula>(TODAY() - staff[[#This Row],[Date Joined]])/365</calculatedColumnFormula>
    </tableColumn>
    <tableColumn id="10" xr3:uid="{5196E54F-C9DC-4F74-894E-6C6A629E42E3}" uniqueName="10" name="Bonus" queryTableFieldId="10" dataDxfId="6">
      <calculatedColumnFormula>IF(staff[[#This Row],[Tenure]]&gt;3.5,staff[[#This Row],[Salary]]*3%,staff[[#This Row],[Salary]]*2%)</calculatedColumnFormula>
    </tableColumn>
    <tableColumn id="11" xr3:uid="{430DB064-7E92-42C3-9E1F-37A03955DF84}" uniqueName="11" name="Rating Number" queryTableFieldId="11" dataDxfId="4">
      <calculatedColumnFormula array="1">_xlfn.IFS(staff[[#This Row],[Rating]]="Exceptional",5,staff[[#This Row],[Rating]]="Above Average",4,staff[[#This Row],[Rating]]="Average",3,staff[[#This Row],[Rating]]="Poor",2,staff[[#This Row],[Rating]]="Very poor",1)</calculatedColumnFormula>
    </tableColumn>
  </tableColumns>
  <tableStyleInfo name="TableStyleMedium7"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5"/>
  <sheetViews>
    <sheetView showGridLines="0" topLeftCell="A2" workbookViewId="0">
      <selection activeCell="E14" sqref="E14"/>
    </sheetView>
  </sheetViews>
  <sheetFormatPr defaultRowHeight="15" x14ac:dyDescent="0.25"/>
  <cols>
    <col min="1" max="1" width="1.7109375" customWidth="1"/>
    <col min="2" max="2" width="3.7109375" customWidth="1"/>
    <col min="3" max="3" width="21.42578125" bestFit="1" customWidth="1"/>
    <col min="4" max="4" width="9.85546875" customWidth="1"/>
    <col min="5" max="5" width="13.85546875" customWidth="1"/>
    <col min="6" max="6" width="6.5703125" customWidth="1"/>
    <col min="7" max="7" width="13.5703125" customWidth="1"/>
    <col min="8" max="8" width="13.42578125" customWidth="1"/>
    <col min="9" max="9" width="14.28515625" bestFit="1" customWidth="1"/>
  </cols>
  <sheetData>
    <row r="1" spans="1:9" s="2" customFormat="1" ht="52.5" customHeight="1" x14ac:dyDescent="0.25">
      <c r="A1" s="1"/>
      <c r="C1" s="3" t="s">
        <v>110</v>
      </c>
    </row>
    <row r="5" spans="1:9" x14ac:dyDescent="0.25">
      <c r="C5" t="s">
        <v>0</v>
      </c>
      <c r="D5" t="s">
        <v>1</v>
      </c>
      <c r="E5" t="s">
        <v>2</v>
      </c>
      <c r="F5" t="s">
        <v>3</v>
      </c>
      <c r="G5" s="4" t="s">
        <v>4</v>
      </c>
      <c r="H5" t="s">
        <v>5</v>
      </c>
      <c r="I5" t="s">
        <v>6</v>
      </c>
    </row>
    <row r="6" spans="1:9" x14ac:dyDescent="0.25">
      <c r="C6" t="s">
        <v>58</v>
      </c>
      <c r="D6" t="s">
        <v>15</v>
      </c>
      <c r="E6" t="s">
        <v>19</v>
      </c>
      <c r="F6">
        <v>22</v>
      </c>
      <c r="G6" s="7">
        <v>44446</v>
      </c>
      <c r="H6" s="9">
        <v>112780</v>
      </c>
      <c r="I6" t="s">
        <v>13</v>
      </c>
    </row>
    <row r="7" spans="1:9" x14ac:dyDescent="0.25">
      <c r="C7" t="s">
        <v>70</v>
      </c>
      <c r="D7" t="s">
        <v>15</v>
      </c>
      <c r="E7" t="s">
        <v>9</v>
      </c>
      <c r="F7">
        <v>46</v>
      </c>
      <c r="G7" s="7">
        <v>44758</v>
      </c>
      <c r="H7" s="9">
        <v>70610</v>
      </c>
      <c r="I7" t="s">
        <v>16</v>
      </c>
    </row>
    <row r="8" spans="1:9" x14ac:dyDescent="0.25">
      <c r="C8" t="s">
        <v>75</v>
      </c>
      <c r="D8" t="s">
        <v>8</v>
      </c>
      <c r="E8" t="s">
        <v>19</v>
      </c>
      <c r="F8">
        <v>28</v>
      </c>
      <c r="G8" s="7">
        <v>44357</v>
      </c>
      <c r="H8" s="9">
        <v>53240</v>
      </c>
      <c r="I8" t="s">
        <v>16</v>
      </c>
    </row>
    <row r="9" spans="1:9" x14ac:dyDescent="0.25">
      <c r="C9" t="s">
        <v>49</v>
      </c>
      <c r="E9" t="s">
        <v>21</v>
      </c>
      <c r="F9">
        <v>37</v>
      </c>
      <c r="G9" s="7">
        <v>44146</v>
      </c>
      <c r="H9" s="9">
        <v>115440</v>
      </c>
      <c r="I9" t="s">
        <v>24</v>
      </c>
    </row>
    <row r="10" spans="1:9" x14ac:dyDescent="0.25">
      <c r="C10" t="s">
        <v>65</v>
      </c>
      <c r="D10" t="s">
        <v>15</v>
      </c>
      <c r="E10" t="s">
        <v>19</v>
      </c>
      <c r="F10">
        <v>32</v>
      </c>
      <c r="G10" s="7">
        <v>44465</v>
      </c>
      <c r="H10" s="9">
        <v>53540</v>
      </c>
      <c r="I10" t="s">
        <v>16</v>
      </c>
    </row>
    <row r="11" spans="1:9" x14ac:dyDescent="0.25">
      <c r="C11" t="s">
        <v>81</v>
      </c>
      <c r="D11" t="s">
        <v>8</v>
      </c>
      <c r="E11" t="s">
        <v>9</v>
      </c>
      <c r="F11">
        <v>30</v>
      </c>
      <c r="G11" s="7">
        <v>44861</v>
      </c>
      <c r="H11" s="9">
        <v>112570</v>
      </c>
      <c r="I11" t="s">
        <v>16</v>
      </c>
    </row>
    <row r="12" spans="1:9" x14ac:dyDescent="0.25">
      <c r="C12" t="s">
        <v>51</v>
      </c>
      <c r="D12" t="s">
        <v>15</v>
      </c>
      <c r="E12" t="s">
        <v>9</v>
      </c>
      <c r="F12">
        <v>33</v>
      </c>
      <c r="G12" s="7">
        <v>44701</v>
      </c>
      <c r="H12" s="9">
        <v>48530</v>
      </c>
      <c r="I12" s="8" t="s">
        <v>13</v>
      </c>
    </row>
    <row r="13" spans="1:9" x14ac:dyDescent="0.25">
      <c r="C13" t="s">
        <v>61</v>
      </c>
      <c r="D13" t="s">
        <v>8</v>
      </c>
      <c r="E13" t="s">
        <v>12</v>
      </c>
      <c r="F13">
        <v>24</v>
      </c>
      <c r="G13" s="7">
        <v>44148</v>
      </c>
      <c r="H13" s="9">
        <v>62780</v>
      </c>
      <c r="I13" t="s">
        <v>16</v>
      </c>
    </row>
    <row r="14" spans="1:9" x14ac:dyDescent="0.25">
      <c r="C14" t="s">
        <v>82</v>
      </c>
      <c r="D14" t="s">
        <v>15</v>
      </c>
      <c r="E14" t="s">
        <v>12</v>
      </c>
      <c r="F14">
        <v>33</v>
      </c>
      <c r="G14" s="7">
        <v>44509</v>
      </c>
      <c r="H14" s="9">
        <v>53870</v>
      </c>
      <c r="I14" t="s">
        <v>16</v>
      </c>
    </row>
    <row r="15" spans="1:9" x14ac:dyDescent="0.25">
      <c r="C15" t="s">
        <v>60</v>
      </c>
      <c r="D15" t="s">
        <v>8</v>
      </c>
      <c r="E15" t="s">
        <v>56</v>
      </c>
      <c r="F15">
        <v>27</v>
      </c>
      <c r="G15" s="7">
        <v>44122</v>
      </c>
      <c r="H15" s="9">
        <v>119110</v>
      </c>
      <c r="I15" t="s">
        <v>16</v>
      </c>
    </row>
    <row r="16" spans="1:9" x14ac:dyDescent="0.25">
      <c r="C16" t="s">
        <v>87</v>
      </c>
      <c r="D16" t="s">
        <v>15</v>
      </c>
      <c r="E16" t="s">
        <v>12</v>
      </c>
      <c r="F16">
        <v>29</v>
      </c>
      <c r="G16" s="7">
        <v>44180</v>
      </c>
      <c r="H16" s="9">
        <v>112110</v>
      </c>
      <c r="I16" t="s">
        <v>24</v>
      </c>
    </row>
    <row r="17" spans="3:9" x14ac:dyDescent="0.25">
      <c r="C17" t="s">
        <v>76</v>
      </c>
      <c r="D17" t="s">
        <v>15</v>
      </c>
      <c r="E17" t="s">
        <v>19</v>
      </c>
      <c r="F17">
        <v>25</v>
      </c>
      <c r="G17" s="7">
        <v>44383</v>
      </c>
      <c r="H17" s="9">
        <v>65700</v>
      </c>
      <c r="I17" t="s">
        <v>16</v>
      </c>
    </row>
    <row r="18" spans="3:9" x14ac:dyDescent="0.25">
      <c r="C18" t="s">
        <v>97</v>
      </c>
      <c r="D18" t="s">
        <v>15</v>
      </c>
      <c r="E18" t="s">
        <v>12</v>
      </c>
      <c r="F18">
        <v>37</v>
      </c>
      <c r="G18" s="7">
        <v>44701</v>
      </c>
      <c r="H18" s="9">
        <v>69070</v>
      </c>
      <c r="I18" t="s">
        <v>16</v>
      </c>
    </row>
    <row r="19" spans="3:9" x14ac:dyDescent="0.25">
      <c r="C19" t="s">
        <v>22</v>
      </c>
      <c r="D19" t="s">
        <v>15</v>
      </c>
      <c r="E19" t="s">
        <v>12</v>
      </c>
      <c r="F19">
        <v>20</v>
      </c>
      <c r="G19" s="7">
        <v>44459</v>
      </c>
      <c r="H19" s="9">
        <v>107700</v>
      </c>
      <c r="I19" t="s">
        <v>16</v>
      </c>
    </row>
    <row r="20" spans="3:9" x14ac:dyDescent="0.25">
      <c r="C20" t="s">
        <v>84</v>
      </c>
      <c r="D20" t="s">
        <v>8</v>
      </c>
      <c r="E20" t="s">
        <v>12</v>
      </c>
      <c r="F20">
        <v>32</v>
      </c>
      <c r="G20" s="7">
        <v>44354</v>
      </c>
      <c r="H20" s="9">
        <v>43840</v>
      </c>
      <c r="I20" t="s">
        <v>13</v>
      </c>
    </row>
    <row r="21" spans="3:9" x14ac:dyDescent="0.25">
      <c r="C21" t="s">
        <v>105</v>
      </c>
      <c r="D21" t="s">
        <v>15</v>
      </c>
      <c r="E21" t="s">
        <v>9</v>
      </c>
      <c r="F21">
        <v>40</v>
      </c>
      <c r="G21" s="7">
        <v>44263</v>
      </c>
      <c r="H21" s="9">
        <v>99750</v>
      </c>
      <c r="I21" t="s">
        <v>16</v>
      </c>
    </row>
    <row r="22" spans="3:9" x14ac:dyDescent="0.25">
      <c r="C22" t="s">
        <v>47</v>
      </c>
      <c r="D22" t="s">
        <v>15</v>
      </c>
      <c r="E22" t="s">
        <v>9</v>
      </c>
      <c r="F22">
        <v>21</v>
      </c>
      <c r="G22" s="7">
        <v>44104</v>
      </c>
      <c r="H22" s="9">
        <v>37920</v>
      </c>
      <c r="I22" t="s">
        <v>16</v>
      </c>
    </row>
    <row r="23" spans="3:9" x14ac:dyDescent="0.25">
      <c r="C23" t="s">
        <v>31</v>
      </c>
      <c r="D23" t="s">
        <v>15</v>
      </c>
      <c r="E23" t="s">
        <v>9</v>
      </c>
      <c r="F23">
        <v>21</v>
      </c>
      <c r="G23" s="7">
        <v>44762</v>
      </c>
      <c r="H23" s="9">
        <v>57090</v>
      </c>
      <c r="I23" t="s">
        <v>16</v>
      </c>
    </row>
    <row r="24" spans="3:9" x14ac:dyDescent="0.25">
      <c r="C24" t="s">
        <v>30</v>
      </c>
      <c r="D24" t="s">
        <v>8</v>
      </c>
      <c r="E24" t="s">
        <v>12</v>
      </c>
      <c r="F24">
        <v>31</v>
      </c>
      <c r="G24" s="7">
        <v>44145</v>
      </c>
      <c r="H24" s="9">
        <v>41980</v>
      </c>
      <c r="I24" t="s">
        <v>16</v>
      </c>
    </row>
    <row r="25" spans="3:9" x14ac:dyDescent="0.25">
      <c r="C25" t="s">
        <v>78</v>
      </c>
      <c r="D25" t="s">
        <v>15</v>
      </c>
      <c r="E25" t="s">
        <v>56</v>
      </c>
      <c r="F25">
        <v>21</v>
      </c>
      <c r="G25" s="7">
        <v>44242</v>
      </c>
      <c r="H25" s="9">
        <v>75880</v>
      </c>
      <c r="I25" t="s">
        <v>16</v>
      </c>
    </row>
    <row r="26" spans="3:9" x14ac:dyDescent="0.25">
      <c r="C26" t="s">
        <v>36</v>
      </c>
      <c r="D26" t="s">
        <v>8</v>
      </c>
      <c r="E26" t="s">
        <v>21</v>
      </c>
      <c r="F26">
        <v>34</v>
      </c>
      <c r="G26" s="7">
        <v>44653</v>
      </c>
      <c r="H26" s="9">
        <v>58940</v>
      </c>
      <c r="I26" t="s">
        <v>16</v>
      </c>
    </row>
    <row r="27" spans="3:9" x14ac:dyDescent="0.25">
      <c r="C27" t="s">
        <v>27</v>
      </c>
      <c r="D27" t="s">
        <v>8</v>
      </c>
      <c r="E27" t="s">
        <v>21</v>
      </c>
      <c r="F27">
        <v>30</v>
      </c>
      <c r="G27" s="7">
        <v>44389</v>
      </c>
      <c r="H27" s="9">
        <v>67910</v>
      </c>
      <c r="I27" t="s">
        <v>24</v>
      </c>
    </row>
    <row r="28" spans="3:9" x14ac:dyDescent="0.25">
      <c r="C28" t="s">
        <v>26</v>
      </c>
      <c r="D28" t="s">
        <v>8</v>
      </c>
      <c r="E28" t="s">
        <v>12</v>
      </c>
      <c r="F28">
        <v>31</v>
      </c>
      <c r="G28" s="7">
        <v>44663</v>
      </c>
      <c r="H28" s="9">
        <v>58100</v>
      </c>
      <c r="I28" t="s">
        <v>16</v>
      </c>
    </row>
    <row r="29" spans="3:9" x14ac:dyDescent="0.25">
      <c r="C29" t="s">
        <v>53</v>
      </c>
      <c r="D29" t="s">
        <v>15</v>
      </c>
      <c r="E29" t="s">
        <v>21</v>
      </c>
      <c r="F29">
        <v>27</v>
      </c>
      <c r="G29" s="7">
        <v>44567</v>
      </c>
      <c r="H29" s="9">
        <v>48980</v>
      </c>
      <c r="I29" t="s">
        <v>16</v>
      </c>
    </row>
    <row r="30" spans="3:9" x14ac:dyDescent="0.25">
      <c r="C30" t="s">
        <v>20</v>
      </c>
      <c r="E30" t="s">
        <v>21</v>
      </c>
      <c r="F30">
        <v>30</v>
      </c>
      <c r="G30" s="7">
        <v>44597</v>
      </c>
      <c r="H30" s="9">
        <v>64000</v>
      </c>
      <c r="I30" t="s">
        <v>16</v>
      </c>
    </row>
    <row r="31" spans="3:9" x14ac:dyDescent="0.25">
      <c r="C31" t="s">
        <v>7</v>
      </c>
      <c r="D31" t="s">
        <v>8</v>
      </c>
      <c r="E31" t="s">
        <v>9</v>
      </c>
      <c r="F31">
        <v>42</v>
      </c>
      <c r="G31" s="7">
        <v>44779</v>
      </c>
      <c r="H31" s="9">
        <v>75000</v>
      </c>
      <c r="I31" t="s">
        <v>10</v>
      </c>
    </row>
    <row r="32" spans="3:9" x14ac:dyDescent="0.25">
      <c r="C32" t="s">
        <v>74</v>
      </c>
      <c r="D32" t="s">
        <v>8</v>
      </c>
      <c r="E32" t="s">
        <v>12</v>
      </c>
      <c r="F32">
        <v>40</v>
      </c>
      <c r="G32" s="7">
        <v>44337</v>
      </c>
      <c r="H32" s="9">
        <v>87620</v>
      </c>
      <c r="I32" t="s">
        <v>16</v>
      </c>
    </row>
    <row r="33" spans="3:9" x14ac:dyDescent="0.25">
      <c r="C33" t="s">
        <v>44</v>
      </c>
      <c r="D33" t="s">
        <v>8</v>
      </c>
      <c r="E33" t="s">
        <v>12</v>
      </c>
      <c r="F33">
        <v>29</v>
      </c>
      <c r="G33" s="7">
        <v>44023</v>
      </c>
      <c r="H33" s="9">
        <v>34980</v>
      </c>
      <c r="I33" t="s">
        <v>16</v>
      </c>
    </row>
    <row r="34" spans="3:9" x14ac:dyDescent="0.25">
      <c r="C34" t="s">
        <v>35</v>
      </c>
      <c r="D34" t="s">
        <v>8</v>
      </c>
      <c r="E34" t="s">
        <v>21</v>
      </c>
      <c r="F34">
        <v>28</v>
      </c>
      <c r="G34" s="7">
        <v>44185</v>
      </c>
      <c r="H34" s="9">
        <v>75970</v>
      </c>
      <c r="I34" t="s">
        <v>16</v>
      </c>
    </row>
    <row r="35" spans="3:9" x14ac:dyDescent="0.25">
      <c r="C35" t="s">
        <v>38</v>
      </c>
      <c r="D35" t="s">
        <v>8</v>
      </c>
      <c r="E35" t="s">
        <v>21</v>
      </c>
      <c r="F35">
        <v>34</v>
      </c>
      <c r="G35" s="7">
        <v>44612</v>
      </c>
      <c r="H35" s="9">
        <v>60130</v>
      </c>
      <c r="I35" t="s">
        <v>16</v>
      </c>
    </row>
    <row r="36" spans="3:9" x14ac:dyDescent="0.25">
      <c r="C36" t="s">
        <v>41</v>
      </c>
      <c r="D36" t="s">
        <v>8</v>
      </c>
      <c r="E36" t="s">
        <v>12</v>
      </c>
      <c r="F36">
        <v>33</v>
      </c>
      <c r="G36" s="7">
        <v>44374</v>
      </c>
      <c r="H36" s="9">
        <v>75480</v>
      </c>
      <c r="I36" t="s">
        <v>42</v>
      </c>
    </row>
    <row r="37" spans="3:9" x14ac:dyDescent="0.25">
      <c r="C37" t="s">
        <v>40</v>
      </c>
      <c r="D37" t="s">
        <v>15</v>
      </c>
      <c r="E37" t="s">
        <v>9</v>
      </c>
      <c r="F37">
        <v>33</v>
      </c>
      <c r="G37" s="7">
        <v>44164</v>
      </c>
      <c r="H37" s="9">
        <v>115920</v>
      </c>
      <c r="I37" t="s">
        <v>16</v>
      </c>
    </row>
    <row r="38" spans="3:9" x14ac:dyDescent="0.25">
      <c r="C38" t="s">
        <v>48</v>
      </c>
      <c r="D38" t="s">
        <v>8</v>
      </c>
      <c r="E38" t="s">
        <v>19</v>
      </c>
      <c r="F38">
        <v>36</v>
      </c>
      <c r="G38" s="7">
        <v>44494</v>
      </c>
      <c r="H38" s="9">
        <v>78540</v>
      </c>
      <c r="I38" t="s">
        <v>16</v>
      </c>
    </row>
    <row r="39" spans="3:9" x14ac:dyDescent="0.25">
      <c r="C39" t="s">
        <v>34</v>
      </c>
      <c r="D39" t="s">
        <v>15</v>
      </c>
      <c r="E39" t="s">
        <v>9</v>
      </c>
      <c r="F39">
        <v>25</v>
      </c>
      <c r="G39" s="7">
        <v>44726</v>
      </c>
      <c r="H39" s="9">
        <v>109190</v>
      </c>
      <c r="I39" t="s">
        <v>13</v>
      </c>
    </row>
    <row r="40" spans="3:9" x14ac:dyDescent="0.25">
      <c r="C40" t="s">
        <v>73</v>
      </c>
      <c r="D40" t="s">
        <v>8</v>
      </c>
      <c r="E40" t="s">
        <v>19</v>
      </c>
      <c r="F40">
        <v>34</v>
      </c>
      <c r="G40" s="7">
        <v>44721</v>
      </c>
      <c r="H40" s="9">
        <v>49630</v>
      </c>
      <c r="I40" t="s">
        <v>24</v>
      </c>
    </row>
    <row r="41" spans="3:9" x14ac:dyDescent="0.25">
      <c r="C41" t="s">
        <v>107</v>
      </c>
      <c r="D41" t="s">
        <v>8</v>
      </c>
      <c r="E41" t="s">
        <v>9</v>
      </c>
      <c r="F41">
        <v>28</v>
      </c>
      <c r="G41" s="7">
        <v>44630</v>
      </c>
      <c r="H41" s="9">
        <v>99970</v>
      </c>
      <c r="I41" t="s">
        <v>16</v>
      </c>
    </row>
    <row r="42" spans="3:9" x14ac:dyDescent="0.25">
      <c r="C42" t="s">
        <v>71</v>
      </c>
      <c r="D42" t="s">
        <v>8</v>
      </c>
      <c r="E42" t="s">
        <v>12</v>
      </c>
      <c r="F42">
        <v>33</v>
      </c>
      <c r="G42" s="7">
        <v>44190</v>
      </c>
      <c r="H42" s="9">
        <v>96140</v>
      </c>
      <c r="I42" t="s">
        <v>16</v>
      </c>
    </row>
    <row r="43" spans="3:9" x14ac:dyDescent="0.25">
      <c r="C43" t="s">
        <v>50</v>
      </c>
      <c r="D43" t="s">
        <v>15</v>
      </c>
      <c r="E43" t="s">
        <v>9</v>
      </c>
      <c r="F43">
        <v>31</v>
      </c>
      <c r="G43" s="7">
        <v>44724</v>
      </c>
      <c r="H43" s="9">
        <v>103550</v>
      </c>
      <c r="I43" t="s">
        <v>16</v>
      </c>
    </row>
    <row r="44" spans="3:9" x14ac:dyDescent="0.25">
      <c r="C44" t="s">
        <v>14</v>
      </c>
      <c r="D44" t="s">
        <v>15</v>
      </c>
      <c r="E44" t="s">
        <v>12</v>
      </c>
      <c r="F44">
        <v>31</v>
      </c>
      <c r="G44" s="7">
        <v>44511</v>
      </c>
      <c r="H44" s="9">
        <v>48950</v>
      </c>
      <c r="I44" t="s">
        <v>16</v>
      </c>
    </row>
    <row r="45" spans="3:9" x14ac:dyDescent="0.25">
      <c r="C45" t="s">
        <v>63</v>
      </c>
      <c r="D45" t="s">
        <v>15</v>
      </c>
      <c r="E45" t="s">
        <v>21</v>
      </c>
      <c r="F45">
        <v>24</v>
      </c>
      <c r="G45" s="7">
        <v>44436</v>
      </c>
      <c r="H45" s="9">
        <v>52610</v>
      </c>
      <c r="I45" t="s">
        <v>24</v>
      </c>
    </row>
    <row r="46" spans="3:9" x14ac:dyDescent="0.25">
      <c r="C46" t="s">
        <v>72</v>
      </c>
      <c r="D46" t="s">
        <v>8</v>
      </c>
      <c r="E46" t="s">
        <v>9</v>
      </c>
      <c r="F46">
        <v>36</v>
      </c>
      <c r="G46" s="7">
        <v>44529</v>
      </c>
      <c r="H46" s="9">
        <v>78390</v>
      </c>
      <c r="I46" t="s">
        <v>16</v>
      </c>
    </row>
    <row r="47" spans="3:9" x14ac:dyDescent="0.25">
      <c r="C47" t="s">
        <v>88</v>
      </c>
      <c r="D47" t="s">
        <v>8</v>
      </c>
      <c r="E47" t="s">
        <v>21</v>
      </c>
      <c r="F47">
        <v>33</v>
      </c>
      <c r="G47" s="7">
        <v>44809</v>
      </c>
      <c r="H47" s="9">
        <v>86570</v>
      </c>
      <c r="I47" t="s">
        <v>16</v>
      </c>
    </row>
    <row r="48" spans="3:9" x14ac:dyDescent="0.25">
      <c r="C48" t="s">
        <v>92</v>
      </c>
      <c r="D48" t="s">
        <v>8</v>
      </c>
      <c r="E48" t="s">
        <v>12</v>
      </c>
      <c r="F48">
        <v>27</v>
      </c>
      <c r="G48" s="7">
        <v>44686</v>
      </c>
      <c r="H48" s="9">
        <v>83750</v>
      </c>
      <c r="I48" t="s">
        <v>16</v>
      </c>
    </row>
    <row r="49" spans="3:9" x14ac:dyDescent="0.25">
      <c r="C49" t="s">
        <v>102</v>
      </c>
      <c r="D49" t="s">
        <v>8</v>
      </c>
      <c r="E49" t="s">
        <v>21</v>
      </c>
      <c r="F49">
        <v>34</v>
      </c>
      <c r="G49" s="7">
        <v>44445</v>
      </c>
      <c r="H49" s="9">
        <v>92450</v>
      </c>
      <c r="I49" t="s">
        <v>16</v>
      </c>
    </row>
    <row r="50" spans="3:9" x14ac:dyDescent="0.25">
      <c r="C50" t="s">
        <v>64</v>
      </c>
      <c r="D50" t="s">
        <v>15</v>
      </c>
      <c r="E50" t="s">
        <v>12</v>
      </c>
      <c r="F50">
        <v>20</v>
      </c>
      <c r="G50" s="7">
        <v>44183</v>
      </c>
      <c r="H50" s="9">
        <v>112650</v>
      </c>
      <c r="I50" t="s">
        <v>16</v>
      </c>
    </row>
    <row r="51" spans="3:9" x14ac:dyDescent="0.25">
      <c r="C51" t="s">
        <v>104</v>
      </c>
      <c r="D51" t="s">
        <v>15</v>
      </c>
      <c r="E51" t="s">
        <v>9</v>
      </c>
      <c r="F51">
        <v>20</v>
      </c>
      <c r="G51" s="7">
        <v>44744</v>
      </c>
      <c r="H51" s="9">
        <v>79570</v>
      </c>
      <c r="I51" t="s">
        <v>16</v>
      </c>
    </row>
    <row r="52" spans="3:9" x14ac:dyDescent="0.25">
      <c r="C52" t="s">
        <v>91</v>
      </c>
      <c r="D52" t="s">
        <v>8</v>
      </c>
      <c r="E52" t="s">
        <v>19</v>
      </c>
      <c r="F52">
        <v>20</v>
      </c>
      <c r="G52" s="7">
        <v>44537</v>
      </c>
      <c r="H52" s="9">
        <v>68900</v>
      </c>
      <c r="I52" t="s">
        <v>24</v>
      </c>
    </row>
    <row r="53" spans="3:9" x14ac:dyDescent="0.25">
      <c r="C53" t="s">
        <v>39</v>
      </c>
      <c r="D53" t="s">
        <v>8</v>
      </c>
      <c r="E53" t="s">
        <v>12</v>
      </c>
      <c r="F53">
        <v>25</v>
      </c>
      <c r="G53" s="7">
        <v>44694</v>
      </c>
      <c r="H53" s="9">
        <v>80700</v>
      </c>
      <c r="I53" t="s">
        <v>13</v>
      </c>
    </row>
    <row r="54" spans="3:9" x14ac:dyDescent="0.25">
      <c r="C54" t="s">
        <v>100</v>
      </c>
      <c r="D54" t="s">
        <v>15</v>
      </c>
      <c r="E54" t="s">
        <v>9</v>
      </c>
      <c r="F54">
        <v>19</v>
      </c>
      <c r="G54" s="7">
        <v>44277</v>
      </c>
      <c r="H54" s="9">
        <v>58960</v>
      </c>
      <c r="I54" t="s">
        <v>16</v>
      </c>
    </row>
    <row r="55" spans="3:9" x14ac:dyDescent="0.25">
      <c r="C55" t="s">
        <v>106</v>
      </c>
      <c r="D55" t="s">
        <v>15</v>
      </c>
      <c r="E55" t="s">
        <v>12</v>
      </c>
      <c r="F55">
        <v>36</v>
      </c>
      <c r="G55" s="7">
        <v>44019</v>
      </c>
      <c r="H55" s="9">
        <v>118840</v>
      </c>
      <c r="I55" t="s">
        <v>16</v>
      </c>
    </row>
    <row r="56" spans="3:9" x14ac:dyDescent="0.25">
      <c r="C56" t="s">
        <v>29</v>
      </c>
      <c r="D56" t="s">
        <v>15</v>
      </c>
      <c r="E56" t="s">
        <v>21</v>
      </c>
      <c r="F56">
        <v>28</v>
      </c>
      <c r="G56" s="7">
        <v>44041</v>
      </c>
      <c r="H56" s="9">
        <v>48170</v>
      </c>
      <c r="I56" t="s">
        <v>13</v>
      </c>
    </row>
    <row r="57" spans="3:9" x14ac:dyDescent="0.25">
      <c r="C57" t="s">
        <v>108</v>
      </c>
      <c r="D57" t="s">
        <v>8</v>
      </c>
      <c r="E57" t="s">
        <v>56</v>
      </c>
      <c r="F57">
        <v>32</v>
      </c>
      <c r="G57" s="7">
        <v>44400</v>
      </c>
      <c r="H57" s="9">
        <v>45510</v>
      </c>
      <c r="I57" t="s">
        <v>16</v>
      </c>
    </row>
    <row r="58" spans="3:9" x14ac:dyDescent="0.25">
      <c r="C58" t="s">
        <v>64</v>
      </c>
      <c r="D58" t="s">
        <v>15</v>
      </c>
      <c r="E58" t="s">
        <v>9</v>
      </c>
      <c r="F58">
        <v>34</v>
      </c>
      <c r="G58" s="7">
        <v>44703</v>
      </c>
      <c r="H58" s="9">
        <v>112650</v>
      </c>
      <c r="I58" t="s">
        <v>16</v>
      </c>
    </row>
    <row r="59" spans="3:9" x14ac:dyDescent="0.25">
      <c r="C59" t="s">
        <v>83</v>
      </c>
      <c r="D59" t="s">
        <v>8</v>
      </c>
      <c r="E59" t="s">
        <v>9</v>
      </c>
      <c r="F59">
        <v>36</v>
      </c>
      <c r="G59" s="7">
        <v>44085</v>
      </c>
      <c r="H59" s="9">
        <v>114890</v>
      </c>
      <c r="I59" t="s">
        <v>16</v>
      </c>
    </row>
    <row r="60" spans="3:9" x14ac:dyDescent="0.25">
      <c r="C60" t="s">
        <v>67</v>
      </c>
      <c r="D60" t="s">
        <v>15</v>
      </c>
      <c r="E60" t="s">
        <v>12</v>
      </c>
      <c r="F60">
        <v>30</v>
      </c>
      <c r="G60" s="7">
        <v>44850</v>
      </c>
      <c r="H60" s="9">
        <v>69710</v>
      </c>
      <c r="I60" t="s">
        <v>16</v>
      </c>
    </row>
    <row r="61" spans="3:9" x14ac:dyDescent="0.25">
      <c r="C61" t="s">
        <v>94</v>
      </c>
      <c r="D61" t="s">
        <v>15</v>
      </c>
      <c r="E61" t="s">
        <v>21</v>
      </c>
      <c r="F61">
        <v>36</v>
      </c>
      <c r="G61" s="7">
        <v>44333</v>
      </c>
      <c r="H61" s="9">
        <v>71380</v>
      </c>
      <c r="I61" t="s">
        <v>16</v>
      </c>
    </row>
    <row r="62" spans="3:9" x14ac:dyDescent="0.25">
      <c r="C62" t="s">
        <v>33</v>
      </c>
      <c r="D62" t="s">
        <v>8</v>
      </c>
      <c r="E62" t="s">
        <v>19</v>
      </c>
      <c r="F62">
        <v>38</v>
      </c>
      <c r="G62" s="7">
        <v>44377</v>
      </c>
      <c r="H62" s="9">
        <v>109160</v>
      </c>
      <c r="I62" t="s">
        <v>10</v>
      </c>
    </row>
    <row r="63" spans="3:9" x14ac:dyDescent="0.25">
      <c r="C63" t="s">
        <v>98</v>
      </c>
      <c r="D63" t="s">
        <v>15</v>
      </c>
      <c r="E63" t="s">
        <v>9</v>
      </c>
      <c r="F63">
        <v>27</v>
      </c>
      <c r="G63" s="7">
        <v>44609</v>
      </c>
      <c r="H63" s="9">
        <v>113280</v>
      </c>
      <c r="I63" t="s">
        <v>42</v>
      </c>
    </row>
    <row r="64" spans="3:9" x14ac:dyDescent="0.25">
      <c r="C64" t="s">
        <v>25</v>
      </c>
      <c r="D64" t="s">
        <v>15</v>
      </c>
      <c r="E64" t="s">
        <v>12</v>
      </c>
      <c r="F64">
        <v>30</v>
      </c>
      <c r="G64" s="7">
        <v>44273</v>
      </c>
      <c r="H64" s="9">
        <v>69120</v>
      </c>
      <c r="I64" t="s">
        <v>16</v>
      </c>
    </row>
    <row r="65" spans="3:9" x14ac:dyDescent="0.25">
      <c r="C65" t="s">
        <v>55</v>
      </c>
      <c r="D65" t="s">
        <v>8</v>
      </c>
      <c r="E65" t="s">
        <v>56</v>
      </c>
      <c r="F65">
        <v>37</v>
      </c>
      <c r="G65" s="7">
        <v>44451</v>
      </c>
      <c r="H65" s="9">
        <v>118100</v>
      </c>
      <c r="I65" t="s">
        <v>16</v>
      </c>
    </row>
    <row r="66" spans="3:9" x14ac:dyDescent="0.25">
      <c r="C66" t="s">
        <v>62</v>
      </c>
      <c r="D66" t="s">
        <v>8</v>
      </c>
      <c r="E66" t="s">
        <v>9</v>
      </c>
      <c r="F66">
        <v>22</v>
      </c>
      <c r="G66" s="7">
        <v>44450</v>
      </c>
      <c r="H66" s="9">
        <v>76900</v>
      </c>
      <c r="I66" t="s">
        <v>13</v>
      </c>
    </row>
    <row r="67" spans="3:9" x14ac:dyDescent="0.25">
      <c r="C67" t="s">
        <v>17</v>
      </c>
      <c r="D67" t="s">
        <v>8</v>
      </c>
      <c r="E67" t="s">
        <v>12</v>
      </c>
      <c r="F67">
        <v>43</v>
      </c>
      <c r="G67" s="7">
        <v>45045</v>
      </c>
      <c r="H67" s="9">
        <v>114870</v>
      </c>
      <c r="I67" t="s">
        <v>16</v>
      </c>
    </row>
    <row r="68" spans="3:9" x14ac:dyDescent="0.25">
      <c r="C68" t="s">
        <v>52</v>
      </c>
      <c r="E68" t="s">
        <v>12</v>
      </c>
      <c r="F68">
        <v>32</v>
      </c>
      <c r="G68" s="7">
        <v>44774</v>
      </c>
      <c r="H68" s="9">
        <v>91310</v>
      </c>
      <c r="I68" t="s">
        <v>16</v>
      </c>
    </row>
    <row r="69" spans="3:9" x14ac:dyDescent="0.25">
      <c r="C69" t="s">
        <v>43</v>
      </c>
      <c r="D69" t="s">
        <v>8</v>
      </c>
      <c r="E69" t="s">
        <v>9</v>
      </c>
      <c r="F69">
        <v>28</v>
      </c>
      <c r="G69" s="7">
        <v>44486</v>
      </c>
      <c r="H69" s="9">
        <v>104770</v>
      </c>
      <c r="I69" t="s">
        <v>16</v>
      </c>
    </row>
    <row r="70" spans="3:9" x14ac:dyDescent="0.25">
      <c r="C70" t="s">
        <v>89</v>
      </c>
      <c r="D70" t="s">
        <v>15</v>
      </c>
      <c r="E70" t="s">
        <v>19</v>
      </c>
      <c r="F70">
        <v>27</v>
      </c>
      <c r="G70" s="7">
        <v>44134</v>
      </c>
      <c r="H70" s="9">
        <v>54970</v>
      </c>
      <c r="I70" t="s">
        <v>16</v>
      </c>
    </row>
    <row r="71" spans="3:9" x14ac:dyDescent="0.25">
      <c r="C71" t="s">
        <v>11</v>
      </c>
      <c r="E71" t="s">
        <v>12</v>
      </c>
      <c r="F71">
        <v>26</v>
      </c>
      <c r="G71" s="7">
        <v>44271</v>
      </c>
      <c r="H71" s="9">
        <v>90700</v>
      </c>
      <c r="I71" t="s">
        <v>13</v>
      </c>
    </row>
    <row r="72" spans="3:9" x14ac:dyDescent="0.25">
      <c r="C72" t="s">
        <v>109</v>
      </c>
      <c r="D72" t="s">
        <v>8</v>
      </c>
      <c r="E72" t="s">
        <v>19</v>
      </c>
      <c r="F72">
        <v>38</v>
      </c>
      <c r="G72" s="7">
        <v>44329</v>
      </c>
      <c r="H72" s="9">
        <v>56870</v>
      </c>
      <c r="I72" t="s">
        <v>13</v>
      </c>
    </row>
    <row r="73" spans="3:9" x14ac:dyDescent="0.25">
      <c r="C73" t="s">
        <v>77</v>
      </c>
      <c r="D73" t="s">
        <v>8</v>
      </c>
      <c r="E73" t="s">
        <v>19</v>
      </c>
      <c r="F73">
        <v>25</v>
      </c>
      <c r="G73" s="7">
        <v>44205</v>
      </c>
      <c r="H73" s="9">
        <v>92700</v>
      </c>
      <c r="I73" t="s">
        <v>16</v>
      </c>
    </row>
    <row r="74" spans="3:9" x14ac:dyDescent="0.25">
      <c r="C74" t="s">
        <v>32</v>
      </c>
      <c r="D74" t="s">
        <v>8</v>
      </c>
      <c r="E74" t="s">
        <v>21</v>
      </c>
      <c r="F74">
        <v>21</v>
      </c>
      <c r="G74" s="7">
        <v>44317</v>
      </c>
      <c r="H74" s="9">
        <v>65920</v>
      </c>
      <c r="I74" t="s">
        <v>16</v>
      </c>
    </row>
    <row r="75" spans="3:9" x14ac:dyDescent="0.25">
      <c r="C75" t="s">
        <v>59</v>
      </c>
      <c r="D75" t="s">
        <v>15</v>
      </c>
      <c r="E75" t="s">
        <v>9</v>
      </c>
      <c r="F75">
        <v>26</v>
      </c>
      <c r="G75" s="7">
        <v>44225</v>
      </c>
      <c r="H75" s="9">
        <v>47360</v>
      </c>
      <c r="I75" t="s">
        <v>16</v>
      </c>
    </row>
    <row r="76" spans="3:9" x14ac:dyDescent="0.25">
      <c r="C76" t="s">
        <v>37</v>
      </c>
      <c r="D76" t="s">
        <v>15</v>
      </c>
      <c r="E76" t="s">
        <v>9</v>
      </c>
      <c r="F76">
        <v>30</v>
      </c>
      <c r="G76" s="7">
        <v>44666</v>
      </c>
      <c r="H76" s="9">
        <v>60570</v>
      </c>
      <c r="I76" t="s">
        <v>16</v>
      </c>
    </row>
    <row r="77" spans="3:9" x14ac:dyDescent="0.25">
      <c r="C77" t="s">
        <v>96</v>
      </c>
      <c r="D77" t="s">
        <v>8</v>
      </c>
      <c r="E77" t="s">
        <v>9</v>
      </c>
      <c r="F77">
        <v>28</v>
      </c>
      <c r="G77" s="7">
        <v>44649</v>
      </c>
      <c r="H77" s="9">
        <v>104120</v>
      </c>
      <c r="I77" t="s">
        <v>16</v>
      </c>
    </row>
    <row r="78" spans="3:9" x14ac:dyDescent="0.25">
      <c r="C78" t="s">
        <v>23</v>
      </c>
      <c r="D78" t="s">
        <v>15</v>
      </c>
      <c r="E78" t="s">
        <v>12</v>
      </c>
      <c r="F78">
        <v>37</v>
      </c>
      <c r="G78" s="7">
        <v>44338</v>
      </c>
      <c r="H78" s="9">
        <v>88050</v>
      </c>
      <c r="I78" t="s">
        <v>24</v>
      </c>
    </row>
    <row r="79" spans="3:9" x14ac:dyDescent="0.25">
      <c r="C79" t="s">
        <v>103</v>
      </c>
      <c r="D79" t="s">
        <v>15</v>
      </c>
      <c r="E79" t="s">
        <v>12</v>
      </c>
      <c r="F79">
        <v>24</v>
      </c>
      <c r="G79" s="7">
        <v>44686</v>
      </c>
      <c r="H79" s="9">
        <v>100420</v>
      </c>
      <c r="I79" t="s">
        <v>16</v>
      </c>
    </row>
    <row r="80" spans="3:9" x14ac:dyDescent="0.25">
      <c r="C80" t="s">
        <v>54</v>
      </c>
      <c r="D80" t="s">
        <v>8</v>
      </c>
      <c r="E80" t="s">
        <v>9</v>
      </c>
      <c r="F80">
        <v>30</v>
      </c>
      <c r="G80" s="7">
        <v>44850</v>
      </c>
      <c r="H80" s="9">
        <v>114180</v>
      </c>
      <c r="I80" t="s">
        <v>16</v>
      </c>
    </row>
    <row r="81" spans="3:9" x14ac:dyDescent="0.25">
      <c r="C81" t="s">
        <v>86</v>
      </c>
      <c r="D81" t="s">
        <v>8</v>
      </c>
      <c r="E81" t="s">
        <v>12</v>
      </c>
      <c r="F81">
        <v>21</v>
      </c>
      <c r="G81" s="7">
        <v>44678</v>
      </c>
      <c r="H81" s="9">
        <v>33920</v>
      </c>
      <c r="I81" t="s">
        <v>16</v>
      </c>
    </row>
    <row r="82" spans="3:9" x14ac:dyDescent="0.25">
      <c r="C82" t="s">
        <v>69</v>
      </c>
      <c r="D82" t="s">
        <v>15</v>
      </c>
      <c r="E82" t="s">
        <v>9</v>
      </c>
      <c r="F82">
        <v>23</v>
      </c>
      <c r="G82" s="7">
        <v>44440</v>
      </c>
      <c r="H82" s="9">
        <v>106460</v>
      </c>
      <c r="I82" t="s">
        <v>16</v>
      </c>
    </row>
    <row r="83" spans="3:9" x14ac:dyDescent="0.25">
      <c r="C83" t="s">
        <v>57</v>
      </c>
      <c r="D83" t="s">
        <v>15</v>
      </c>
      <c r="E83" t="s">
        <v>9</v>
      </c>
      <c r="F83">
        <v>35</v>
      </c>
      <c r="G83" s="7">
        <v>44727</v>
      </c>
      <c r="H83" s="9">
        <v>40400</v>
      </c>
      <c r="I83" t="s">
        <v>16</v>
      </c>
    </row>
    <row r="84" spans="3:9" x14ac:dyDescent="0.25">
      <c r="C84" t="s">
        <v>68</v>
      </c>
      <c r="D84" t="s">
        <v>15</v>
      </c>
      <c r="E84" t="s">
        <v>21</v>
      </c>
      <c r="F84">
        <v>27</v>
      </c>
      <c r="G84" s="7">
        <v>44236</v>
      </c>
      <c r="H84" s="9">
        <v>91650</v>
      </c>
      <c r="I84" t="s">
        <v>13</v>
      </c>
    </row>
    <row r="85" spans="3:9" x14ac:dyDescent="0.25">
      <c r="C85" t="s">
        <v>99</v>
      </c>
      <c r="D85" t="s">
        <v>15</v>
      </c>
      <c r="E85" t="s">
        <v>19</v>
      </c>
      <c r="F85">
        <v>43</v>
      </c>
      <c r="G85" s="7">
        <v>44620</v>
      </c>
      <c r="H85" s="9">
        <v>36040</v>
      </c>
      <c r="I85" t="s">
        <v>16</v>
      </c>
    </row>
    <row r="86" spans="3:9" x14ac:dyDescent="0.25">
      <c r="C86" t="s">
        <v>101</v>
      </c>
      <c r="D86" t="s">
        <v>8</v>
      </c>
      <c r="E86" t="s">
        <v>12</v>
      </c>
      <c r="F86">
        <v>40</v>
      </c>
      <c r="G86" s="7">
        <v>44381</v>
      </c>
      <c r="H86" s="9">
        <v>104410</v>
      </c>
      <c r="I86" t="s">
        <v>16</v>
      </c>
    </row>
    <row r="87" spans="3:9" x14ac:dyDescent="0.25">
      <c r="C87" t="s">
        <v>85</v>
      </c>
      <c r="D87" t="s">
        <v>15</v>
      </c>
      <c r="E87" t="s">
        <v>21</v>
      </c>
      <c r="F87">
        <v>30</v>
      </c>
      <c r="G87" s="7">
        <v>44606</v>
      </c>
      <c r="H87" s="9">
        <v>96800</v>
      </c>
      <c r="I87" t="s">
        <v>16</v>
      </c>
    </row>
    <row r="88" spans="3:9" x14ac:dyDescent="0.25">
      <c r="C88" t="s">
        <v>28</v>
      </c>
      <c r="D88" t="s">
        <v>8</v>
      </c>
      <c r="E88" t="s">
        <v>21</v>
      </c>
      <c r="F88">
        <v>34</v>
      </c>
      <c r="G88" s="7">
        <v>44459</v>
      </c>
      <c r="H88" s="9">
        <v>85000</v>
      </c>
      <c r="I88" t="s">
        <v>16</v>
      </c>
    </row>
    <row r="89" spans="3:9" x14ac:dyDescent="0.25">
      <c r="C89" t="s">
        <v>80</v>
      </c>
      <c r="D89" t="s">
        <v>15</v>
      </c>
      <c r="E89" t="s">
        <v>19</v>
      </c>
      <c r="F89">
        <v>28</v>
      </c>
      <c r="G89" s="7">
        <v>44820</v>
      </c>
      <c r="H89" s="9">
        <v>43510</v>
      </c>
      <c r="I89" t="s">
        <v>42</v>
      </c>
    </row>
    <row r="90" spans="3:9" x14ac:dyDescent="0.25">
      <c r="C90" t="s">
        <v>79</v>
      </c>
      <c r="D90" t="s">
        <v>15</v>
      </c>
      <c r="E90" t="s">
        <v>21</v>
      </c>
      <c r="F90">
        <v>33</v>
      </c>
      <c r="G90" s="7">
        <v>44243</v>
      </c>
      <c r="H90" s="9">
        <v>59430</v>
      </c>
      <c r="I90" t="s">
        <v>16</v>
      </c>
    </row>
    <row r="91" spans="3:9" x14ac:dyDescent="0.25">
      <c r="C91" t="s">
        <v>93</v>
      </c>
      <c r="D91" t="s">
        <v>8</v>
      </c>
      <c r="E91" t="s">
        <v>21</v>
      </c>
      <c r="F91">
        <v>33</v>
      </c>
      <c r="G91" s="7">
        <v>44067</v>
      </c>
      <c r="H91" s="9">
        <v>65360</v>
      </c>
      <c r="I91" t="s">
        <v>16</v>
      </c>
    </row>
    <row r="92" spans="3:9" x14ac:dyDescent="0.25">
      <c r="C92" t="s">
        <v>66</v>
      </c>
      <c r="D92" t="s">
        <v>8</v>
      </c>
      <c r="E92" t="s">
        <v>9</v>
      </c>
      <c r="F92">
        <v>32</v>
      </c>
      <c r="G92" s="7">
        <v>44611</v>
      </c>
      <c r="H92" s="9">
        <v>41570</v>
      </c>
      <c r="I92" t="s">
        <v>16</v>
      </c>
    </row>
    <row r="93" spans="3:9" x14ac:dyDescent="0.25">
      <c r="C93" t="s">
        <v>95</v>
      </c>
      <c r="D93" t="s">
        <v>8</v>
      </c>
      <c r="E93" t="s">
        <v>12</v>
      </c>
      <c r="F93">
        <v>33</v>
      </c>
      <c r="G93" s="7">
        <v>44312</v>
      </c>
      <c r="H93" s="9">
        <v>75280</v>
      </c>
      <c r="I93" t="s">
        <v>16</v>
      </c>
    </row>
    <row r="94" spans="3:9" x14ac:dyDescent="0.25">
      <c r="C94" t="s">
        <v>18</v>
      </c>
      <c r="D94" t="s">
        <v>15</v>
      </c>
      <c r="E94" t="s">
        <v>19</v>
      </c>
      <c r="F94">
        <v>33</v>
      </c>
      <c r="G94" s="7">
        <v>44385</v>
      </c>
      <c r="H94" s="9">
        <v>74550</v>
      </c>
      <c r="I94" t="s">
        <v>16</v>
      </c>
    </row>
    <row r="95" spans="3:9" x14ac:dyDescent="0.25">
      <c r="C95" t="s">
        <v>45</v>
      </c>
      <c r="D95" t="s">
        <v>15</v>
      </c>
      <c r="E95" t="s">
        <v>9</v>
      </c>
      <c r="F95">
        <v>30</v>
      </c>
      <c r="G95" s="7">
        <v>44701</v>
      </c>
      <c r="H95" s="9">
        <v>67950</v>
      </c>
      <c r="I95" t="s">
        <v>16</v>
      </c>
    </row>
    <row r="96" spans="3:9" x14ac:dyDescent="0.25">
      <c r="C96" t="s">
        <v>90</v>
      </c>
      <c r="D96" t="s">
        <v>15</v>
      </c>
      <c r="E96" t="s">
        <v>21</v>
      </c>
      <c r="F96">
        <v>42</v>
      </c>
      <c r="G96" s="7">
        <v>44731</v>
      </c>
      <c r="H96" s="9">
        <v>70270</v>
      </c>
      <c r="I96" t="s">
        <v>24</v>
      </c>
    </row>
    <row r="97" spans="3:9" x14ac:dyDescent="0.25">
      <c r="C97" t="s">
        <v>46</v>
      </c>
      <c r="D97" t="s">
        <v>15</v>
      </c>
      <c r="E97" t="s">
        <v>9</v>
      </c>
      <c r="F97">
        <v>26</v>
      </c>
      <c r="G97" s="7">
        <v>44411</v>
      </c>
      <c r="H97" s="9">
        <v>53540</v>
      </c>
      <c r="I97" t="s">
        <v>16</v>
      </c>
    </row>
    <row r="98" spans="3:9" x14ac:dyDescent="0.25">
      <c r="C98" t="s">
        <v>58</v>
      </c>
      <c r="D98" t="s">
        <v>15</v>
      </c>
      <c r="E98" t="s">
        <v>19</v>
      </c>
      <c r="F98">
        <v>22</v>
      </c>
      <c r="G98" s="7">
        <v>44446</v>
      </c>
      <c r="H98" s="9">
        <v>112780</v>
      </c>
      <c r="I98" t="s">
        <v>13</v>
      </c>
    </row>
    <row r="99" spans="3:9" x14ac:dyDescent="0.25">
      <c r="C99" t="s">
        <v>70</v>
      </c>
      <c r="D99" t="s">
        <v>15</v>
      </c>
      <c r="E99" t="s">
        <v>9</v>
      </c>
      <c r="F99">
        <v>46</v>
      </c>
      <c r="G99" s="7">
        <v>44758</v>
      </c>
      <c r="H99" s="9">
        <v>70610</v>
      </c>
      <c r="I99" t="s">
        <v>16</v>
      </c>
    </row>
    <row r="100" spans="3:9" x14ac:dyDescent="0.25">
      <c r="C100" t="s">
        <v>75</v>
      </c>
      <c r="D100" t="s">
        <v>8</v>
      </c>
      <c r="E100" t="s">
        <v>19</v>
      </c>
      <c r="F100">
        <v>28</v>
      </c>
      <c r="G100" s="7">
        <v>44357</v>
      </c>
      <c r="H100" s="9">
        <v>53240</v>
      </c>
      <c r="I100" t="s">
        <v>16</v>
      </c>
    </row>
    <row r="101" spans="3:9" x14ac:dyDescent="0.25">
      <c r="C101" t="s">
        <v>49</v>
      </c>
      <c r="E101" t="s">
        <v>21</v>
      </c>
      <c r="F101">
        <v>37</v>
      </c>
      <c r="G101" s="7">
        <v>44146</v>
      </c>
      <c r="H101" s="9">
        <v>115440</v>
      </c>
      <c r="I101" t="s">
        <v>24</v>
      </c>
    </row>
    <row r="102" spans="3:9" x14ac:dyDescent="0.25">
      <c r="C102" t="s">
        <v>65</v>
      </c>
      <c r="D102" t="s">
        <v>15</v>
      </c>
      <c r="E102" t="s">
        <v>19</v>
      </c>
      <c r="F102">
        <v>32</v>
      </c>
      <c r="G102" s="7">
        <v>44465</v>
      </c>
      <c r="H102" s="9">
        <v>53540</v>
      </c>
      <c r="I102" t="s">
        <v>16</v>
      </c>
    </row>
    <row r="103" spans="3:9" x14ac:dyDescent="0.25">
      <c r="C103" t="s">
        <v>81</v>
      </c>
      <c r="D103" t="s">
        <v>8</v>
      </c>
      <c r="E103" t="s">
        <v>9</v>
      </c>
      <c r="F103">
        <v>30</v>
      </c>
      <c r="G103" s="7">
        <v>44861</v>
      </c>
      <c r="H103" s="9">
        <v>112570</v>
      </c>
      <c r="I103" t="s">
        <v>16</v>
      </c>
    </row>
    <row r="104" spans="3:9" x14ac:dyDescent="0.25">
      <c r="C104" t="s">
        <v>51</v>
      </c>
      <c r="D104" t="s">
        <v>15</v>
      </c>
      <c r="E104" t="s">
        <v>9</v>
      </c>
      <c r="F104">
        <v>33</v>
      </c>
      <c r="G104" s="7">
        <v>44701</v>
      </c>
      <c r="H104" s="9">
        <v>48530</v>
      </c>
      <c r="I104" t="s">
        <v>13</v>
      </c>
    </row>
    <row r="105" spans="3:9" x14ac:dyDescent="0.25">
      <c r="C105" t="s">
        <v>61</v>
      </c>
      <c r="D105" t="s">
        <v>8</v>
      </c>
      <c r="E105" t="s">
        <v>12</v>
      </c>
      <c r="F105">
        <v>24</v>
      </c>
      <c r="G105" s="7">
        <v>44148</v>
      </c>
      <c r="H105" s="9">
        <v>62780</v>
      </c>
      <c r="I105" t="s">
        <v>16</v>
      </c>
    </row>
  </sheetData>
  <conditionalFormatting sqref="C6:C105">
    <cfRule type="duplicateValues" dxfId="5"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5"/>
  <sheetViews>
    <sheetView workbookViewId="0">
      <selection activeCell="F14" sqref="F14"/>
    </sheetView>
  </sheetViews>
  <sheetFormatPr defaultRowHeight="15" x14ac:dyDescent="0.25"/>
  <cols>
    <col min="2" max="2" width="30" bestFit="1" customWidth="1"/>
    <col min="3" max="3" width="9.85546875" customWidth="1"/>
    <col min="4" max="4" width="6.5703125" customWidth="1"/>
    <col min="5" max="5" width="14.28515625" bestFit="1" customWidth="1"/>
    <col min="6" max="6" width="13.5703125" customWidth="1"/>
    <col min="7" max="7" width="13.85546875" customWidth="1"/>
    <col min="8" max="8" width="14" customWidth="1"/>
  </cols>
  <sheetData>
    <row r="2" spans="2:8" x14ac:dyDescent="0.25">
      <c r="B2" t="s">
        <v>0</v>
      </c>
      <c r="C2" t="s">
        <v>1</v>
      </c>
      <c r="D2" t="s">
        <v>3</v>
      </c>
      <c r="E2" t="s">
        <v>6</v>
      </c>
      <c r="F2" t="s">
        <v>4</v>
      </c>
      <c r="G2" t="s">
        <v>2</v>
      </c>
      <c r="H2" t="s">
        <v>5</v>
      </c>
    </row>
    <row r="3" spans="2:8" x14ac:dyDescent="0.25">
      <c r="B3" t="s">
        <v>156</v>
      </c>
      <c r="C3" t="s">
        <v>15</v>
      </c>
      <c r="D3">
        <v>20</v>
      </c>
      <c r="E3" t="s">
        <v>16</v>
      </c>
      <c r="F3" s="4">
        <v>44122</v>
      </c>
      <c r="G3" t="s">
        <v>12</v>
      </c>
      <c r="H3" s="6">
        <v>112650</v>
      </c>
    </row>
    <row r="4" spans="2:8" x14ac:dyDescent="0.25">
      <c r="B4" t="s">
        <v>176</v>
      </c>
      <c r="C4" t="s">
        <v>8</v>
      </c>
      <c r="D4">
        <v>32</v>
      </c>
      <c r="E4" t="s">
        <v>13</v>
      </c>
      <c r="F4" s="4">
        <v>44293</v>
      </c>
      <c r="G4" t="s">
        <v>12</v>
      </c>
      <c r="H4" s="6">
        <v>43840</v>
      </c>
    </row>
    <row r="5" spans="2:8" x14ac:dyDescent="0.25">
      <c r="B5" t="s">
        <v>143</v>
      </c>
      <c r="C5" t="s">
        <v>15</v>
      </c>
      <c r="D5">
        <v>31</v>
      </c>
      <c r="E5" t="s">
        <v>16</v>
      </c>
      <c r="F5" s="4">
        <v>44663</v>
      </c>
      <c r="G5" t="s">
        <v>9</v>
      </c>
      <c r="H5" s="6">
        <v>103550</v>
      </c>
    </row>
    <row r="6" spans="2:8" x14ac:dyDescent="0.25">
      <c r="B6" t="s">
        <v>201</v>
      </c>
      <c r="C6" t="s">
        <v>8</v>
      </c>
      <c r="D6">
        <v>32</v>
      </c>
      <c r="E6" t="s">
        <v>16</v>
      </c>
      <c r="F6" s="4">
        <v>44339</v>
      </c>
      <c r="G6" t="s">
        <v>56</v>
      </c>
      <c r="H6" s="6">
        <v>45510</v>
      </c>
    </row>
    <row r="7" spans="2:8" x14ac:dyDescent="0.25">
      <c r="B7" t="s">
        <v>142</v>
      </c>
      <c r="D7">
        <v>37</v>
      </c>
      <c r="E7" t="s">
        <v>24</v>
      </c>
      <c r="F7" s="4">
        <v>44085</v>
      </c>
      <c r="G7" t="s">
        <v>21</v>
      </c>
      <c r="H7" s="6">
        <v>115440</v>
      </c>
    </row>
    <row r="8" spans="2:8" x14ac:dyDescent="0.25">
      <c r="B8" t="s">
        <v>202</v>
      </c>
      <c r="C8" t="s">
        <v>8</v>
      </c>
      <c r="D8">
        <v>38</v>
      </c>
      <c r="E8" t="s">
        <v>13</v>
      </c>
      <c r="F8" s="4">
        <v>44268</v>
      </c>
      <c r="G8" t="s">
        <v>19</v>
      </c>
      <c r="H8" s="6">
        <v>56870</v>
      </c>
    </row>
    <row r="9" spans="2:8" x14ac:dyDescent="0.25">
      <c r="B9" t="s">
        <v>169</v>
      </c>
      <c r="C9" t="s">
        <v>8</v>
      </c>
      <c r="D9">
        <v>25</v>
      </c>
      <c r="E9" t="s">
        <v>16</v>
      </c>
      <c r="F9" s="4">
        <v>44144</v>
      </c>
      <c r="G9" t="s">
        <v>19</v>
      </c>
      <c r="H9" s="6">
        <v>92700</v>
      </c>
    </row>
    <row r="10" spans="2:8" x14ac:dyDescent="0.25">
      <c r="B10" t="s">
        <v>145</v>
      </c>
      <c r="D10">
        <v>32</v>
      </c>
      <c r="E10" t="s">
        <v>16</v>
      </c>
      <c r="F10" s="4">
        <v>44713</v>
      </c>
      <c r="G10" t="s">
        <v>12</v>
      </c>
      <c r="H10" s="6">
        <v>91310</v>
      </c>
    </row>
    <row r="11" spans="2:8" x14ac:dyDescent="0.25">
      <c r="B11" t="s">
        <v>115</v>
      </c>
      <c r="C11" t="s">
        <v>15</v>
      </c>
      <c r="D11">
        <v>33</v>
      </c>
      <c r="E11" t="s">
        <v>16</v>
      </c>
      <c r="F11" s="4">
        <v>44324</v>
      </c>
      <c r="G11" t="s">
        <v>19</v>
      </c>
      <c r="H11" s="6">
        <v>74550</v>
      </c>
    </row>
    <row r="12" spans="2:8" x14ac:dyDescent="0.25">
      <c r="B12" t="s">
        <v>128</v>
      </c>
      <c r="C12" t="s">
        <v>15</v>
      </c>
      <c r="D12">
        <v>25</v>
      </c>
      <c r="E12" t="s">
        <v>13</v>
      </c>
      <c r="F12" s="4">
        <v>44665</v>
      </c>
      <c r="G12" t="s">
        <v>9</v>
      </c>
      <c r="H12" s="6">
        <v>109190</v>
      </c>
    </row>
    <row r="13" spans="2:8" x14ac:dyDescent="0.25">
      <c r="B13" t="s">
        <v>194</v>
      </c>
      <c r="C13" t="s">
        <v>8</v>
      </c>
      <c r="D13">
        <v>40</v>
      </c>
      <c r="E13" t="s">
        <v>16</v>
      </c>
      <c r="F13" s="4">
        <v>44320</v>
      </c>
      <c r="G13" t="s">
        <v>12</v>
      </c>
      <c r="H13" s="6">
        <v>104410</v>
      </c>
    </row>
    <row r="14" spans="2:8" x14ac:dyDescent="0.25">
      <c r="B14" t="s">
        <v>177</v>
      </c>
      <c r="C14" t="s">
        <v>15</v>
      </c>
      <c r="D14">
        <v>30</v>
      </c>
      <c r="E14" t="s">
        <v>16</v>
      </c>
      <c r="F14" s="4">
        <v>44544</v>
      </c>
      <c r="G14" t="s">
        <v>21</v>
      </c>
      <c r="H14" s="6">
        <v>96800</v>
      </c>
    </row>
    <row r="15" spans="2:8" x14ac:dyDescent="0.25">
      <c r="B15" t="s">
        <v>123</v>
      </c>
      <c r="C15" t="s">
        <v>15</v>
      </c>
      <c r="D15">
        <v>28</v>
      </c>
      <c r="E15" t="s">
        <v>13</v>
      </c>
      <c r="F15" s="4">
        <v>43980</v>
      </c>
      <c r="G15" t="s">
        <v>21</v>
      </c>
      <c r="H15" s="6">
        <v>48170</v>
      </c>
    </row>
    <row r="16" spans="2:8" x14ac:dyDescent="0.25">
      <c r="B16" t="s">
        <v>140</v>
      </c>
      <c r="C16" t="s">
        <v>15</v>
      </c>
      <c r="D16">
        <v>21</v>
      </c>
      <c r="E16" t="s">
        <v>16</v>
      </c>
      <c r="F16" s="4">
        <v>44042</v>
      </c>
      <c r="G16" t="s">
        <v>9</v>
      </c>
      <c r="H16" s="6">
        <v>37920</v>
      </c>
    </row>
    <row r="17" spans="2:8" x14ac:dyDescent="0.25">
      <c r="B17" t="s">
        <v>178</v>
      </c>
      <c r="C17" t="s">
        <v>15</v>
      </c>
      <c r="D17">
        <v>34</v>
      </c>
      <c r="E17" t="s">
        <v>16</v>
      </c>
      <c r="F17" s="4">
        <v>44642</v>
      </c>
      <c r="G17" t="s">
        <v>9</v>
      </c>
      <c r="H17" s="6">
        <v>112650</v>
      </c>
    </row>
    <row r="18" spans="2:8" x14ac:dyDescent="0.25">
      <c r="B18" t="s">
        <v>165</v>
      </c>
      <c r="C18" t="s">
        <v>8</v>
      </c>
      <c r="D18">
        <v>34</v>
      </c>
      <c r="E18" t="s">
        <v>24</v>
      </c>
      <c r="F18" s="4">
        <v>44660</v>
      </c>
      <c r="G18" t="s">
        <v>19</v>
      </c>
      <c r="H18" s="6">
        <v>49630</v>
      </c>
    </row>
    <row r="19" spans="2:8" x14ac:dyDescent="0.25">
      <c r="B19" t="s">
        <v>199</v>
      </c>
      <c r="C19" t="s">
        <v>15</v>
      </c>
      <c r="D19">
        <v>36</v>
      </c>
      <c r="E19" t="s">
        <v>16</v>
      </c>
      <c r="F19" s="4">
        <v>43958</v>
      </c>
      <c r="G19" t="s">
        <v>12</v>
      </c>
      <c r="H19" s="6">
        <v>118840</v>
      </c>
    </row>
    <row r="20" spans="2:8" x14ac:dyDescent="0.25">
      <c r="B20" t="s">
        <v>159</v>
      </c>
      <c r="C20" t="s">
        <v>15</v>
      </c>
      <c r="D20">
        <v>30</v>
      </c>
      <c r="E20" t="s">
        <v>16</v>
      </c>
      <c r="F20" s="4">
        <v>44789</v>
      </c>
      <c r="G20" t="s">
        <v>12</v>
      </c>
      <c r="H20" s="6">
        <v>69710</v>
      </c>
    </row>
    <row r="21" spans="2:8" x14ac:dyDescent="0.25">
      <c r="B21" t="s">
        <v>197</v>
      </c>
      <c r="C21" t="s">
        <v>15</v>
      </c>
      <c r="D21">
        <v>20</v>
      </c>
      <c r="E21" t="s">
        <v>16</v>
      </c>
      <c r="F21" s="4">
        <v>44683</v>
      </c>
      <c r="G21" t="s">
        <v>9</v>
      </c>
      <c r="H21" s="6">
        <v>79570</v>
      </c>
    </row>
    <row r="22" spans="2:8" x14ac:dyDescent="0.25">
      <c r="B22" t="s">
        <v>154</v>
      </c>
      <c r="C22" t="s">
        <v>8</v>
      </c>
      <c r="D22">
        <v>22</v>
      </c>
      <c r="E22" t="s">
        <v>13</v>
      </c>
      <c r="F22" s="4">
        <v>44388</v>
      </c>
      <c r="G22" t="s">
        <v>9</v>
      </c>
      <c r="H22" s="6">
        <v>76900</v>
      </c>
    </row>
    <row r="23" spans="2:8" x14ac:dyDescent="0.25">
      <c r="B23" t="s">
        <v>182</v>
      </c>
      <c r="C23" t="s">
        <v>15</v>
      </c>
      <c r="D23">
        <v>27</v>
      </c>
      <c r="E23" t="s">
        <v>16</v>
      </c>
      <c r="F23" s="4">
        <v>44073</v>
      </c>
      <c r="G23" t="s">
        <v>19</v>
      </c>
      <c r="H23" s="6">
        <v>54970</v>
      </c>
    </row>
    <row r="24" spans="2:8" x14ac:dyDescent="0.25">
      <c r="B24" t="s">
        <v>118</v>
      </c>
      <c r="C24" t="s">
        <v>15</v>
      </c>
      <c r="D24">
        <v>37</v>
      </c>
      <c r="E24" t="s">
        <v>24</v>
      </c>
      <c r="F24" s="4">
        <v>44277</v>
      </c>
      <c r="G24" t="s">
        <v>12</v>
      </c>
      <c r="H24" s="6">
        <v>88050</v>
      </c>
    </row>
    <row r="25" spans="2:8" x14ac:dyDescent="0.25">
      <c r="B25" t="s">
        <v>192</v>
      </c>
      <c r="C25" t="s">
        <v>15</v>
      </c>
      <c r="D25">
        <v>43</v>
      </c>
      <c r="E25" t="s">
        <v>16</v>
      </c>
      <c r="F25" s="4">
        <v>44558</v>
      </c>
      <c r="G25" t="s">
        <v>19</v>
      </c>
      <c r="H25" s="6">
        <v>36040</v>
      </c>
    </row>
    <row r="26" spans="2:8" x14ac:dyDescent="0.25">
      <c r="B26" t="s">
        <v>111</v>
      </c>
      <c r="C26" t="s">
        <v>8</v>
      </c>
      <c r="D26">
        <v>42</v>
      </c>
      <c r="E26" t="s">
        <v>10</v>
      </c>
      <c r="F26" s="4">
        <v>44718</v>
      </c>
      <c r="G26" t="s">
        <v>9</v>
      </c>
      <c r="H26" s="6">
        <v>75000</v>
      </c>
    </row>
    <row r="27" spans="2:8" x14ac:dyDescent="0.25">
      <c r="B27" t="s">
        <v>149</v>
      </c>
      <c r="C27" t="s">
        <v>15</v>
      </c>
      <c r="D27">
        <v>35</v>
      </c>
      <c r="E27" t="s">
        <v>16</v>
      </c>
      <c r="F27" s="4">
        <v>44666</v>
      </c>
      <c r="G27" t="s">
        <v>9</v>
      </c>
      <c r="H27" s="6">
        <v>40400</v>
      </c>
    </row>
    <row r="28" spans="2:8" x14ac:dyDescent="0.25">
      <c r="B28" t="s">
        <v>196</v>
      </c>
      <c r="C28" t="s">
        <v>15</v>
      </c>
      <c r="D28">
        <v>24</v>
      </c>
      <c r="E28" t="s">
        <v>16</v>
      </c>
      <c r="F28" s="4">
        <v>44625</v>
      </c>
      <c r="G28" t="s">
        <v>12</v>
      </c>
      <c r="H28" s="6">
        <v>100420</v>
      </c>
    </row>
    <row r="29" spans="2:8" x14ac:dyDescent="0.25">
      <c r="B29" t="s">
        <v>120</v>
      </c>
      <c r="C29" t="s">
        <v>8</v>
      </c>
      <c r="D29">
        <v>31</v>
      </c>
      <c r="E29" t="s">
        <v>16</v>
      </c>
      <c r="F29" s="4">
        <v>44604</v>
      </c>
      <c r="G29" t="s">
        <v>12</v>
      </c>
      <c r="H29" s="6">
        <v>58100</v>
      </c>
    </row>
    <row r="30" spans="2:8" x14ac:dyDescent="0.25">
      <c r="B30" t="s">
        <v>114</v>
      </c>
      <c r="C30" t="s">
        <v>8</v>
      </c>
      <c r="D30">
        <v>44</v>
      </c>
      <c r="E30" t="s">
        <v>16</v>
      </c>
      <c r="F30" s="4">
        <v>44985</v>
      </c>
      <c r="G30" t="s">
        <v>12</v>
      </c>
      <c r="H30" s="6">
        <v>114870</v>
      </c>
    </row>
    <row r="31" spans="2:8" x14ac:dyDescent="0.25">
      <c r="B31" t="s">
        <v>158</v>
      </c>
      <c r="C31" t="s">
        <v>8</v>
      </c>
      <c r="D31">
        <v>32</v>
      </c>
      <c r="E31" t="s">
        <v>16</v>
      </c>
      <c r="F31" s="4">
        <v>44549</v>
      </c>
      <c r="G31" t="s">
        <v>9</v>
      </c>
      <c r="H31" s="6">
        <v>41570</v>
      </c>
    </row>
    <row r="32" spans="2:8" x14ac:dyDescent="0.25">
      <c r="B32" t="s">
        <v>173</v>
      </c>
      <c r="C32" t="s">
        <v>8</v>
      </c>
      <c r="D32">
        <v>30</v>
      </c>
      <c r="E32" t="s">
        <v>16</v>
      </c>
      <c r="F32" s="4">
        <v>44800</v>
      </c>
      <c r="G32" t="s">
        <v>9</v>
      </c>
      <c r="H32" s="6">
        <v>112570</v>
      </c>
    </row>
    <row r="33" spans="2:8" x14ac:dyDescent="0.25">
      <c r="B33" t="s">
        <v>151</v>
      </c>
      <c r="C33" t="s">
        <v>15</v>
      </c>
      <c r="D33">
        <v>26</v>
      </c>
      <c r="E33" t="s">
        <v>16</v>
      </c>
      <c r="F33" s="4">
        <v>44164</v>
      </c>
      <c r="G33" t="s">
        <v>9</v>
      </c>
      <c r="H33" s="6">
        <v>47360</v>
      </c>
    </row>
    <row r="34" spans="2:8" x14ac:dyDescent="0.25">
      <c r="B34" t="s">
        <v>126</v>
      </c>
      <c r="C34" t="s">
        <v>8</v>
      </c>
      <c r="D34">
        <v>21</v>
      </c>
      <c r="E34" t="s">
        <v>16</v>
      </c>
      <c r="F34" s="4">
        <v>44256</v>
      </c>
      <c r="G34" t="s">
        <v>21</v>
      </c>
      <c r="H34" s="6">
        <v>65920</v>
      </c>
    </row>
    <row r="35" spans="2:8" x14ac:dyDescent="0.25">
      <c r="B35" t="s">
        <v>200</v>
      </c>
      <c r="C35" t="s">
        <v>8</v>
      </c>
      <c r="D35">
        <v>28</v>
      </c>
      <c r="E35" t="s">
        <v>16</v>
      </c>
      <c r="F35" s="4">
        <v>44571</v>
      </c>
      <c r="G35" t="s">
        <v>9</v>
      </c>
      <c r="H35" s="6">
        <v>99970</v>
      </c>
    </row>
    <row r="36" spans="2:8" x14ac:dyDescent="0.25">
      <c r="B36" t="s">
        <v>133</v>
      </c>
      <c r="C36" t="s">
        <v>8</v>
      </c>
      <c r="D36">
        <v>25</v>
      </c>
      <c r="E36" t="s">
        <v>13</v>
      </c>
      <c r="F36" s="4">
        <v>44633</v>
      </c>
      <c r="G36" t="s">
        <v>12</v>
      </c>
      <c r="H36" s="6">
        <v>80700</v>
      </c>
    </row>
    <row r="37" spans="2:8" x14ac:dyDescent="0.25">
      <c r="B37" t="s">
        <v>155</v>
      </c>
      <c r="C37" t="s">
        <v>15</v>
      </c>
      <c r="D37">
        <v>24</v>
      </c>
      <c r="E37" t="s">
        <v>24</v>
      </c>
      <c r="F37" s="4">
        <v>44375</v>
      </c>
      <c r="G37" t="s">
        <v>21</v>
      </c>
      <c r="H37" s="6">
        <v>52610</v>
      </c>
    </row>
    <row r="38" spans="2:8" x14ac:dyDescent="0.25">
      <c r="B38" t="s">
        <v>180</v>
      </c>
      <c r="C38" t="s">
        <v>15</v>
      </c>
      <c r="D38">
        <v>29</v>
      </c>
      <c r="E38" t="s">
        <v>24</v>
      </c>
      <c r="F38" s="4">
        <v>44119</v>
      </c>
      <c r="G38" t="s">
        <v>12</v>
      </c>
      <c r="H38" s="6">
        <v>112110</v>
      </c>
    </row>
    <row r="39" spans="2:8" x14ac:dyDescent="0.25">
      <c r="B39" t="s">
        <v>152</v>
      </c>
      <c r="C39" t="s">
        <v>8</v>
      </c>
      <c r="D39">
        <v>27</v>
      </c>
      <c r="E39" t="s">
        <v>16</v>
      </c>
      <c r="F39" s="4">
        <v>44061</v>
      </c>
      <c r="G39" t="s">
        <v>56</v>
      </c>
      <c r="H39" s="6">
        <v>119110</v>
      </c>
    </row>
    <row r="40" spans="2:8" x14ac:dyDescent="0.25">
      <c r="B40" t="s">
        <v>150</v>
      </c>
      <c r="C40" t="s">
        <v>15</v>
      </c>
      <c r="D40">
        <v>22</v>
      </c>
      <c r="E40" t="s">
        <v>13</v>
      </c>
      <c r="F40" s="4">
        <v>44384</v>
      </c>
      <c r="G40" t="s">
        <v>19</v>
      </c>
      <c r="H40" s="6">
        <v>112780</v>
      </c>
    </row>
    <row r="41" spans="2:8" x14ac:dyDescent="0.25">
      <c r="B41" t="s">
        <v>175</v>
      </c>
      <c r="C41" t="s">
        <v>8</v>
      </c>
      <c r="D41">
        <v>36</v>
      </c>
      <c r="E41" t="s">
        <v>16</v>
      </c>
      <c r="F41" s="4">
        <v>44023</v>
      </c>
      <c r="G41" t="s">
        <v>9</v>
      </c>
      <c r="H41" s="6">
        <v>114890</v>
      </c>
    </row>
    <row r="42" spans="2:8" x14ac:dyDescent="0.25">
      <c r="B42" t="s">
        <v>146</v>
      </c>
      <c r="C42" t="s">
        <v>15</v>
      </c>
      <c r="D42">
        <v>27</v>
      </c>
      <c r="E42" t="s">
        <v>16</v>
      </c>
      <c r="F42" s="4">
        <v>44506</v>
      </c>
      <c r="G42" t="s">
        <v>21</v>
      </c>
      <c r="H42" s="6">
        <v>48980</v>
      </c>
    </row>
    <row r="43" spans="2:8" x14ac:dyDescent="0.25">
      <c r="B43" t="s">
        <v>170</v>
      </c>
      <c r="C43" t="s">
        <v>15</v>
      </c>
      <c r="D43">
        <v>21</v>
      </c>
      <c r="E43" t="s">
        <v>16</v>
      </c>
      <c r="F43" s="4">
        <v>44180</v>
      </c>
      <c r="G43" t="s">
        <v>56</v>
      </c>
      <c r="H43" s="6">
        <v>75880</v>
      </c>
    </row>
    <row r="44" spans="2:8" x14ac:dyDescent="0.25">
      <c r="B44" t="s">
        <v>167</v>
      </c>
      <c r="C44" t="s">
        <v>8</v>
      </c>
      <c r="D44">
        <v>28</v>
      </c>
      <c r="E44" t="s">
        <v>16</v>
      </c>
      <c r="F44" s="4">
        <v>44296</v>
      </c>
      <c r="G44" t="s">
        <v>19</v>
      </c>
      <c r="H44" s="6">
        <v>53240</v>
      </c>
    </row>
    <row r="45" spans="2:8" x14ac:dyDescent="0.25">
      <c r="B45" t="s">
        <v>122</v>
      </c>
      <c r="C45" t="s">
        <v>8</v>
      </c>
      <c r="D45">
        <v>34</v>
      </c>
      <c r="E45" t="s">
        <v>16</v>
      </c>
      <c r="F45" s="4">
        <v>44397</v>
      </c>
      <c r="G45" t="s">
        <v>21</v>
      </c>
      <c r="H45" s="6">
        <v>85000</v>
      </c>
    </row>
    <row r="46" spans="2:8" x14ac:dyDescent="0.25">
      <c r="B46" t="s">
        <v>179</v>
      </c>
      <c r="C46" t="s">
        <v>8</v>
      </c>
      <c r="D46">
        <v>21</v>
      </c>
      <c r="E46" t="s">
        <v>16</v>
      </c>
      <c r="F46" s="4">
        <v>44619</v>
      </c>
      <c r="G46" t="s">
        <v>12</v>
      </c>
      <c r="H46" s="6">
        <v>33920</v>
      </c>
    </row>
    <row r="47" spans="2:8" x14ac:dyDescent="0.25">
      <c r="B47" t="s">
        <v>188</v>
      </c>
      <c r="C47" t="s">
        <v>8</v>
      </c>
      <c r="D47">
        <v>33</v>
      </c>
      <c r="E47" t="s">
        <v>16</v>
      </c>
      <c r="F47" s="4">
        <v>44253</v>
      </c>
      <c r="G47" t="s">
        <v>12</v>
      </c>
      <c r="H47" s="6">
        <v>75280</v>
      </c>
    </row>
    <row r="48" spans="2:8" x14ac:dyDescent="0.25">
      <c r="B48" t="s">
        <v>130</v>
      </c>
      <c r="C48" t="s">
        <v>8</v>
      </c>
      <c r="D48">
        <v>34</v>
      </c>
      <c r="E48" t="s">
        <v>16</v>
      </c>
      <c r="F48" s="4">
        <v>44594</v>
      </c>
      <c r="G48" t="s">
        <v>21</v>
      </c>
      <c r="H48" s="6">
        <v>58940</v>
      </c>
    </row>
    <row r="49" spans="2:8" x14ac:dyDescent="0.25">
      <c r="B49" t="s">
        <v>136</v>
      </c>
      <c r="C49" t="s">
        <v>8</v>
      </c>
      <c r="D49">
        <v>28</v>
      </c>
      <c r="E49" t="s">
        <v>16</v>
      </c>
      <c r="F49" s="4">
        <v>44425</v>
      </c>
      <c r="G49" t="s">
        <v>9</v>
      </c>
      <c r="H49" s="6">
        <v>104770</v>
      </c>
    </row>
    <row r="50" spans="2:8" x14ac:dyDescent="0.25">
      <c r="B50" t="s">
        <v>125</v>
      </c>
      <c r="C50" t="s">
        <v>15</v>
      </c>
      <c r="D50">
        <v>21</v>
      </c>
      <c r="E50" t="s">
        <v>16</v>
      </c>
      <c r="F50" s="4">
        <v>44701</v>
      </c>
      <c r="G50" t="s">
        <v>9</v>
      </c>
      <c r="H50" s="6">
        <v>57090</v>
      </c>
    </row>
    <row r="51" spans="2:8" x14ac:dyDescent="0.25">
      <c r="B51" t="s">
        <v>160</v>
      </c>
      <c r="C51" t="s">
        <v>15</v>
      </c>
      <c r="D51">
        <v>27</v>
      </c>
      <c r="E51" t="s">
        <v>13</v>
      </c>
      <c r="F51" s="4">
        <v>44174</v>
      </c>
      <c r="G51" t="s">
        <v>21</v>
      </c>
      <c r="H51" s="6">
        <v>91650</v>
      </c>
    </row>
    <row r="52" spans="2:8" x14ac:dyDescent="0.25">
      <c r="B52" t="s">
        <v>183</v>
      </c>
      <c r="C52" t="s">
        <v>15</v>
      </c>
      <c r="D52">
        <v>42</v>
      </c>
      <c r="E52" t="s">
        <v>24</v>
      </c>
      <c r="F52" s="4">
        <v>44670</v>
      </c>
      <c r="G52" t="s">
        <v>21</v>
      </c>
      <c r="H52" s="6">
        <v>70270</v>
      </c>
    </row>
    <row r="53" spans="2:8" x14ac:dyDescent="0.25">
      <c r="B53" t="s">
        <v>129</v>
      </c>
      <c r="C53" t="s">
        <v>8</v>
      </c>
      <c r="D53">
        <v>28</v>
      </c>
      <c r="E53" t="s">
        <v>16</v>
      </c>
      <c r="F53" s="4">
        <v>44124</v>
      </c>
      <c r="G53" t="s">
        <v>21</v>
      </c>
      <c r="H53" s="6">
        <v>75970</v>
      </c>
    </row>
    <row r="54" spans="2:8" x14ac:dyDescent="0.25">
      <c r="B54" t="s">
        <v>112</v>
      </c>
      <c r="D54">
        <v>27</v>
      </c>
      <c r="E54" t="s">
        <v>13</v>
      </c>
      <c r="F54" s="4">
        <v>44212</v>
      </c>
      <c r="G54" t="s">
        <v>12</v>
      </c>
      <c r="H54" s="6">
        <v>90700</v>
      </c>
    </row>
    <row r="55" spans="2:8" x14ac:dyDescent="0.25">
      <c r="B55" t="s">
        <v>131</v>
      </c>
      <c r="C55" t="s">
        <v>15</v>
      </c>
      <c r="D55">
        <v>30</v>
      </c>
      <c r="E55" t="s">
        <v>16</v>
      </c>
      <c r="F55" s="4">
        <v>44607</v>
      </c>
      <c r="G55" t="s">
        <v>9</v>
      </c>
      <c r="H55" s="6">
        <v>60570</v>
      </c>
    </row>
    <row r="56" spans="2:8" x14ac:dyDescent="0.25">
      <c r="B56" t="s">
        <v>134</v>
      </c>
      <c r="C56" t="s">
        <v>15</v>
      </c>
      <c r="D56">
        <v>33</v>
      </c>
      <c r="E56" t="s">
        <v>16</v>
      </c>
      <c r="F56" s="4">
        <v>44103</v>
      </c>
      <c r="G56" t="s">
        <v>9</v>
      </c>
      <c r="H56" s="6">
        <v>115920</v>
      </c>
    </row>
    <row r="57" spans="2:8" x14ac:dyDescent="0.25">
      <c r="B57" t="s">
        <v>186</v>
      </c>
      <c r="C57" t="s">
        <v>8</v>
      </c>
      <c r="D57">
        <v>33</v>
      </c>
      <c r="E57" t="s">
        <v>16</v>
      </c>
      <c r="F57" s="4">
        <v>44006</v>
      </c>
      <c r="G57" t="s">
        <v>21</v>
      </c>
      <c r="H57" s="6">
        <v>65360</v>
      </c>
    </row>
    <row r="58" spans="2:8" x14ac:dyDescent="0.25">
      <c r="B58" t="s">
        <v>116</v>
      </c>
      <c r="D58">
        <v>30</v>
      </c>
      <c r="E58" t="s">
        <v>16</v>
      </c>
      <c r="F58" s="4">
        <v>44535</v>
      </c>
      <c r="G58" t="s">
        <v>21</v>
      </c>
      <c r="H58" s="6">
        <v>64000</v>
      </c>
    </row>
    <row r="59" spans="2:8" x14ac:dyDescent="0.25">
      <c r="B59" t="s">
        <v>195</v>
      </c>
      <c r="C59" t="s">
        <v>8</v>
      </c>
      <c r="D59">
        <v>34</v>
      </c>
      <c r="E59" t="s">
        <v>16</v>
      </c>
      <c r="F59" s="4">
        <v>44383</v>
      </c>
      <c r="G59" t="s">
        <v>21</v>
      </c>
      <c r="H59" s="6">
        <v>92450</v>
      </c>
    </row>
    <row r="60" spans="2:8" x14ac:dyDescent="0.25">
      <c r="B60" t="s">
        <v>113</v>
      </c>
      <c r="C60" t="s">
        <v>15</v>
      </c>
      <c r="D60">
        <v>31</v>
      </c>
      <c r="E60" t="s">
        <v>16</v>
      </c>
      <c r="F60" s="4">
        <v>44450</v>
      </c>
      <c r="G60" t="s">
        <v>12</v>
      </c>
      <c r="H60" s="6">
        <v>48950</v>
      </c>
    </row>
    <row r="61" spans="2:8" x14ac:dyDescent="0.25">
      <c r="B61" t="s">
        <v>185</v>
      </c>
      <c r="C61" t="s">
        <v>8</v>
      </c>
      <c r="D61">
        <v>27</v>
      </c>
      <c r="E61" t="s">
        <v>16</v>
      </c>
      <c r="F61" s="4">
        <v>44625</v>
      </c>
      <c r="G61" t="s">
        <v>12</v>
      </c>
      <c r="H61" s="6">
        <v>83750</v>
      </c>
    </row>
    <row r="62" spans="2:8" x14ac:dyDescent="0.25">
      <c r="B62" t="s">
        <v>166</v>
      </c>
      <c r="C62" t="s">
        <v>8</v>
      </c>
      <c r="D62">
        <v>40</v>
      </c>
      <c r="E62" t="s">
        <v>16</v>
      </c>
      <c r="F62" s="4">
        <v>44276</v>
      </c>
      <c r="G62" t="s">
        <v>12</v>
      </c>
      <c r="H62" s="6">
        <v>87620</v>
      </c>
    </row>
    <row r="63" spans="2:8" x14ac:dyDescent="0.25">
      <c r="B63" t="s">
        <v>184</v>
      </c>
      <c r="C63" t="s">
        <v>8</v>
      </c>
      <c r="D63">
        <v>20</v>
      </c>
      <c r="E63" t="s">
        <v>24</v>
      </c>
      <c r="F63" s="4">
        <v>44476</v>
      </c>
      <c r="G63" t="s">
        <v>19</v>
      </c>
      <c r="H63" s="6">
        <v>68900</v>
      </c>
    </row>
    <row r="64" spans="2:8" x14ac:dyDescent="0.25">
      <c r="B64" t="s">
        <v>157</v>
      </c>
      <c r="C64" t="s">
        <v>15</v>
      </c>
      <c r="D64">
        <v>32</v>
      </c>
      <c r="E64" t="s">
        <v>16</v>
      </c>
      <c r="F64" s="4">
        <v>44403</v>
      </c>
      <c r="G64" t="s">
        <v>19</v>
      </c>
      <c r="H64" s="6">
        <v>53540</v>
      </c>
    </row>
    <row r="65" spans="2:8" x14ac:dyDescent="0.25">
      <c r="B65" t="s">
        <v>172</v>
      </c>
      <c r="C65" t="s">
        <v>15</v>
      </c>
      <c r="D65">
        <v>28</v>
      </c>
      <c r="E65" t="s">
        <v>42</v>
      </c>
      <c r="F65" s="4">
        <v>44758</v>
      </c>
      <c r="G65" t="s">
        <v>19</v>
      </c>
      <c r="H65" s="6">
        <v>43510</v>
      </c>
    </row>
    <row r="66" spans="2:8" x14ac:dyDescent="0.25">
      <c r="B66" t="s">
        <v>127</v>
      </c>
      <c r="C66" t="s">
        <v>8</v>
      </c>
      <c r="D66">
        <v>38</v>
      </c>
      <c r="E66" t="s">
        <v>10</v>
      </c>
      <c r="F66" s="4">
        <v>44316</v>
      </c>
      <c r="G66" t="s">
        <v>19</v>
      </c>
      <c r="H66" s="6">
        <v>109160</v>
      </c>
    </row>
    <row r="67" spans="2:8" x14ac:dyDescent="0.25">
      <c r="B67" t="s">
        <v>198</v>
      </c>
      <c r="C67" t="s">
        <v>15</v>
      </c>
      <c r="D67">
        <v>40</v>
      </c>
      <c r="E67" t="s">
        <v>16</v>
      </c>
      <c r="F67" s="4">
        <v>44204</v>
      </c>
      <c r="G67" t="s">
        <v>9</v>
      </c>
      <c r="H67" s="6">
        <v>99750</v>
      </c>
    </row>
    <row r="68" spans="2:8" x14ac:dyDescent="0.25">
      <c r="B68" t="s">
        <v>124</v>
      </c>
      <c r="C68" t="s">
        <v>8</v>
      </c>
      <c r="D68">
        <v>31</v>
      </c>
      <c r="E68" t="s">
        <v>16</v>
      </c>
      <c r="F68" s="4">
        <v>44084</v>
      </c>
      <c r="G68" t="s">
        <v>12</v>
      </c>
      <c r="H68" s="6">
        <v>41980</v>
      </c>
    </row>
    <row r="69" spans="2:8" x14ac:dyDescent="0.25">
      <c r="B69" t="s">
        <v>187</v>
      </c>
      <c r="C69" t="s">
        <v>15</v>
      </c>
      <c r="D69">
        <v>36</v>
      </c>
      <c r="E69" t="s">
        <v>16</v>
      </c>
      <c r="F69" s="4">
        <v>44272</v>
      </c>
      <c r="G69" t="s">
        <v>21</v>
      </c>
      <c r="H69" s="6">
        <v>71380</v>
      </c>
    </row>
    <row r="70" spans="2:8" x14ac:dyDescent="0.25">
      <c r="B70" t="s">
        <v>191</v>
      </c>
      <c r="C70" t="s">
        <v>15</v>
      </c>
      <c r="D70">
        <v>27</v>
      </c>
      <c r="E70" t="s">
        <v>42</v>
      </c>
      <c r="F70" s="4">
        <v>44547</v>
      </c>
      <c r="G70" t="s">
        <v>9</v>
      </c>
      <c r="H70" s="6">
        <v>113280</v>
      </c>
    </row>
    <row r="71" spans="2:8" x14ac:dyDescent="0.25">
      <c r="B71" t="s">
        <v>181</v>
      </c>
      <c r="C71" t="s">
        <v>8</v>
      </c>
      <c r="D71">
        <v>33</v>
      </c>
      <c r="E71" t="s">
        <v>16</v>
      </c>
      <c r="F71" s="4">
        <v>44747</v>
      </c>
      <c r="G71" t="s">
        <v>21</v>
      </c>
      <c r="H71" s="6">
        <v>86570</v>
      </c>
    </row>
    <row r="72" spans="2:8" x14ac:dyDescent="0.25">
      <c r="B72" t="s">
        <v>139</v>
      </c>
      <c r="C72" t="s">
        <v>15</v>
      </c>
      <c r="D72">
        <v>26</v>
      </c>
      <c r="E72" t="s">
        <v>16</v>
      </c>
      <c r="F72" s="4">
        <v>44350</v>
      </c>
      <c r="G72" t="s">
        <v>9</v>
      </c>
      <c r="H72" s="6">
        <v>53540</v>
      </c>
    </row>
    <row r="73" spans="2:8" x14ac:dyDescent="0.25">
      <c r="B73" t="s">
        <v>190</v>
      </c>
      <c r="C73" t="s">
        <v>15</v>
      </c>
      <c r="D73">
        <v>37</v>
      </c>
      <c r="E73" t="s">
        <v>16</v>
      </c>
      <c r="F73" s="4">
        <v>44640</v>
      </c>
      <c r="G73" t="s">
        <v>12</v>
      </c>
      <c r="H73" s="6">
        <v>69070</v>
      </c>
    </row>
    <row r="74" spans="2:8" x14ac:dyDescent="0.25">
      <c r="B74" t="s">
        <v>121</v>
      </c>
      <c r="C74" t="s">
        <v>8</v>
      </c>
      <c r="D74">
        <v>30</v>
      </c>
      <c r="E74" t="s">
        <v>24</v>
      </c>
      <c r="F74" s="4">
        <v>44328</v>
      </c>
      <c r="G74" t="s">
        <v>21</v>
      </c>
      <c r="H74" s="6">
        <v>67910</v>
      </c>
    </row>
    <row r="75" spans="2:8" x14ac:dyDescent="0.25">
      <c r="B75" t="s">
        <v>119</v>
      </c>
      <c r="C75" t="s">
        <v>15</v>
      </c>
      <c r="D75">
        <v>30</v>
      </c>
      <c r="E75" t="s">
        <v>16</v>
      </c>
      <c r="F75" s="4">
        <v>44214</v>
      </c>
      <c r="G75" t="s">
        <v>12</v>
      </c>
      <c r="H75" s="6">
        <v>69120</v>
      </c>
    </row>
    <row r="76" spans="2:8" x14ac:dyDescent="0.25">
      <c r="B76" t="s">
        <v>132</v>
      </c>
      <c r="C76" t="s">
        <v>8</v>
      </c>
      <c r="D76">
        <v>34</v>
      </c>
      <c r="E76" t="s">
        <v>16</v>
      </c>
      <c r="F76" s="4">
        <v>44550</v>
      </c>
      <c r="G76" t="s">
        <v>21</v>
      </c>
      <c r="H76" s="6">
        <v>60130</v>
      </c>
    </row>
    <row r="77" spans="2:8" x14ac:dyDescent="0.25">
      <c r="B77" t="s">
        <v>161</v>
      </c>
      <c r="C77" t="s">
        <v>15</v>
      </c>
      <c r="D77">
        <v>23</v>
      </c>
      <c r="E77" t="s">
        <v>16</v>
      </c>
      <c r="F77" s="4">
        <v>44378</v>
      </c>
      <c r="G77" t="s">
        <v>9</v>
      </c>
      <c r="H77" s="6">
        <v>106460</v>
      </c>
    </row>
    <row r="78" spans="2:8" x14ac:dyDescent="0.25">
      <c r="B78" t="s">
        <v>148</v>
      </c>
      <c r="C78" t="s">
        <v>8</v>
      </c>
      <c r="D78">
        <v>37</v>
      </c>
      <c r="E78" t="s">
        <v>16</v>
      </c>
      <c r="F78" s="4">
        <v>44389</v>
      </c>
      <c r="G78" t="s">
        <v>56</v>
      </c>
      <c r="H78" s="6">
        <v>118100</v>
      </c>
    </row>
    <row r="79" spans="2:8" x14ac:dyDescent="0.25">
      <c r="B79" t="s">
        <v>164</v>
      </c>
      <c r="C79" t="s">
        <v>8</v>
      </c>
      <c r="D79">
        <v>36</v>
      </c>
      <c r="E79" t="s">
        <v>16</v>
      </c>
      <c r="F79" s="4">
        <v>44468</v>
      </c>
      <c r="G79" t="s">
        <v>9</v>
      </c>
      <c r="H79" s="6">
        <v>78390</v>
      </c>
    </row>
    <row r="80" spans="2:8" x14ac:dyDescent="0.25">
      <c r="B80" t="s">
        <v>147</v>
      </c>
      <c r="C80" t="s">
        <v>8</v>
      </c>
      <c r="D80">
        <v>30</v>
      </c>
      <c r="E80" t="s">
        <v>16</v>
      </c>
      <c r="F80" s="4">
        <v>44789</v>
      </c>
      <c r="G80" t="s">
        <v>9</v>
      </c>
      <c r="H80" s="6">
        <v>114180</v>
      </c>
    </row>
    <row r="81" spans="2:8" x14ac:dyDescent="0.25">
      <c r="B81" t="s">
        <v>189</v>
      </c>
      <c r="C81" t="s">
        <v>8</v>
      </c>
      <c r="D81">
        <v>28</v>
      </c>
      <c r="E81" t="s">
        <v>16</v>
      </c>
      <c r="F81" s="4">
        <v>44590</v>
      </c>
      <c r="G81" t="s">
        <v>9</v>
      </c>
      <c r="H81" s="6">
        <v>104120</v>
      </c>
    </row>
    <row r="82" spans="2:8" x14ac:dyDescent="0.25">
      <c r="B82" t="s">
        <v>138</v>
      </c>
      <c r="C82" t="s">
        <v>15</v>
      </c>
      <c r="D82">
        <v>30</v>
      </c>
      <c r="E82" t="s">
        <v>16</v>
      </c>
      <c r="F82" s="4">
        <v>44640</v>
      </c>
      <c r="G82" t="s">
        <v>9</v>
      </c>
      <c r="H82" s="6">
        <v>67950</v>
      </c>
    </row>
    <row r="83" spans="2:8" x14ac:dyDescent="0.25">
      <c r="B83" t="s">
        <v>137</v>
      </c>
      <c r="C83" t="s">
        <v>8</v>
      </c>
      <c r="D83">
        <v>29</v>
      </c>
      <c r="E83" t="s">
        <v>16</v>
      </c>
      <c r="F83" s="4">
        <v>43962</v>
      </c>
      <c r="G83" t="s">
        <v>12</v>
      </c>
      <c r="H83" s="6">
        <v>34980</v>
      </c>
    </row>
    <row r="84" spans="2:8" x14ac:dyDescent="0.25">
      <c r="B84" t="s">
        <v>153</v>
      </c>
      <c r="C84" t="s">
        <v>8</v>
      </c>
      <c r="D84">
        <v>24</v>
      </c>
      <c r="E84" t="s">
        <v>16</v>
      </c>
      <c r="F84" s="4">
        <v>44087</v>
      </c>
      <c r="G84" t="s">
        <v>12</v>
      </c>
      <c r="H84" s="6">
        <v>62780</v>
      </c>
    </row>
    <row r="85" spans="2:8" x14ac:dyDescent="0.25">
      <c r="B85" t="s">
        <v>117</v>
      </c>
      <c r="C85" t="s">
        <v>15</v>
      </c>
      <c r="D85">
        <v>20</v>
      </c>
      <c r="E85" t="s">
        <v>16</v>
      </c>
      <c r="F85" s="4">
        <v>44397</v>
      </c>
      <c r="G85" t="s">
        <v>12</v>
      </c>
      <c r="H85" s="6">
        <v>107700</v>
      </c>
    </row>
    <row r="86" spans="2:8" x14ac:dyDescent="0.25">
      <c r="B86" t="s">
        <v>168</v>
      </c>
      <c r="C86" t="s">
        <v>15</v>
      </c>
      <c r="D86">
        <v>25</v>
      </c>
      <c r="E86" t="s">
        <v>16</v>
      </c>
      <c r="F86" s="4">
        <v>44322</v>
      </c>
      <c r="G86" t="s">
        <v>19</v>
      </c>
      <c r="H86" s="6">
        <v>65700</v>
      </c>
    </row>
    <row r="87" spans="2:8" x14ac:dyDescent="0.25">
      <c r="B87" t="s">
        <v>135</v>
      </c>
      <c r="C87" t="s">
        <v>8</v>
      </c>
      <c r="D87">
        <v>33</v>
      </c>
      <c r="E87" t="s">
        <v>42</v>
      </c>
      <c r="F87" s="4">
        <v>44313</v>
      </c>
      <c r="G87" t="s">
        <v>12</v>
      </c>
      <c r="H87" s="6">
        <v>75480</v>
      </c>
    </row>
    <row r="88" spans="2:8" x14ac:dyDescent="0.25">
      <c r="B88" t="s">
        <v>174</v>
      </c>
      <c r="C88" t="s">
        <v>15</v>
      </c>
      <c r="D88">
        <v>33</v>
      </c>
      <c r="E88" t="s">
        <v>16</v>
      </c>
      <c r="F88" s="4">
        <v>44448</v>
      </c>
      <c r="G88" t="s">
        <v>12</v>
      </c>
      <c r="H88" s="6">
        <v>53870</v>
      </c>
    </row>
    <row r="89" spans="2:8" x14ac:dyDescent="0.25">
      <c r="B89" t="s">
        <v>141</v>
      </c>
      <c r="C89" t="s">
        <v>8</v>
      </c>
      <c r="D89">
        <v>36</v>
      </c>
      <c r="E89" t="s">
        <v>16</v>
      </c>
      <c r="F89" s="4">
        <v>44433</v>
      </c>
      <c r="G89" t="s">
        <v>19</v>
      </c>
      <c r="H89" s="6">
        <v>78540</v>
      </c>
    </row>
    <row r="90" spans="2:8" x14ac:dyDescent="0.25">
      <c r="B90" t="s">
        <v>193</v>
      </c>
      <c r="C90" t="s">
        <v>15</v>
      </c>
      <c r="D90">
        <v>19</v>
      </c>
      <c r="E90" t="s">
        <v>16</v>
      </c>
      <c r="F90" s="4">
        <v>44218</v>
      </c>
      <c r="G90" t="s">
        <v>9</v>
      </c>
      <c r="H90" s="6">
        <v>58960</v>
      </c>
    </row>
    <row r="91" spans="2:8" x14ac:dyDescent="0.25">
      <c r="B91" t="s">
        <v>162</v>
      </c>
      <c r="C91" t="s">
        <v>15</v>
      </c>
      <c r="D91">
        <v>46</v>
      </c>
      <c r="E91" t="s">
        <v>16</v>
      </c>
      <c r="F91" s="4">
        <v>44697</v>
      </c>
      <c r="G91" t="s">
        <v>9</v>
      </c>
      <c r="H91" s="6">
        <v>70610</v>
      </c>
    </row>
    <row r="92" spans="2:8" x14ac:dyDescent="0.25">
      <c r="B92" t="s">
        <v>171</v>
      </c>
      <c r="C92" t="s">
        <v>15</v>
      </c>
      <c r="D92">
        <v>33</v>
      </c>
      <c r="E92" t="s">
        <v>16</v>
      </c>
      <c r="F92" s="4">
        <v>44181</v>
      </c>
      <c r="G92" t="s">
        <v>21</v>
      </c>
      <c r="H92" s="6">
        <v>59430</v>
      </c>
    </row>
    <row r="93" spans="2:8" x14ac:dyDescent="0.25">
      <c r="B93" t="s">
        <v>144</v>
      </c>
      <c r="C93" t="s">
        <v>15</v>
      </c>
      <c r="D93">
        <v>33</v>
      </c>
      <c r="E93" t="s">
        <v>13</v>
      </c>
      <c r="F93" s="4">
        <v>44640</v>
      </c>
      <c r="G93" t="s">
        <v>9</v>
      </c>
      <c r="H93" s="6">
        <v>48530</v>
      </c>
    </row>
    <row r="94" spans="2:8" x14ac:dyDescent="0.25">
      <c r="B94" t="s">
        <v>163</v>
      </c>
      <c r="C94" t="s">
        <v>8</v>
      </c>
      <c r="D94">
        <v>33</v>
      </c>
      <c r="E94" t="s">
        <v>16</v>
      </c>
      <c r="F94" s="4">
        <v>44129</v>
      </c>
      <c r="G94" t="s">
        <v>12</v>
      </c>
      <c r="H94" s="6">
        <v>96140</v>
      </c>
    </row>
    <row r="95" spans="2:8" x14ac:dyDescent="0.25">
      <c r="B95" t="s">
        <v>156</v>
      </c>
      <c r="C95" t="s">
        <v>15</v>
      </c>
      <c r="D95">
        <v>20</v>
      </c>
      <c r="E95" t="s">
        <v>16</v>
      </c>
      <c r="F95" s="4">
        <v>44122</v>
      </c>
      <c r="G95" t="s">
        <v>12</v>
      </c>
      <c r="H95" s="6">
        <v>112650</v>
      </c>
    </row>
    <row r="96" spans="2:8" x14ac:dyDescent="0.25">
      <c r="B96" t="s">
        <v>176</v>
      </c>
      <c r="C96" t="s">
        <v>8</v>
      </c>
      <c r="D96">
        <v>32</v>
      </c>
      <c r="E96" t="s">
        <v>13</v>
      </c>
      <c r="F96" s="4">
        <v>44293</v>
      </c>
      <c r="G96" t="s">
        <v>12</v>
      </c>
      <c r="H96" s="6">
        <v>43840</v>
      </c>
    </row>
    <row r="97" spans="2:8" x14ac:dyDescent="0.25">
      <c r="B97" t="s">
        <v>143</v>
      </c>
      <c r="C97" t="s">
        <v>15</v>
      </c>
      <c r="D97">
        <v>31</v>
      </c>
      <c r="E97" t="s">
        <v>16</v>
      </c>
      <c r="F97" s="4">
        <v>44663</v>
      </c>
      <c r="G97" t="s">
        <v>9</v>
      </c>
      <c r="H97" s="6">
        <v>103550</v>
      </c>
    </row>
    <row r="98" spans="2:8" x14ac:dyDescent="0.25">
      <c r="B98" t="s">
        <v>201</v>
      </c>
      <c r="C98" t="s">
        <v>8</v>
      </c>
      <c r="D98">
        <v>32</v>
      </c>
      <c r="E98" t="s">
        <v>16</v>
      </c>
      <c r="F98" s="4">
        <v>44339</v>
      </c>
      <c r="G98" t="s">
        <v>56</v>
      </c>
      <c r="H98" s="6">
        <v>45510</v>
      </c>
    </row>
    <row r="99" spans="2:8" x14ac:dyDescent="0.25">
      <c r="B99" t="s">
        <v>142</v>
      </c>
      <c r="D99">
        <v>37</v>
      </c>
      <c r="E99" t="s">
        <v>24</v>
      </c>
      <c r="F99" s="4">
        <v>44085</v>
      </c>
      <c r="G99" t="s">
        <v>21</v>
      </c>
      <c r="H99" s="6">
        <v>115440</v>
      </c>
    </row>
    <row r="100" spans="2:8" x14ac:dyDescent="0.25">
      <c r="B100" t="s">
        <v>202</v>
      </c>
      <c r="C100" t="s">
        <v>8</v>
      </c>
      <c r="D100">
        <v>38</v>
      </c>
      <c r="E100" t="s">
        <v>13</v>
      </c>
      <c r="F100" s="4">
        <v>44268</v>
      </c>
      <c r="G100" t="s">
        <v>19</v>
      </c>
      <c r="H100" s="6">
        <v>56870</v>
      </c>
    </row>
    <row r="101" spans="2:8" x14ac:dyDescent="0.25">
      <c r="B101" t="s">
        <v>169</v>
      </c>
      <c r="C101" t="s">
        <v>8</v>
      </c>
      <c r="D101">
        <v>25</v>
      </c>
      <c r="E101" t="s">
        <v>16</v>
      </c>
      <c r="F101" s="4">
        <v>44144</v>
      </c>
      <c r="G101" t="s">
        <v>19</v>
      </c>
      <c r="H101" s="6">
        <v>92700</v>
      </c>
    </row>
    <row r="102" spans="2:8" x14ac:dyDescent="0.25">
      <c r="B102" t="s">
        <v>145</v>
      </c>
      <c r="D102">
        <v>32</v>
      </c>
      <c r="E102" t="s">
        <v>16</v>
      </c>
      <c r="F102" s="4">
        <v>44713</v>
      </c>
      <c r="G102" t="s">
        <v>12</v>
      </c>
      <c r="H102" s="6">
        <v>91310</v>
      </c>
    </row>
    <row r="103" spans="2:8" x14ac:dyDescent="0.25">
      <c r="B103" t="s">
        <v>115</v>
      </c>
      <c r="C103" t="s">
        <v>15</v>
      </c>
      <c r="D103">
        <v>33</v>
      </c>
      <c r="E103" t="s">
        <v>16</v>
      </c>
      <c r="F103" s="4">
        <v>44324</v>
      </c>
      <c r="G103" t="s">
        <v>19</v>
      </c>
      <c r="H103" s="6">
        <v>74550</v>
      </c>
    </row>
    <row r="104" spans="2:8" x14ac:dyDescent="0.25">
      <c r="B104" t="s">
        <v>128</v>
      </c>
      <c r="C104" t="s">
        <v>15</v>
      </c>
      <c r="D104">
        <v>25</v>
      </c>
      <c r="E104" t="s">
        <v>13</v>
      </c>
      <c r="F104" s="4">
        <v>44665</v>
      </c>
      <c r="G104" t="s">
        <v>9</v>
      </c>
      <c r="H104" s="6">
        <v>109190</v>
      </c>
    </row>
    <row r="105" spans="2:8" x14ac:dyDescent="0.25">
      <c r="B105" t="s">
        <v>194</v>
      </c>
      <c r="C105" t="s">
        <v>8</v>
      </c>
      <c r="D105">
        <v>40</v>
      </c>
      <c r="E105" t="s">
        <v>16</v>
      </c>
      <c r="F105" s="4">
        <v>44320</v>
      </c>
      <c r="G105" t="s">
        <v>12</v>
      </c>
      <c r="H105" s="6">
        <v>104410</v>
      </c>
    </row>
    <row r="106" spans="2:8" x14ac:dyDescent="0.25">
      <c r="B106" t="s">
        <v>177</v>
      </c>
      <c r="C106" t="s">
        <v>15</v>
      </c>
      <c r="D106">
        <v>30</v>
      </c>
      <c r="E106" t="s">
        <v>16</v>
      </c>
      <c r="F106" s="4">
        <v>44544</v>
      </c>
      <c r="G106" t="s">
        <v>21</v>
      </c>
      <c r="H106" s="6">
        <v>96800</v>
      </c>
    </row>
    <row r="107" spans="2:8" x14ac:dyDescent="0.25">
      <c r="B107" t="s">
        <v>123</v>
      </c>
      <c r="C107" t="s">
        <v>15</v>
      </c>
      <c r="D107">
        <v>28</v>
      </c>
      <c r="E107" t="s">
        <v>13</v>
      </c>
      <c r="F107" s="4">
        <v>43980</v>
      </c>
      <c r="G107" t="s">
        <v>21</v>
      </c>
      <c r="H107" s="6">
        <v>48170</v>
      </c>
    </row>
    <row r="108" spans="2:8" x14ac:dyDescent="0.25">
      <c r="B108" t="s">
        <v>140</v>
      </c>
      <c r="C108" t="s">
        <v>15</v>
      </c>
      <c r="D108">
        <v>21</v>
      </c>
      <c r="E108" t="s">
        <v>16</v>
      </c>
      <c r="F108" s="4">
        <v>44042</v>
      </c>
      <c r="G108" t="s">
        <v>9</v>
      </c>
      <c r="H108" s="6">
        <v>37920</v>
      </c>
    </row>
    <row r="109" spans="2:8" x14ac:dyDescent="0.25">
      <c r="B109" t="s">
        <v>178</v>
      </c>
      <c r="C109" t="s">
        <v>15</v>
      </c>
      <c r="D109">
        <v>34</v>
      </c>
      <c r="E109" t="s">
        <v>16</v>
      </c>
      <c r="F109" s="4">
        <v>44642</v>
      </c>
      <c r="G109" t="s">
        <v>9</v>
      </c>
      <c r="H109" s="6">
        <v>112650</v>
      </c>
    </row>
    <row r="110" spans="2:8" x14ac:dyDescent="0.25">
      <c r="B110" t="s">
        <v>165</v>
      </c>
      <c r="C110" t="s">
        <v>8</v>
      </c>
      <c r="D110">
        <v>34</v>
      </c>
      <c r="E110" t="s">
        <v>24</v>
      </c>
      <c r="F110" s="4">
        <v>44660</v>
      </c>
      <c r="G110" t="s">
        <v>19</v>
      </c>
      <c r="H110" s="6">
        <v>49630</v>
      </c>
    </row>
    <row r="111" spans="2:8" x14ac:dyDescent="0.25">
      <c r="B111" t="s">
        <v>199</v>
      </c>
      <c r="C111" t="s">
        <v>15</v>
      </c>
      <c r="D111">
        <v>36</v>
      </c>
      <c r="E111" t="s">
        <v>16</v>
      </c>
      <c r="F111" s="4">
        <v>43958</v>
      </c>
      <c r="G111" t="s">
        <v>12</v>
      </c>
      <c r="H111" s="6">
        <v>118840</v>
      </c>
    </row>
    <row r="112" spans="2:8" x14ac:dyDescent="0.25">
      <c r="B112" t="s">
        <v>159</v>
      </c>
      <c r="C112" t="s">
        <v>15</v>
      </c>
      <c r="D112">
        <v>30</v>
      </c>
      <c r="E112" t="s">
        <v>16</v>
      </c>
      <c r="F112" s="4">
        <v>44789</v>
      </c>
      <c r="G112" t="s">
        <v>12</v>
      </c>
      <c r="H112" s="6">
        <v>69710</v>
      </c>
    </row>
    <row r="113" spans="2:8" x14ac:dyDescent="0.25">
      <c r="B113" t="s">
        <v>197</v>
      </c>
      <c r="C113" t="s">
        <v>15</v>
      </c>
      <c r="D113">
        <v>20</v>
      </c>
      <c r="E113" t="s">
        <v>16</v>
      </c>
      <c r="F113" s="4">
        <v>44683</v>
      </c>
      <c r="G113" t="s">
        <v>9</v>
      </c>
      <c r="H113" s="6">
        <v>79570</v>
      </c>
    </row>
    <row r="114" spans="2:8" x14ac:dyDescent="0.25">
      <c r="B114" t="s">
        <v>154</v>
      </c>
      <c r="C114" t="s">
        <v>8</v>
      </c>
      <c r="D114">
        <v>22</v>
      </c>
      <c r="E114" t="s">
        <v>13</v>
      </c>
      <c r="F114" s="4">
        <v>44388</v>
      </c>
      <c r="G114" t="s">
        <v>9</v>
      </c>
      <c r="H114" s="6">
        <v>76900</v>
      </c>
    </row>
    <row r="115" spans="2:8" x14ac:dyDescent="0.25">
      <c r="B115" t="s">
        <v>203</v>
      </c>
      <c r="H115">
        <f>SUBTOTAL(109,ind_staff[Salary])</f>
        <v>8757930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CC174-26C4-4D3B-BA56-EC6F661F5713}">
  <sheetPr>
    <tabColor theme="7"/>
  </sheetPr>
  <dimension ref="A1:T184"/>
  <sheetViews>
    <sheetView topLeftCell="A2" zoomScale="85" zoomScaleNormal="85" workbookViewId="0">
      <selection activeCell="D11" sqref="A2:K184"/>
    </sheetView>
  </sheetViews>
  <sheetFormatPr defaultRowHeight="15" x14ac:dyDescent="0.25"/>
  <cols>
    <col min="1" max="1" width="30" bestFit="1" customWidth="1"/>
    <col min="2" max="2" width="10" bestFit="1" customWidth="1"/>
    <col min="3" max="3" width="6.7109375" bestFit="1" customWidth="1"/>
    <col min="4" max="4" width="14.28515625" bestFit="1" customWidth="1"/>
    <col min="5" max="5" width="13.7109375" bestFit="1" customWidth="1"/>
    <col min="6" max="6" width="14" bestFit="1" customWidth="1"/>
    <col min="7" max="7" width="11.7109375" bestFit="1" customWidth="1"/>
    <col min="8" max="8" width="10.28515625" bestFit="1" customWidth="1"/>
    <col min="9" max="9" width="11.28515625" style="13" customWidth="1"/>
    <col min="10" max="10" width="11.85546875" customWidth="1"/>
    <col min="13" max="13" width="18" bestFit="1" customWidth="1"/>
    <col min="14" max="14" width="16.28515625" bestFit="1" customWidth="1"/>
    <col min="15" max="15" width="10.28515625" bestFit="1" customWidth="1"/>
    <col min="16" max="17" width="12.28515625" bestFit="1" customWidth="1"/>
    <col min="18" max="18" width="16.28515625" bestFit="1" customWidth="1"/>
    <col min="19" max="19" width="19.42578125" bestFit="1" customWidth="1"/>
    <col min="20" max="20" width="19.5703125" bestFit="1" customWidth="1"/>
    <col min="21" max="195" width="30" bestFit="1" customWidth="1"/>
    <col min="196" max="196" width="11.28515625" bestFit="1" customWidth="1"/>
  </cols>
  <sheetData>
    <row r="1" spans="1:15" x14ac:dyDescent="0.25">
      <c r="A1" t="s">
        <v>0</v>
      </c>
      <c r="B1" t="s">
        <v>1</v>
      </c>
      <c r="C1" t="s">
        <v>3</v>
      </c>
      <c r="D1" t="s">
        <v>6</v>
      </c>
      <c r="E1" t="s">
        <v>4</v>
      </c>
      <c r="F1" t="s">
        <v>2</v>
      </c>
      <c r="G1" t="s">
        <v>5</v>
      </c>
      <c r="H1" t="s">
        <v>204</v>
      </c>
      <c r="I1" s="13" t="s">
        <v>214</v>
      </c>
      <c r="J1" t="s">
        <v>222</v>
      </c>
      <c r="K1" t="s">
        <v>231</v>
      </c>
    </row>
    <row r="2" spans="1:15" x14ac:dyDescent="0.25">
      <c r="A2" s="10" t="s">
        <v>152</v>
      </c>
      <c r="B2" s="10" t="s">
        <v>8</v>
      </c>
      <c r="C2">
        <v>27</v>
      </c>
      <c r="D2" s="10" t="s">
        <v>16</v>
      </c>
      <c r="E2" s="7">
        <v>44061</v>
      </c>
      <c r="F2" s="10" t="s">
        <v>56</v>
      </c>
      <c r="G2" s="5">
        <v>119110</v>
      </c>
      <c r="H2" s="10" t="s">
        <v>205</v>
      </c>
      <c r="I2" s="13">
        <f ca="1">(TODAY() - staff[[#This Row],[Date Joined]])/365</f>
        <v>5.0630136986301366</v>
      </c>
      <c r="J2" s="5">
        <f ca="1">IF(staff[[#This Row],[Tenure]]&gt;3.5,staff[[#This Row],[Salary]]*3%,staff[[#This Row],[Salary]]*2%)</f>
        <v>3573.2999999999997</v>
      </c>
      <c r="K2" cm="1">
        <f t="array" ref="K2">_xlfn.IFS(staff[[#This Row],[Rating]]="Exceptional",5,staff[[#This Row],[Rating]]="Above Average",4,staff[[#This Row],[Rating]]="Average",3,staff[[#This Row],[Rating]]="Poor",2,staff[[#This Row],[Rating]]="Very poor",1)</f>
        <v>3</v>
      </c>
    </row>
    <row r="3" spans="1:15" x14ac:dyDescent="0.25">
      <c r="A3" s="10" t="s">
        <v>60</v>
      </c>
      <c r="B3" s="10" t="s">
        <v>8</v>
      </c>
      <c r="C3">
        <v>27</v>
      </c>
      <c r="D3" s="10" t="s">
        <v>16</v>
      </c>
      <c r="E3" s="7">
        <v>44122</v>
      </c>
      <c r="F3" s="10" t="s">
        <v>56</v>
      </c>
      <c r="G3" s="5">
        <v>119110</v>
      </c>
      <c r="H3" s="10" t="s">
        <v>207</v>
      </c>
      <c r="I3" s="13">
        <f ca="1">(TODAY() - staff[[#This Row],[Date Joined]])/365</f>
        <v>4.8958904109589039</v>
      </c>
      <c r="J3" s="5">
        <f ca="1">IF(staff[[#This Row],[Tenure]]&gt;3.5,staff[[#This Row],[Salary]]*3%,staff[[#This Row],[Salary]]*2%)</f>
        <v>3573.2999999999997</v>
      </c>
      <c r="K3" cm="1">
        <f t="array" ref="K3">_xlfn.IFS(staff[[#This Row],[Rating]]="Exceptional",5,staff[[#This Row],[Rating]]="Above Average",4,staff[[#This Row],[Rating]]="Average",3,staff[[#This Row],[Rating]]="Poor",2,staff[[#This Row],[Rating]]="Very poor",1)</f>
        <v>3</v>
      </c>
      <c r="M3" s="15" t="s">
        <v>218</v>
      </c>
      <c r="O3" t="s">
        <v>212</v>
      </c>
    </row>
    <row r="4" spans="1:15" x14ac:dyDescent="0.25">
      <c r="A4" s="10" t="s">
        <v>199</v>
      </c>
      <c r="B4" s="10" t="s">
        <v>15</v>
      </c>
      <c r="C4">
        <v>36</v>
      </c>
      <c r="D4" s="10" t="s">
        <v>16</v>
      </c>
      <c r="E4" s="7">
        <v>43958</v>
      </c>
      <c r="F4" s="10" t="s">
        <v>12</v>
      </c>
      <c r="G4" s="5">
        <v>118840</v>
      </c>
      <c r="H4" s="10" t="s">
        <v>205</v>
      </c>
      <c r="I4" s="13">
        <f ca="1">(TODAY() - staff[[#This Row],[Date Joined]])/365</f>
        <v>5.3452054794520549</v>
      </c>
      <c r="J4" s="5">
        <f ca="1">IF(staff[[#This Row],[Tenure]]&gt;3.5,staff[[#This Row],[Salary]]*3%,staff[[#This Row],[Salary]]*2%)</f>
        <v>3565.2</v>
      </c>
      <c r="K4" cm="1">
        <f t="array" ref="K4">_xlfn.IFS(staff[[#This Row],[Rating]]="Exceptional",5,staff[[#This Row],[Rating]]="Above Average",4,staff[[#This Row],[Rating]]="Average",3,staff[[#This Row],[Rating]]="Poor",2,staff[[#This Row],[Rating]]="Very poor",1)</f>
        <v>3</v>
      </c>
      <c r="M4" t="s">
        <v>209</v>
      </c>
      <c r="N4">
        <f>COUNTA(_xlfn.UNIQUE(staff[Name]))</f>
        <v>183</v>
      </c>
    </row>
    <row r="5" spans="1:15" x14ac:dyDescent="0.25">
      <c r="A5" s="10" t="s">
        <v>106</v>
      </c>
      <c r="B5" s="10" t="s">
        <v>15</v>
      </c>
      <c r="C5">
        <v>36</v>
      </c>
      <c r="D5" s="10" t="s">
        <v>16</v>
      </c>
      <c r="E5" s="7">
        <v>44019</v>
      </c>
      <c r="F5" s="10" t="s">
        <v>12</v>
      </c>
      <c r="G5" s="5">
        <v>118840</v>
      </c>
      <c r="H5" s="10" t="s">
        <v>207</v>
      </c>
      <c r="I5" s="13">
        <f ca="1">(TODAY() - staff[[#This Row],[Date Joined]])/365</f>
        <v>5.1780821917808222</v>
      </c>
      <c r="J5" s="5">
        <f ca="1">IF(staff[[#This Row],[Tenure]]&gt;3.5,staff[[#This Row],[Salary]]*3%,staff[[#This Row],[Salary]]*2%)</f>
        <v>3565.2</v>
      </c>
      <c r="K5" cm="1">
        <f t="array" ref="K5">_xlfn.IFS(staff[[#This Row],[Rating]]="Exceptional",5,staff[[#This Row],[Rating]]="Above Average",4,staff[[#This Row],[Rating]]="Average",3,staff[[#This Row],[Rating]]="Poor",2,staff[[#This Row],[Rating]]="Very poor",1)</f>
        <v>3</v>
      </c>
      <c r="M5" t="s">
        <v>210</v>
      </c>
      <c r="N5" s="11">
        <f>AVERAGE(staff[Salary])</f>
        <v>77173.715846994543</v>
      </c>
      <c r="O5">
        <f>MEDIAN(staff[Salary])</f>
        <v>75000</v>
      </c>
    </row>
    <row r="6" spans="1:15" x14ac:dyDescent="0.25">
      <c r="A6" s="10" t="s">
        <v>148</v>
      </c>
      <c r="B6" s="10" t="s">
        <v>8</v>
      </c>
      <c r="C6">
        <v>37</v>
      </c>
      <c r="D6" s="10" t="s">
        <v>16</v>
      </c>
      <c r="E6" s="7">
        <v>44389</v>
      </c>
      <c r="F6" s="10" t="s">
        <v>56</v>
      </c>
      <c r="G6" s="5">
        <v>118100</v>
      </c>
      <c r="H6" s="10" t="s">
        <v>205</v>
      </c>
      <c r="I6" s="13">
        <f ca="1">(TODAY() - staff[[#This Row],[Date Joined]])/365</f>
        <v>4.1643835616438354</v>
      </c>
      <c r="J6" s="5">
        <f ca="1">IF(staff[[#This Row],[Tenure]]&gt;3.5,staff[[#This Row],[Salary]]*3%,staff[[#This Row],[Salary]]*2%)</f>
        <v>3543</v>
      </c>
      <c r="K6" cm="1">
        <f t="array" ref="K6">_xlfn.IFS(staff[[#This Row],[Rating]]="Exceptional",5,staff[[#This Row],[Rating]]="Above Average",4,staff[[#This Row],[Rating]]="Average",3,staff[[#This Row],[Rating]]="Poor",2,staff[[#This Row],[Rating]]="Very poor",1)</f>
        <v>3</v>
      </c>
      <c r="M6" t="s">
        <v>211</v>
      </c>
      <c r="N6" s="13">
        <f>AVERAGE((staff[Age]))</f>
        <v>30.42622950819672</v>
      </c>
      <c r="O6">
        <f>MEDIAN(staff[Age])</f>
        <v>30</v>
      </c>
    </row>
    <row r="7" spans="1:15" x14ac:dyDescent="0.25">
      <c r="A7" s="10" t="s">
        <v>55</v>
      </c>
      <c r="B7" s="10" t="s">
        <v>8</v>
      </c>
      <c r="C7">
        <v>37</v>
      </c>
      <c r="D7" s="10" t="s">
        <v>16</v>
      </c>
      <c r="E7" s="7">
        <v>44451</v>
      </c>
      <c r="F7" s="10" t="s">
        <v>56</v>
      </c>
      <c r="G7" s="5">
        <v>118100</v>
      </c>
      <c r="H7" s="10" t="s">
        <v>207</v>
      </c>
      <c r="I7" s="13">
        <f ca="1">(TODAY() - staff[[#This Row],[Date Joined]])/365</f>
        <v>3.9945205479452053</v>
      </c>
      <c r="J7" s="5">
        <f ca="1">IF(staff[[#This Row],[Tenure]]&gt;3.5,staff[[#This Row],[Salary]]*3%,staff[[#This Row],[Salary]]*2%)</f>
        <v>3543</v>
      </c>
      <c r="K7" cm="1">
        <f t="array" ref="K7">_xlfn.IFS(staff[[#This Row],[Rating]]="Exceptional",5,staff[[#This Row],[Rating]]="Above Average",4,staff[[#This Row],[Rating]]="Average",3,staff[[#This Row],[Rating]]="Poor",2,staff[[#This Row],[Rating]]="Very poor",1)</f>
        <v>3</v>
      </c>
      <c r="M7" t="s">
        <v>213</v>
      </c>
      <c r="N7" s="12">
        <f ca="1">AVERAGE(staff[Tenure])</f>
        <v>4.0437457893554916</v>
      </c>
    </row>
    <row r="8" spans="1:15" x14ac:dyDescent="0.25">
      <c r="A8" s="10" t="s">
        <v>134</v>
      </c>
      <c r="B8" s="10" t="s">
        <v>15</v>
      </c>
      <c r="C8">
        <v>33</v>
      </c>
      <c r="D8" s="10" t="s">
        <v>16</v>
      </c>
      <c r="E8" s="7">
        <v>44103</v>
      </c>
      <c r="F8" s="10" t="s">
        <v>9</v>
      </c>
      <c r="G8" s="5">
        <v>115920</v>
      </c>
      <c r="H8" s="10" t="s">
        <v>205</v>
      </c>
      <c r="I8" s="13">
        <f ca="1">(TODAY() - staff[[#This Row],[Date Joined]])/365</f>
        <v>4.9479452054794519</v>
      </c>
      <c r="J8" s="5">
        <f ca="1">IF(staff[[#This Row],[Tenure]]&gt;3.5,staff[[#This Row],[Salary]]*3%,staff[[#This Row],[Salary]]*2%)</f>
        <v>3477.6</v>
      </c>
      <c r="K8" cm="1">
        <f t="array" ref="K8">_xlfn.IFS(staff[[#This Row],[Rating]]="Exceptional",5,staff[[#This Row],[Rating]]="Above Average",4,staff[[#This Row],[Rating]]="Average",3,staff[[#This Row],[Rating]]="Poor",2,staff[[#This Row],[Rating]]="Very poor",1)</f>
        <v>3</v>
      </c>
      <c r="M8" t="s">
        <v>215</v>
      </c>
      <c r="N8">
        <f>COUNTIF(staff[Gender],"Female")</f>
        <v>86</v>
      </c>
    </row>
    <row r="9" spans="1:15" x14ac:dyDescent="0.25">
      <c r="A9" s="10" t="s">
        <v>40</v>
      </c>
      <c r="B9" s="10" t="s">
        <v>15</v>
      </c>
      <c r="C9">
        <v>33</v>
      </c>
      <c r="D9" s="10" t="s">
        <v>16</v>
      </c>
      <c r="E9" s="7">
        <v>44164</v>
      </c>
      <c r="F9" s="10" t="s">
        <v>9</v>
      </c>
      <c r="G9" s="5">
        <v>115920</v>
      </c>
      <c r="H9" s="10" t="s">
        <v>207</v>
      </c>
      <c r="I9" s="13">
        <f ca="1">(TODAY() - staff[[#This Row],[Date Joined]])/365</f>
        <v>4.7808219178082192</v>
      </c>
      <c r="J9" s="5">
        <f ca="1">IF(staff[[#This Row],[Tenure]]&gt;3.5,staff[[#This Row],[Salary]]*3%,staff[[#This Row],[Salary]]*2%)</f>
        <v>3477.6</v>
      </c>
      <c r="K9" cm="1">
        <f t="array" ref="K9">_xlfn.IFS(staff[[#This Row],[Rating]]="Exceptional",5,staff[[#This Row],[Rating]]="Above Average",4,staff[[#This Row],[Rating]]="Average",3,staff[[#This Row],[Rating]]="Poor",2,staff[[#This Row],[Rating]]="Very poor",1)</f>
        <v>3</v>
      </c>
      <c r="M9" t="s">
        <v>216</v>
      </c>
      <c r="N9" s="14">
        <f>N8/COUNTA(staff[Gender])</f>
        <v>0.46994535519125685</v>
      </c>
    </row>
    <row r="10" spans="1:15" x14ac:dyDescent="0.25">
      <c r="A10" s="10" t="s">
        <v>142</v>
      </c>
      <c r="B10" s="10" t="s">
        <v>206</v>
      </c>
      <c r="C10">
        <v>37</v>
      </c>
      <c r="D10" s="10" t="s">
        <v>24</v>
      </c>
      <c r="E10" s="7">
        <v>44085</v>
      </c>
      <c r="F10" s="10" t="s">
        <v>21</v>
      </c>
      <c r="G10" s="5">
        <v>115440</v>
      </c>
      <c r="H10" s="10" t="s">
        <v>205</v>
      </c>
      <c r="I10" s="13">
        <f ca="1">(TODAY() - staff[[#This Row],[Date Joined]])/365</f>
        <v>4.9972602739726026</v>
      </c>
      <c r="J10" s="5">
        <f ca="1">IF(staff[[#This Row],[Tenure]]&gt;3.5,staff[[#This Row],[Salary]]*3%,staff[[#This Row],[Salary]]*2%)</f>
        <v>3463.2</v>
      </c>
      <c r="K10" cm="1">
        <f t="array" ref="K10">_xlfn.IFS(staff[[#This Row],[Rating]]="Exceptional",5,staff[[#This Row],[Rating]]="Above Average",4,staff[[#This Row],[Rating]]="Average",3,staff[[#This Row],[Rating]]="Poor",2,staff[[#This Row],[Rating]]="Very poor",1)</f>
        <v>2</v>
      </c>
      <c r="M10" t="s">
        <v>217</v>
      </c>
      <c r="N10" s="14">
        <f>COUNTIF(staff[Salary],"&gt;90000")/COUNT(staff[Salary])</f>
        <v>0.34426229508196721</v>
      </c>
    </row>
    <row r="11" spans="1:15" x14ac:dyDescent="0.25">
      <c r="A11" s="10" t="s">
        <v>49</v>
      </c>
      <c r="B11" s="10" t="s">
        <v>206</v>
      </c>
      <c r="C11">
        <v>37</v>
      </c>
      <c r="D11" s="10" t="s">
        <v>24</v>
      </c>
      <c r="E11" s="7">
        <v>44146</v>
      </c>
      <c r="F11" s="10" t="s">
        <v>21</v>
      </c>
      <c r="G11" s="5">
        <v>115440</v>
      </c>
      <c r="H11" s="10" t="s">
        <v>207</v>
      </c>
      <c r="I11" s="13">
        <f ca="1">(TODAY() - staff[[#This Row],[Date Joined]])/365</f>
        <v>4.8301369863013699</v>
      </c>
      <c r="J11" s="5">
        <f ca="1">IF(staff[[#This Row],[Tenure]]&gt;3.5,staff[[#This Row],[Salary]]*3%,staff[[#This Row],[Salary]]*2%)</f>
        <v>3463.2</v>
      </c>
      <c r="K11" cm="1">
        <f t="array" ref="K11">_xlfn.IFS(staff[[#This Row],[Rating]]="Exceptional",5,staff[[#This Row],[Rating]]="Above Average",4,staff[[#This Row],[Rating]]="Average",3,staff[[#This Row],[Rating]]="Poor",2,staff[[#This Row],[Rating]]="Very poor",1)</f>
        <v>2</v>
      </c>
    </row>
    <row r="12" spans="1:15" x14ac:dyDescent="0.25">
      <c r="A12" s="10" t="s">
        <v>175</v>
      </c>
      <c r="B12" s="10" t="s">
        <v>8</v>
      </c>
      <c r="C12">
        <v>36</v>
      </c>
      <c r="D12" s="10" t="s">
        <v>16</v>
      </c>
      <c r="E12" s="7">
        <v>44023</v>
      </c>
      <c r="F12" s="10" t="s">
        <v>9</v>
      </c>
      <c r="G12" s="5">
        <v>114890</v>
      </c>
      <c r="H12" s="10" t="s">
        <v>205</v>
      </c>
      <c r="I12" s="13">
        <f ca="1">(TODAY() - staff[[#This Row],[Date Joined]])/365</f>
        <v>5.1671232876712327</v>
      </c>
      <c r="J12" s="5">
        <f ca="1">IF(staff[[#This Row],[Tenure]]&gt;3.5,staff[[#This Row],[Salary]]*3%,staff[[#This Row],[Salary]]*2%)</f>
        <v>3446.7</v>
      </c>
      <c r="K12" cm="1">
        <f t="array" ref="K12">_xlfn.IFS(staff[[#This Row],[Rating]]="Exceptional",5,staff[[#This Row],[Rating]]="Above Average",4,staff[[#This Row],[Rating]]="Average",3,staff[[#This Row],[Rating]]="Poor",2,staff[[#This Row],[Rating]]="Very poor",1)</f>
        <v>3</v>
      </c>
    </row>
    <row r="13" spans="1:15" x14ac:dyDescent="0.25">
      <c r="A13" s="10" t="s">
        <v>83</v>
      </c>
      <c r="B13" s="10" t="s">
        <v>8</v>
      </c>
      <c r="C13">
        <v>36</v>
      </c>
      <c r="D13" s="10" t="s">
        <v>16</v>
      </c>
      <c r="E13" s="7">
        <v>44085</v>
      </c>
      <c r="F13" s="10" t="s">
        <v>9</v>
      </c>
      <c r="G13" s="5">
        <v>114890</v>
      </c>
      <c r="H13" s="10" t="s">
        <v>207</v>
      </c>
      <c r="I13" s="13">
        <f ca="1">(TODAY() - staff[[#This Row],[Date Joined]])/365</f>
        <v>4.9972602739726026</v>
      </c>
      <c r="J13" s="5">
        <f ca="1">IF(staff[[#This Row],[Tenure]]&gt;3.5,staff[[#This Row],[Salary]]*3%,staff[[#This Row],[Salary]]*2%)</f>
        <v>3446.7</v>
      </c>
      <c r="K13" cm="1">
        <f t="array" ref="K13">_xlfn.IFS(staff[[#This Row],[Rating]]="Exceptional",5,staff[[#This Row],[Rating]]="Above Average",4,staff[[#This Row],[Rating]]="Average",3,staff[[#This Row],[Rating]]="Poor",2,staff[[#This Row],[Rating]]="Very poor",1)</f>
        <v>3</v>
      </c>
      <c r="M13" s="15" t="s">
        <v>219</v>
      </c>
    </row>
    <row r="14" spans="1:15" x14ac:dyDescent="0.25">
      <c r="A14" s="10" t="s">
        <v>114</v>
      </c>
      <c r="B14" s="10" t="s">
        <v>8</v>
      </c>
      <c r="C14">
        <v>44</v>
      </c>
      <c r="D14" s="10" t="s">
        <v>16</v>
      </c>
      <c r="E14" s="7">
        <v>44985</v>
      </c>
      <c r="F14" s="10" t="s">
        <v>12</v>
      </c>
      <c r="G14" s="5">
        <v>114870</v>
      </c>
      <c r="H14" s="10" t="s">
        <v>205</v>
      </c>
      <c r="I14" s="13">
        <f ca="1">(TODAY() - staff[[#This Row],[Date Joined]])/365</f>
        <v>2.5315068493150683</v>
      </c>
      <c r="J14" s="5">
        <f ca="1">IF(staff[[#This Row],[Tenure]]&gt;3.5,staff[[#This Row],[Salary]]*3%,staff[[#This Row],[Salary]]*2%)</f>
        <v>2297.4</v>
      </c>
      <c r="K14" cm="1">
        <f t="array" ref="K14">_xlfn.IFS(staff[[#This Row],[Rating]]="Exceptional",5,staff[[#This Row],[Rating]]="Above Average",4,staff[[#This Row],[Rating]]="Average",3,staff[[#This Row],[Rating]]="Poor",2,staff[[#This Row],[Rating]]="Very poor",1)</f>
        <v>3</v>
      </c>
      <c r="M14" t="s">
        <v>220</v>
      </c>
    </row>
    <row r="15" spans="1:15" x14ac:dyDescent="0.25">
      <c r="A15" s="10" t="s">
        <v>17</v>
      </c>
      <c r="B15" s="10" t="s">
        <v>8</v>
      </c>
      <c r="C15">
        <v>43</v>
      </c>
      <c r="D15" s="10" t="s">
        <v>16</v>
      </c>
      <c r="E15" s="7">
        <v>45045</v>
      </c>
      <c r="F15" s="10" t="s">
        <v>12</v>
      </c>
      <c r="G15" s="5">
        <v>114870</v>
      </c>
      <c r="H15" s="10" t="s">
        <v>207</v>
      </c>
      <c r="I15" s="13">
        <f ca="1">(TODAY() - staff[[#This Row],[Date Joined]])/365</f>
        <v>2.3671232876712329</v>
      </c>
      <c r="J15" s="5">
        <f ca="1">IF(staff[[#This Row],[Tenure]]&gt;3.5,staff[[#This Row],[Salary]]*3%,staff[[#This Row],[Salary]]*2%)</f>
        <v>2297.4</v>
      </c>
      <c r="K15" cm="1">
        <f t="array" ref="K15">_xlfn.IFS(staff[[#This Row],[Rating]]="Exceptional",5,staff[[#This Row],[Rating]]="Above Average",4,staff[[#This Row],[Rating]]="Average",3,staff[[#This Row],[Rating]]="Poor",2,staff[[#This Row],[Rating]]="Very poor",1)</f>
        <v>3</v>
      </c>
      <c r="M15" s="17" t="s">
        <v>115</v>
      </c>
    </row>
    <row r="16" spans="1:15" x14ac:dyDescent="0.25">
      <c r="A16" s="10" t="s">
        <v>147</v>
      </c>
      <c r="B16" s="10" t="s">
        <v>8</v>
      </c>
      <c r="C16">
        <v>30</v>
      </c>
      <c r="D16" s="10" t="s">
        <v>16</v>
      </c>
      <c r="E16" s="7">
        <v>44789</v>
      </c>
      <c r="F16" s="10" t="s">
        <v>9</v>
      </c>
      <c r="G16" s="5">
        <v>114180</v>
      </c>
      <c r="H16" s="10" t="s">
        <v>205</v>
      </c>
      <c r="I16" s="13">
        <f ca="1">(TODAY() - staff[[#This Row],[Date Joined]])/365</f>
        <v>3.0684931506849313</v>
      </c>
      <c r="J16" s="5">
        <f ca="1">IF(staff[[#This Row],[Tenure]]&gt;3.5,staff[[#This Row],[Salary]]*3%,staff[[#This Row],[Salary]]*2%)</f>
        <v>2283.6</v>
      </c>
      <c r="K16" cm="1">
        <f t="array" ref="K16">_xlfn.IFS(staff[[#This Row],[Rating]]="Exceptional",5,staff[[#This Row],[Rating]]="Above Average",4,staff[[#This Row],[Rating]]="Average",3,staff[[#This Row],[Rating]]="Poor",2,staff[[#This Row],[Rating]]="Very poor",1)</f>
        <v>3</v>
      </c>
      <c r="M16" t="s">
        <v>1</v>
      </c>
      <c r="N16" s="16" t="str" cm="1">
        <f t="array" aca="1" ref="N16:N23" ca="1">TRANSPOSE(_xlfn.XLOOKUP(M15,staff[Name],staff[[Gender]:[Tenure]],,0))</f>
        <v>Male</v>
      </c>
      <c r="O16" s="16" t="s">
        <v>208</v>
      </c>
    </row>
    <row r="17" spans="1:20" x14ac:dyDescent="0.25">
      <c r="A17" s="10" t="s">
        <v>54</v>
      </c>
      <c r="B17" s="10" t="s">
        <v>8</v>
      </c>
      <c r="C17">
        <v>30</v>
      </c>
      <c r="D17" s="10" t="s">
        <v>16</v>
      </c>
      <c r="E17" s="7">
        <v>44850</v>
      </c>
      <c r="F17" s="10" t="s">
        <v>9</v>
      </c>
      <c r="G17" s="5">
        <v>114180</v>
      </c>
      <c r="H17" s="10" t="s">
        <v>207</v>
      </c>
      <c r="I17" s="13">
        <f ca="1">(TODAY() - staff[[#This Row],[Date Joined]])/365</f>
        <v>2.9013698630136986</v>
      </c>
      <c r="J17" s="5">
        <f ca="1">IF(staff[[#This Row],[Tenure]]&gt;3.5,staff[[#This Row],[Salary]]*3%,staff[[#This Row],[Salary]]*2%)</f>
        <v>2283.6</v>
      </c>
      <c r="K17" cm="1">
        <f t="array" ref="K17">_xlfn.IFS(staff[[#This Row],[Rating]]="Exceptional",5,staff[[#This Row],[Rating]]="Above Average",4,staff[[#This Row],[Rating]]="Average",3,staff[[#This Row],[Rating]]="Poor",2,staff[[#This Row],[Rating]]="Very poor",1)</f>
        <v>3</v>
      </c>
      <c r="M17" t="s">
        <v>3</v>
      </c>
      <c r="N17" s="16">
        <f ca="1"/>
        <v>33</v>
      </c>
      <c r="O17" s="16"/>
    </row>
    <row r="18" spans="1:20" x14ac:dyDescent="0.25">
      <c r="A18" s="10" t="s">
        <v>191</v>
      </c>
      <c r="B18" s="10" t="s">
        <v>15</v>
      </c>
      <c r="C18">
        <v>27</v>
      </c>
      <c r="D18" s="10" t="s">
        <v>42</v>
      </c>
      <c r="E18" s="7">
        <v>44547</v>
      </c>
      <c r="F18" s="10" t="s">
        <v>9</v>
      </c>
      <c r="G18" s="5">
        <v>113280</v>
      </c>
      <c r="H18" s="10" t="s">
        <v>205</v>
      </c>
      <c r="I18" s="13">
        <f ca="1">(TODAY() - staff[[#This Row],[Date Joined]])/365</f>
        <v>3.7315068493150685</v>
      </c>
      <c r="J18" s="5">
        <f ca="1">IF(staff[[#This Row],[Tenure]]&gt;3.5,staff[[#This Row],[Salary]]*3%,staff[[#This Row],[Salary]]*2%)</f>
        <v>3398.4</v>
      </c>
      <c r="K18" cm="1">
        <f t="array" ref="K18">_xlfn.IFS(staff[[#This Row],[Rating]]="Exceptional",5,staff[[#This Row],[Rating]]="Above Average",4,staff[[#This Row],[Rating]]="Average",3,staff[[#This Row],[Rating]]="Poor",2,staff[[#This Row],[Rating]]="Very poor",1)</f>
        <v>1</v>
      </c>
      <c r="M18" t="s">
        <v>6</v>
      </c>
      <c r="N18" s="16" t="str">
        <f ca="1"/>
        <v>Average</v>
      </c>
      <c r="O18" s="16"/>
    </row>
    <row r="19" spans="1:20" x14ac:dyDescent="0.25">
      <c r="A19" s="10" t="s">
        <v>98</v>
      </c>
      <c r="B19" s="10" t="s">
        <v>15</v>
      </c>
      <c r="C19">
        <v>27</v>
      </c>
      <c r="D19" s="10" t="s">
        <v>42</v>
      </c>
      <c r="E19" s="7">
        <v>44609</v>
      </c>
      <c r="F19" s="10" t="s">
        <v>9</v>
      </c>
      <c r="G19" s="5">
        <v>113280</v>
      </c>
      <c r="H19" s="10" t="s">
        <v>207</v>
      </c>
      <c r="I19" s="13">
        <f ca="1">(TODAY() - staff[[#This Row],[Date Joined]])/365</f>
        <v>3.5616438356164384</v>
      </c>
      <c r="J19" s="5">
        <f ca="1">IF(staff[[#This Row],[Tenure]]&gt;3.5,staff[[#This Row],[Salary]]*3%,staff[[#This Row],[Salary]]*2%)</f>
        <v>3398.4</v>
      </c>
      <c r="K19" cm="1">
        <f t="array" ref="K19">_xlfn.IFS(staff[[#This Row],[Rating]]="Exceptional",5,staff[[#This Row],[Rating]]="Above Average",4,staff[[#This Row],[Rating]]="Average",3,staff[[#This Row],[Rating]]="Poor",2,staff[[#This Row],[Rating]]="Very poor",1)</f>
        <v>1</v>
      </c>
      <c r="M19" t="s">
        <v>4</v>
      </c>
      <c r="N19" s="16">
        <f ca="1"/>
        <v>44324</v>
      </c>
      <c r="O19" s="16"/>
    </row>
    <row r="20" spans="1:20" x14ac:dyDescent="0.25">
      <c r="A20" s="10" t="s">
        <v>150</v>
      </c>
      <c r="B20" s="10" t="s">
        <v>15</v>
      </c>
      <c r="C20">
        <v>22</v>
      </c>
      <c r="D20" s="10" t="s">
        <v>13</v>
      </c>
      <c r="E20" s="7">
        <v>44384</v>
      </c>
      <c r="F20" s="10" t="s">
        <v>19</v>
      </c>
      <c r="G20" s="5">
        <v>112780</v>
      </c>
      <c r="H20" s="10" t="s">
        <v>205</v>
      </c>
      <c r="I20" s="13">
        <f ca="1">(TODAY() - staff[[#This Row],[Date Joined]])/365</f>
        <v>4.1780821917808222</v>
      </c>
      <c r="J20" s="5">
        <f ca="1">IF(staff[[#This Row],[Tenure]]&gt;3.5,staff[[#This Row],[Salary]]*3%,staff[[#This Row],[Salary]]*2%)</f>
        <v>3383.4</v>
      </c>
      <c r="K20" cm="1">
        <f t="array" ref="K20">_xlfn.IFS(staff[[#This Row],[Rating]]="Exceptional",5,staff[[#This Row],[Rating]]="Above Average",4,staff[[#This Row],[Rating]]="Average",3,staff[[#This Row],[Rating]]="Poor",2,staff[[#This Row],[Rating]]="Very poor",1)</f>
        <v>4</v>
      </c>
      <c r="M20" t="s">
        <v>2</v>
      </c>
      <c r="N20" s="16" t="str">
        <f ca="1"/>
        <v>Sales</v>
      </c>
      <c r="O20" s="16"/>
    </row>
    <row r="21" spans="1:20" x14ac:dyDescent="0.25">
      <c r="A21" s="10" t="s">
        <v>58</v>
      </c>
      <c r="B21" s="10" t="s">
        <v>15</v>
      </c>
      <c r="C21">
        <v>22</v>
      </c>
      <c r="D21" s="10" t="s">
        <v>13</v>
      </c>
      <c r="E21" s="7">
        <v>44446</v>
      </c>
      <c r="F21" s="10" t="s">
        <v>19</v>
      </c>
      <c r="G21" s="5">
        <v>112780</v>
      </c>
      <c r="H21" s="10" t="s">
        <v>207</v>
      </c>
      <c r="I21" s="13">
        <f ca="1">(TODAY() - staff[[#This Row],[Date Joined]])/365</f>
        <v>4.0082191780821921</v>
      </c>
      <c r="J21" s="5">
        <f ca="1">IF(staff[[#This Row],[Tenure]]&gt;3.5,staff[[#This Row],[Salary]]*3%,staff[[#This Row],[Salary]]*2%)</f>
        <v>3383.4</v>
      </c>
      <c r="K21" cm="1">
        <f t="array" ref="K21">_xlfn.IFS(staff[[#This Row],[Rating]]="Exceptional",5,staff[[#This Row],[Rating]]="Above Average",4,staff[[#This Row],[Rating]]="Average",3,staff[[#This Row],[Rating]]="Poor",2,staff[[#This Row],[Rating]]="Very poor",1)</f>
        <v>4</v>
      </c>
      <c r="M21" t="s">
        <v>5</v>
      </c>
      <c r="N21" s="16">
        <f ca="1"/>
        <v>74550</v>
      </c>
      <c r="O21" s="16"/>
    </row>
    <row r="22" spans="1:20" x14ac:dyDescent="0.25">
      <c r="A22" s="10" t="s">
        <v>156</v>
      </c>
      <c r="B22" s="10" t="s">
        <v>15</v>
      </c>
      <c r="C22">
        <v>20</v>
      </c>
      <c r="D22" s="10" t="s">
        <v>16</v>
      </c>
      <c r="E22" s="7">
        <v>44122</v>
      </c>
      <c r="F22" s="10" t="s">
        <v>12</v>
      </c>
      <c r="G22" s="5">
        <v>112650</v>
      </c>
      <c r="H22" s="10" t="s">
        <v>205</v>
      </c>
      <c r="I22" s="13">
        <f ca="1">(TODAY() - staff[[#This Row],[Date Joined]])/365</f>
        <v>4.8958904109589039</v>
      </c>
      <c r="J22" s="5">
        <f ca="1">IF(staff[[#This Row],[Tenure]]&gt;3.5,staff[[#This Row],[Salary]]*3%,staff[[#This Row],[Salary]]*2%)</f>
        <v>3379.5</v>
      </c>
      <c r="K22" cm="1">
        <f t="array" ref="K22">_xlfn.IFS(staff[[#This Row],[Rating]]="Exceptional",5,staff[[#This Row],[Rating]]="Above Average",4,staff[[#This Row],[Rating]]="Average",3,staff[[#This Row],[Rating]]="Poor",2,staff[[#This Row],[Rating]]="Very poor",1)</f>
        <v>3</v>
      </c>
      <c r="M22" t="s">
        <v>204</v>
      </c>
      <c r="N22" s="16" t="str">
        <f ca="1"/>
        <v>IND</v>
      </c>
      <c r="O22" s="16"/>
    </row>
    <row r="23" spans="1:20" x14ac:dyDescent="0.25">
      <c r="A23" s="10" t="s">
        <v>178</v>
      </c>
      <c r="B23" s="10" t="s">
        <v>15</v>
      </c>
      <c r="C23">
        <v>34</v>
      </c>
      <c r="D23" s="10" t="s">
        <v>16</v>
      </c>
      <c r="E23" s="7">
        <v>44642</v>
      </c>
      <c r="F23" s="10" t="s">
        <v>9</v>
      </c>
      <c r="G23" s="5">
        <v>112650</v>
      </c>
      <c r="H23" s="10" t="s">
        <v>205</v>
      </c>
      <c r="I23" s="13">
        <f ca="1">(TODAY() - staff[[#This Row],[Date Joined]])/365</f>
        <v>3.4712328767123286</v>
      </c>
      <c r="J23" s="5">
        <f ca="1">IF(staff[[#This Row],[Tenure]]&gt;3.5,staff[[#This Row],[Salary]]*3%,staff[[#This Row],[Salary]]*2%)</f>
        <v>2253</v>
      </c>
      <c r="K23" cm="1">
        <f t="array" ref="K23">_xlfn.IFS(staff[[#This Row],[Rating]]="Exceptional",5,staff[[#This Row],[Rating]]="Above Average",4,staff[[#This Row],[Rating]]="Average",3,staff[[#This Row],[Rating]]="Poor",2,staff[[#This Row],[Rating]]="Very poor",1)</f>
        <v>3</v>
      </c>
      <c r="M23" t="s">
        <v>214</v>
      </c>
      <c r="N23" s="16">
        <f ca="1"/>
        <v>4.3424657534246576</v>
      </c>
      <c r="O23" s="16"/>
    </row>
    <row r="24" spans="1:20" x14ac:dyDescent="0.25">
      <c r="A24" s="10" t="s">
        <v>64</v>
      </c>
      <c r="B24" s="10" t="s">
        <v>15</v>
      </c>
      <c r="C24">
        <v>20</v>
      </c>
      <c r="D24" s="10" t="s">
        <v>16</v>
      </c>
      <c r="E24" s="7">
        <v>44183</v>
      </c>
      <c r="F24" s="10" t="s">
        <v>12</v>
      </c>
      <c r="G24" s="5">
        <v>112650</v>
      </c>
      <c r="H24" s="10" t="s">
        <v>207</v>
      </c>
      <c r="I24" s="13">
        <f ca="1">(TODAY() - staff[[#This Row],[Date Joined]])/365</f>
        <v>4.7287671232876711</v>
      </c>
      <c r="J24" s="5">
        <f ca="1">IF(staff[[#This Row],[Tenure]]&gt;3.5,staff[[#This Row],[Salary]]*3%,staff[[#This Row],[Salary]]*2%)</f>
        <v>3379.5</v>
      </c>
      <c r="K24" cm="1">
        <f t="array" ref="K24">_xlfn.IFS(staff[[#This Row],[Rating]]="Exceptional",5,staff[[#This Row],[Rating]]="Above Average",4,staff[[#This Row],[Rating]]="Average",3,staff[[#This Row],[Rating]]="Poor",2,staff[[#This Row],[Rating]]="Very poor",1)</f>
        <v>3</v>
      </c>
    </row>
    <row r="25" spans="1:20" x14ac:dyDescent="0.25">
      <c r="A25" s="10" t="s">
        <v>173</v>
      </c>
      <c r="B25" s="10" t="s">
        <v>8</v>
      </c>
      <c r="C25">
        <v>30</v>
      </c>
      <c r="D25" s="10" t="s">
        <v>16</v>
      </c>
      <c r="E25" s="7">
        <v>44800</v>
      </c>
      <c r="F25" s="10" t="s">
        <v>9</v>
      </c>
      <c r="G25" s="5">
        <v>112570</v>
      </c>
      <c r="H25" s="10" t="s">
        <v>205</v>
      </c>
      <c r="I25" s="13">
        <f ca="1">(TODAY() - staff[[#This Row],[Date Joined]])/365</f>
        <v>3.0383561643835617</v>
      </c>
      <c r="J25" s="5">
        <f ca="1">IF(staff[[#This Row],[Tenure]]&gt;3.5,staff[[#This Row],[Salary]]*3%,staff[[#This Row],[Salary]]*2%)</f>
        <v>2251.4</v>
      </c>
      <c r="K25" cm="1">
        <f t="array" ref="K25">_xlfn.IFS(staff[[#This Row],[Rating]]="Exceptional",5,staff[[#This Row],[Rating]]="Above Average",4,staff[[#This Row],[Rating]]="Average",3,staff[[#This Row],[Rating]]="Poor",2,staff[[#This Row],[Rating]]="Very poor",1)</f>
        <v>3</v>
      </c>
      <c r="M25" t="s">
        <v>221</v>
      </c>
    </row>
    <row r="26" spans="1:20" x14ac:dyDescent="0.25">
      <c r="A26" s="10" t="s">
        <v>81</v>
      </c>
      <c r="B26" s="10" t="s">
        <v>8</v>
      </c>
      <c r="C26">
        <v>30</v>
      </c>
      <c r="D26" s="10" t="s">
        <v>16</v>
      </c>
      <c r="E26" s="7">
        <v>44861</v>
      </c>
      <c r="F26" s="10" t="s">
        <v>9</v>
      </c>
      <c r="G26" s="5">
        <v>112570</v>
      </c>
      <c r="H26" s="10" t="s">
        <v>207</v>
      </c>
      <c r="I26" s="13">
        <f ca="1">(TODAY() - staff[[#This Row],[Date Joined]])/365</f>
        <v>2.871232876712329</v>
      </c>
      <c r="J26" s="5">
        <f ca="1">IF(staff[[#This Row],[Tenure]]&gt;3.5,staff[[#This Row],[Salary]]*3%,staff[[#This Row],[Salary]]*2%)</f>
        <v>2251.4</v>
      </c>
      <c r="K26" cm="1">
        <f t="array" ref="K26">_xlfn.IFS(staff[[#This Row],[Rating]]="Exceptional",5,staff[[#This Row],[Rating]]="Above Average",4,staff[[#This Row],[Rating]]="Average",3,staff[[#This Row],[Rating]]="Poor",2,staff[[#This Row],[Rating]]="Very poor",1)</f>
        <v>3</v>
      </c>
      <c r="M26" s="17" t="s">
        <v>115</v>
      </c>
    </row>
    <row r="27" spans="1:20" x14ac:dyDescent="0.25">
      <c r="A27" s="10" t="s">
        <v>180</v>
      </c>
      <c r="B27" s="10" t="s">
        <v>15</v>
      </c>
      <c r="C27">
        <v>29</v>
      </c>
      <c r="D27" s="10" t="s">
        <v>24</v>
      </c>
      <c r="E27" s="7">
        <v>44119</v>
      </c>
      <c r="F27" s="10" t="s">
        <v>12</v>
      </c>
      <c r="G27" s="5">
        <v>112110</v>
      </c>
      <c r="H27" s="10" t="s">
        <v>205</v>
      </c>
      <c r="I27" s="13">
        <f ca="1">(TODAY() - staff[[#This Row],[Date Joined]])/365</f>
        <v>4.904109589041096</v>
      </c>
      <c r="J27" s="5">
        <f ca="1">IF(staff[[#This Row],[Tenure]]&gt;3.5,staff[[#This Row],[Salary]]*3%,staff[[#This Row],[Salary]]*2%)</f>
        <v>3363.2999999999997</v>
      </c>
      <c r="K27" cm="1">
        <f t="array" ref="K27">_xlfn.IFS(staff[[#This Row],[Rating]]="Exceptional",5,staff[[#This Row],[Rating]]="Above Average",4,staff[[#This Row],[Rating]]="Average",3,staff[[#This Row],[Rating]]="Poor",2,staff[[#This Row],[Rating]]="Very poor",1)</f>
        <v>2</v>
      </c>
      <c r="M27" t="s">
        <v>1</v>
      </c>
      <c r="N27" t="s">
        <v>3</v>
      </c>
      <c r="O27" t="s">
        <v>6</v>
      </c>
      <c r="P27" t="s">
        <v>4</v>
      </c>
      <c r="Q27" t="s">
        <v>2</v>
      </c>
      <c r="R27" t="s">
        <v>5</v>
      </c>
      <c r="S27" t="s">
        <v>204</v>
      </c>
      <c r="T27" t="s">
        <v>214</v>
      </c>
    </row>
    <row r="28" spans="1:20" x14ac:dyDescent="0.25">
      <c r="A28" s="10" t="s">
        <v>87</v>
      </c>
      <c r="B28" s="10" t="s">
        <v>15</v>
      </c>
      <c r="C28">
        <v>29</v>
      </c>
      <c r="D28" s="10" t="s">
        <v>24</v>
      </c>
      <c r="E28" s="7">
        <v>44180</v>
      </c>
      <c r="F28" s="10" t="s">
        <v>12</v>
      </c>
      <c r="G28" s="5">
        <v>112110</v>
      </c>
      <c r="H28" s="10" t="s">
        <v>207</v>
      </c>
      <c r="I28" s="13">
        <f ca="1">(TODAY() - staff[[#This Row],[Date Joined]])/365</f>
        <v>4.7369863013698632</v>
      </c>
      <c r="J28" s="5">
        <f ca="1">IF(staff[[#This Row],[Tenure]]&gt;3.5,staff[[#This Row],[Salary]]*3%,staff[[#This Row],[Salary]]*2%)</f>
        <v>3363.2999999999997</v>
      </c>
      <c r="K28" cm="1">
        <f t="array" ref="K28">_xlfn.IFS(staff[[#This Row],[Rating]]="Exceptional",5,staff[[#This Row],[Rating]]="Above Average",4,staff[[#This Row],[Rating]]="Average",3,staff[[#This Row],[Rating]]="Poor",2,staff[[#This Row],[Rating]]="Very poor",1)</f>
        <v>2</v>
      </c>
      <c r="M28" t="str" cm="1">
        <f t="array" aca="1" ref="M28:T28" ca="1">VLOOKUP(M26,staff[],{2,3,4,5,6,7,8,9},0)</f>
        <v>Male</v>
      </c>
      <c r="N28">
        <f ca="1"/>
        <v>33</v>
      </c>
      <c r="O28" t="str">
        <f ca="1"/>
        <v>Average</v>
      </c>
      <c r="P28">
        <f ca="1"/>
        <v>44324</v>
      </c>
      <c r="Q28" t="str">
        <f ca="1"/>
        <v>Sales</v>
      </c>
      <c r="R28">
        <f ca="1"/>
        <v>74550</v>
      </c>
      <c r="S28" t="str">
        <f ca="1"/>
        <v>IND</v>
      </c>
      <c r="T28">
        <f ca="1"/>
        <v>4.3424657534246576</v>
      </c>
    </row>
    <row r="29" spans="1:20" x14ac:dyDescent="0.25">
      <c r="A29" s="10" t="s">
        <v>128</v>
      </c>
      <c r="B29" s="10" t="s">
        <v>15</v>
      </c>
      <c r="C29">
        <v>25</v>
      </c>
      <c r="D29" s="10" t="s">
        <v>13</v>
      </c>
      <c r="E29" s="7">
        <v>44665</v>
      </c>
      <c r="F29" s="10" t="s">
        <v>9</v>
      </c>
      <c r="G29" s="5">
        <v>109190</v>
      </c>
      <c r="H29" s="10" t="s">
        <v>205</v>
      </c>
      <c r="I29" s="13">
        <f ca="1">(TODAY() - staff[[#This Row],[Date Joined]])/365</f>
        <v>3.408219178082192</v>
      </c>
      <c r="J29" s="5">
        <f ca="1">IF(staff[[#This Row],[Tenure]]&gt;3.5,staff[[#This Row],[Salary]]*3%,staff[[#This Row],[Salary]]*2%)</f>
        <v>2183.8000000000002</v>
      </c>
      <c r="K29" cm="1">
        <f t="array" ref="K29">_xlfn.IFS(staff[[#This Row],[Rating]]="Exceptional",5,staff[[#This Row],[Rating]]="Above Average",4,staff[[#This Row],[Rating]]="Average",3,staff[[#This Row],[Rating]]="Poor",2,staff[[#This Row],[Rating]]="Very poor",1)</f>
        <v>4</v>
      </c>
    </row>
    <row r="30" spans="1:20" x14ac:dyDescent="0.25">
      <c r="A30" s="10" t="s">
        <v>34</v>
      </c>
      <c r="B30" s="10" t="s">
        <v>15</v>
      </c>
      <c r="C30">
        <v>25</v>
      </c>
      <c r="D30" s="10" t="s">
        <v>13</v>
      </c>
      <c r="E30" s="7">
        <v>44726</v>
      </c>
      <c r="F30" s="10" t="s">
        <v>9</v>
      </c>
      <c r="G30" s="5">
        <v>109190</v>
      </c>
      <c r="H30" s="10" t="s">
        <v>207</v>
      </c>
      <c r="I30" s="13">
        <f ca="1">(TODAY() - staff[[#This Row],[Date Joined]])/365</f>
        <v>3.2410958904109588</v>
      </c>
      <c r="J30" s="5">
        <f ca="1">IF(staff[[#This Row],[Tenure]]&gt;3.5,staff[[#This Row],[Salary]]*3%,staff[[#This Row],[Salary]]*2%)</f>
        <v>2183.8000000000002</v>
      </c>
      <c r="K30" cm="1">
        <f t="array" ref="K30">_xlfn.IFS(staff[[#This Row],[Rating]]="Exceptional",5,staff[[#This Row],[Rating]]="Above Average",4,staff[[#This Row],[Rating]]="Average",3,staff[[#This Row],[Rating]]="Poor",2,staff[[#This Row],[Rating]]="Very poor",1)</f>
        <v>4</v>
      </c>
    </row>
    <row r="31" spans="1:20" x14ac:dyDescent="0.25">
      <c r="A31" s="10" t="s">
        <v>127</v>
      </c>
      <c r="B31" s="10" t="s">
        <v>8</v>
      </c>
      <c r="C31">
        <v>38</v>
      </c>
      <c r="D31" s="10" t="s">
        <v>10</v>
      </c>
      <c r="E31" s="7">
        <v>44316</v>
      </c>
      <c r="F31" s="10" t="s">
        <v>19</v>
      </c>
      <c r="G31" s="5">
        <v>109160</v>
      </c>
      <c r="H31" s="10" t="s">
        <v>205</v>
      </c>
      <c r="I31" s="13">
        <f ca="1">(TODAY() - staff[[#This Row],[Date Joined]])/365</f>
        <v>4.3643835616438356</v>
      </c>
      <c r="J31" s="5">
        <f ca="1">IF(staff[[#This Row],[Tenure]]&gt;3.5,staff[[#This Row],[Salary]]*3%,staff[[#This Row],[Salary]]*2%)</f>
        <v>3274.7999999999997</v>
      </c>
      <c r="K31" cm="1">
        <f t="array" ref="K31">_xlfn.IFS(staff[[#This Row],[Rating]]="Exceptional",5,staff[[#This Row],[Rating]]="Above Average",4,staff[[#This Row],[Rating]]="Average",3,staff[[#This Row],[Rating]]="Poor",2,staff[[#This Row],[Rating]]="Very poor",1)</f>
        <v>5</v>
      </c>
    </row>
    <row r="32" spans="1:20" x14ac:dyDescent="0.25">
      <c r="A32" s="10" t="s">
        <v>33</v>
      </c>
      <c r="B32" s="10" t="s">
        <v>8</v>
      </c>
      <c r="C32">
        <v>38</v>
      </c>
      <c r="D32" s="10" t="s">
        <v>10</v>
      </c>
      <c r="E32" s="7">
        <v>44377</v>
      </c>
      <c r="F32" s="10" t="s">
        <v>19</v>
      </c>
      <c r="G32" s="5">
        <v>109160</v>
      </c>
      <c r="H32" s="10" t="s">
        <v>207</v>
      </c>
      <c r="I32" s="13">
        <f ca="1">(TODAY() - staff[[#This Row],[Date Joined]])/365</f>
        <v>4.1972602739726028</v>
      </c>
      <c r="J32" s="5">
        <f ca="1">IF(staff[[#This Row],[Tenure]]&gt;3.5,staff[[#This Row],[Salary]]*3%,staff[[#This Row],[Salary]]*2%)</f>
        <v>3274.7999999999997</v>
      </c>
      <c r="K32" cm="1">
        <f t="array" ref="K32">_xlfn.IFS(staff[[#This Row],[Rating]]="Exceptional",5,staff[[#This Row],[Rating]]="Above Average",4,staff[[#This Row],[Rating]]="Average",3,staff[[#This Row],[Rating]]="Poor",2,staff[[#This Row],[Rating]]="Very poor",1)</f>
        <v>5</v>
      </c>
      <c r="N32" s="18" t="s">
        <v>225</v>
      </c>
    </row>
    <row r="33" spans="1:15" x14ac:dyDescent="0.25">
      <c r="A33" s="10" t="s">
        <v>117</v>
      </c>
      <c r="B33" s="10" t="s">
        <v>15</v>
      </c>
      <c r="C33">
        <v>20</v>
      </c>
      <c r="D33" s="10" t="s">
        <v>16</v>
      </c>
      <c r="E33" s="7">
        <v>44397</v>
      </c>
      <c r="F33" s="10" t="s">
        <v>12</v>
      </c>
      <c r="G33" s="5">
        <v>107700</v>
      </c>
      <c r="H33" s="10" t="s">
        <v>205</v>
      </c>
      <c r="I33" s="13">
        <f ca="1">(TODAY() - staff[[#This Row],[Date Joined]])/365</f>
        <v>4.1424657534246574</v>
      </c>
      <c r="J33" s="5">
        <f ca="1">IF(staff[[#This Row],[Tenure]]&gt;3.5,staff[[#This Row],[Salary]]*3%,staff[[#This Row],[Salary]]*2%)</f>
        <v>3231</v>
      </c>
      <c r="K33" cm="1">
        <f t="array" ref="K33">_xlfn.IFS(staff[[#This Row],[Rating]]="Exceptional",5,staff[[#This Row],[Rating]]="Above Average",4,staff[[#This Row],[Rating]]="Average",3,staff[[#This Row],[Rating]]="Poor",2,staff[[#This Row],[Rating]]="Very poor",1)</f>
        <v>3</v>
      </c>
      <c r="M33" s="18" t="s">
        <v>228</v>
      </c>
      <c r="N33" t="s">
        <v>8</v>
      </c>
      <c r="O33" t="s">
        <v>15</v>
      </c>
    </row>
    <row r="34" spans="1:15" x14ac:dyDescent="0.25">
      <c r="A34" s="10" t="s">
        <v>22</v>
      </c>
      <c r="B34" s="10" t="s">
        <v>15</v>
      </c>
      <c r="C34">
        <v>20</v>
      </c>
      <c r="D34" s="10" t="s">
        <v>16</v>
      </c>
      <c r="E34" s="7">
        <v>44459</v>
      </c>
      <c r="F34" s="10" t="s">
        <v>12</v>
      </c>
      <c r="G34" s="5">
        <v>107700</v>
      </c>
      <c r="H34" s="10" t="s">
        <v>207</v>
      </c>
      <c r="I34" s="13">
        <f ca="1">(TODAY() - staff[[#This Row],[Date Joined]])/365</f>
        <v>3.9726027397260273</v>
      </c>
      <c r="J34" s="5">
        <f ca="1">IF(staff[[#This Row],[Tenure]]&gt;3.5,staff[[#This Row],[Salary]]*3%,staff[[#This Row],[Salary]]*2%)</f>
        <v>3231</v>
      </c>
      <c r="K34" cm="1">
        <f t="array" ref="K34">_xlfn.IFS(staff[[#This Row],[Rating]]="Exceptional",5,staff[[#This Row],[Rating]]="Above Average",4,staff[[#This Row],[Rating]]="Average",3,staff[[#This Row],[Rating]]="Poor",2,staff[[#This Row],[Rating]]="Very poor",1)</f>
        <v>3</v>
      </c>
      <c r="M34" s="16" t="s">
        <v>226</v>
      </c>
      <c r="N34" s="10">
        <v>86</v>
      </c>
      <c r="O34" s="10">
        <v>89</v>
      </c>
    </row>
    <row r="35" spans="1:15" x14ac:dyDescent="0.25">
      <c r="A35" s="10" t="s">
        <v>161</v>
      </c>
      <c r="B35" s="10" t="s">
        <v>15</v>
      </c>
      <c r="C35">
        <v>23</v>
      </c>
      <c r="D35" s="10" t="s">
        <v>16</v>
      </c>
      <c r="E35" s="7">
        <v>44378</v>
      </c>
      <c r="F35" s="10" t="s">
        <v>9</v>
      </c>
      <c r="G35" s="5">
        <v>106460</v>
      </c>
      <c r="H35" s="10" t="s">
        <v>205</v>
      </c>
      <c r="I35" s="13">
        <f ca="1">(TODAY() - staff[[#This Row],[Date Joined]])/365</f>
        <v>4.1945205479452055</v>
      </c>
      <c r="J35" s="5">
        <f ca="1">IF(staff[[#This Row],[Tenure]]&gt;3.5,staff[[#This Row],[Salary]]*3%,staff[[#This Row],[Salary]]*2%)</f>
        <v>3193.7999999999997</v>
      </c>
      <c r="K35" cm="1">
        <f t="array" ref="K35">_xlfn.IFS(staff[[#This Row],[Rating]]="Exceptional",5,staff[[#This Row],[Rating]]="Above Average",4,staff[[#This Row],[Rating]]="Average",3,staff[[#This Row],[Rating]]="Poor",2,staff[[#This Row],[Rating]]="Very poor",1)</f>
        <v>3</v>
      </c>
      <c r="M35" s="16" t="s">
        <v>227</v>
      </c>
      <c r="N35" s="13">
        <v>31.406976744186046</v>
      </c>
      <c r="O35" s="13">
        <v>29.393258426966291</v>
      </c>
    </row>
    <row r="36" spans="1:15" x14ac:dyDescent="0.25">
      <c r="A36" s="10" t="s">
        <v>69</v>
      </c>
      <c r="B36" s="10" t="s">
        <v>15</v>
      </c>
      <c r="C36">
        <v>23</v>
      </c>
      <c r="D36" s="10" t="s">
        <v>16</v>
      </c>
      <c r="E36" s="7">
        <v>44440</v>
      </c>
      <c r="F36" s="10" t="s">
        <v>9</v>
      </c>
      <c r="G36" s="5">
        <v>106460</v>
      </c>
      <c r="H36" s="10" t="s">
        <v>207</v>
      </c>
      <c r="I36" s="13">
        <f ca="1">(TODAY() - staff[[#This Row],[Date Joined]])/365</f>
        <v>4.0246575342465754</v>
      </c>
      <c r="J36" s="5">
        <f ca="1">IF(staff[[#This Row],[Tenure]]&gt;3.5,staff[[#This Row],[Salary]]*3%,staff[[#This Row],[Salary]]*2%)</f>
        <v>3193.7999999999997</v>
      </c>
      <c r="K36" cm="1">
        <f t="array" ref="K36">_xlfn.IFS(staff[[#This Row],[Rating]]="Exceptional",5,staff[[#This Row],[Rating]]="Above Average",4,staff[[#This Row],[Rating]]="Average",3,staff[[#This Row],[Rating]]="Poor",2,staff[[#This Row],[Rating]]="Very poor",1)</f>
        <v>3</v>
      </c>
      <c r="M36" s="16" t="s">
        <v>229</v>
      </c>
      <c r="N36" s="19">
        <v>78284.186046511633</v>
      </c>
      <c r="O36" s="19">
        <v>74915.168539325838</v>
      </c>
    </row>
    <row r="37" spans="1:15" x14ac:dyDescent="0.25">
      <c r="A37" s="10" t="s">
        <v>136</v>
      </c>
      <c r="B37" s="10" t="s">
        <v>8</v>
      </c>
      <c r="C37">
        <v>28</v>
      </c>
      <c r="D37" s="10" t="s">
        <v>16</v>
      </c>
      <c r="E37" s="7">
        <v>44425</v>
      </c>
      <c r="F37" s="10" t="s">
        <v>9</v>
      </c>
      <c r="G37" s="5">
        <v>104770</v>
      </c>
      <c r="H37" s="10" t="s">
        <v>205</v>
      </c>
      <c r="I37" s="13">
        <f ca="1">(TODAY() - staff[[#This Row],[Date Joined]])/365</f>
        <v>4.065753424657534</v>
      </c>
      <c r="J37" s="5">
        <f ca="1">IF(staff[[#This Row],[Tenure]]&gt;3.5,staff[[#This Row],[Salary]]*3%,staff[[#This Row],[Salary]]*2%)</f>
        <v>3143.1</v>
      </c>
      <c r="K37" cm="1">
        <f t="array" ref="K37">_xlfn.IFS(staff[[#This Row],[Rating]]="Exceptional",5,staff[[#This Row],[Rating]]="Above Average",4,staff[[#This Row],[Rating]]="Average",3,staff[[#This Row],[Rating]]="Poor",2,staff[[#This Row],[Rating]]="Very poor",1)</f>
        <v>3</v>
      </c>
      <c r="M37" s="16" t="s">
        <v>230</v>
      </c>
      <c r="N37" s="13">
        <v>4.0463204842306464</v>
      </c>
      <c r="O37" s="13">
        <v>4.0372171771586896</v>
      </c>
    </row>
    <row r="38" spans="1:15" x14ac:dyDescent="0.25">
      <c r="A38" s="10" t="s">
        <v>43</v>
      </c>
      <c r="B38" s="10" t="s">
        <v>8</v>
      </c>
      <c r="C38">
        <v>28</v>
      </c>
      <c r="D38" s="10" t="s">
        <v>16</v>
      </c>
      <c r="E38" s="7">
        <v>44486</v>
      </c>
      <c r="F38" s="10" t="s">
        <v>9</v>
      </c>
      <c r="G38" s="5">
        <v>104770</v>
      </c>
      <c r="H38" s="10" t="s">
        <v>207</v>
      </c>
      <c r="I38" s="13">
        <f ca="1">(TODAY() - staff[[#This Row],[Date Joined]])/365</f>
        <v>3.8986301369863012</v>
      </c>
      <c r="J38" s="5">
        <f ca="1">IF(staff[[#This Row],[Tenure]]&gt;3.5,staff[[#This Row],[Salary]]*3%,staff[[#This Row],[Salary]]*2%)</f>
        <v>3143.1</v>
      </c>
      <c r="K38" cm="1">
        <f t="array" ref="K38">_xlfn.IFS(staff[[#This Row],[Rating]]="Exceptional",5,staff[[#This Row],[Rating]]="Above Average",4,staff[[#This Row],[Rating]]="Average",3,staff[[#This Row],[Rating]]="Poor",2,staff[[#This Row],[Rating]]="Very poor",1)</f>
        <v>3</v>
      </c>
    </row>
    <row r="39" spans="1:15" x14ac:dyDescent="0.25">
      <c r="A39" s="10" t="s">
        <v>194</v>
      </c>
      <c r="B39" s="10" t="s">
        <v>8</v>
      </c>
      <c r="C39">
        <v>40</v>
      </c>
      <c r="D39" s="10" t="s">
        <v>16</v>
      </c>
      <c r="E39" s="7">
        <v>44320</v>
      </c>
      <c r="F39" s="10" t="s">
        <v>12</v>
      </c>
      <c r="G39" s="5">
        <v>104410</v>
      </c>
      <c r="H39" s="10" t="s">
        <v>205</v>
      </c>
      <c r="I39" s="13">
        <f ca="1">(TODAY() - staff[[#This Row],[Date Joined]])/365</f>
        <v>4.353424657534247</v>
      </c>
      <c r="J39" s="5">
        <f ca="1">IF(staff[[#This Row],[Tenure]]&gt;3.5,staff[[#This Row],[Salary]]*3%,staff[[#This Row],[Salary]]*2%)</f>
        <v>3132.2999999999997</v>
      </c>
      <c r="K39" cm="1">
        <f t="array" ref="K39">_xlfn.IFS(staff[[#This Row],[Rating]]="Exceptional",5,staff[[#This Row],[Rating]]="Above Average",4,staff[[#This Row],[Rating]]="Average",3,staff[[#This Row],[Rating]]="Poor",2,staff[[#This Row],[Rating]]="Very poor",1)</f>
        <v>3</v>
      </c>
    </row>
    <row r="40" spans="1:15" x14ac:dyDescent="0.25">
      <c r="A40" s="10" t="s">
        <v>101</v>
      </c>
      <c r="B40" s="10" t="s">
        <v>8</v>
      </c>
      <c r="C40">
        <v>40</v>
      </c>
      <c r="D40" s="10" t="s">
        <v>16</v>
      </c>
      <c r="E40" s="7">
        <v>44381</v>
      </c>
      <c r="F40" s="10" t="s">
        <v>12</v>
      </c>
      <c r="G40" s="5">
        <v>104410</v>
      </c>
      <c r="H40" s="10" t="s">
        <v>207</v>
      </c>
      <c r="I40" s="13">
        <f ca="1">(TODAY() - staff[[#This Row],[Date Joined]])/365</f>
        <v>4.1863013698630134</v>
      </c>
      <c r="J40" s="5">
        <f ca="1">IF(staff[[#This Row],[Tenure]]&gt;3.5,staff[[#This Row],[Salary]]*3%,staff[[#This Row],[Salary]]*2%)</f>
        <v>3132.2999999999997</v>
      </c>
      <c r="K40" cm="1">
        <f t="array" ref="K40">_xlfn.IFS(staff[[#This Row],[Rating]]="Exceptional",5,staff[[#This Row],[Rating]]="Above Average",4,staff[[#This Row],[Rating]]="Average",3,staff[[#This Row],[Rating]]="Poor",2,staff[[#This Row],[Rating]]="Very poor",1)</f>
        <v>3</v>
      </c>
    </row>
    <row r="41" spans="1:15" x14ac:dyDescent="0.25">
      <c r="A41" s="10" t="s">
        <v>189</v>
      </c>
      <c r="B41" s="10" t="s">
        <v>8</v>
      </c>
      <c r="C41">
        <v>28</v>
      </c>
      <c r="D41" s="10" t="s">
        <v>16</v>
      </c>
      <c r="E41" s="7">
        <v>44590</v>
      </c>
      <c r="F41" s="10" t="s">
        <v>9</v>
      </c>
      <c r="G41" s="5">
        <v>104120</v>
      </c>
      <c r="H41" s="10" t="s">
        <v>205</v>
      </c>
      <c r="I41" s="13">
        <f ca="1">(TODAY() - staff[[#This Row],[Date Joined]])/365</f>
        <v>3.6136986301369864</v>
      </c>
      <c r="J41" s="5">
        <f ca="1">IF(staff[[#This Row],[Tenure]]&gt;3.5,staff[[#This Row],[Salary]]*3%,staff[[#This Row],[Salary]]*2%)</f>
        <v>3123.6</v>
      </c>
      <c r="K41" cm="1">
        <f t="array" ref="K41">_xlfn.IFS(staff[[#This Row],[Rating]]="Exceptional",5,staff[[#This Row],[Rating]]="Above Average",4,staff[[#This Row],[Rating]]="Average",3,staff[[#This Row],[Rating]]="Poor",2,staff[[#This Row],[Rating]]="Very poor",1)</f>
        <v>3</v>
      </c>
    </row>
    <row r="42" spans="1:15" x14ac:dyDescent="0.25">
      <c r="A42" s="10" t="s">
        <v>96</v>
      </c>
      <c r="B42" s="10" t="s">
        <v>8</v>
      </c>
      <c r="C42">
        <v>28</v>
      </c>
      <c r="D42" s="10" t="s">
        <v>16</v>
      </c>
      <c r="E42" s="7">
        <v>44649</v>
      </c>
      <c r="F42" s="10" t="s">
        <v>9</v>
      </c>
      <c r="G42" s="5">
        <v>104120</v>
      </c>
      <c r="H42" s="10" t="s">
        <v>207</v>
      </c>
      <c r="I42" s="13">
        <f ca="1">(TODAY() - staff[[#This Row],[Date Joined]])/365</f>
        <v>3.452054794520548</v>
      </c>
      <c r="J42" s="5">
        <f ca="1">IF(staff[[#This Row],[Tenure]]&gt;3.5,staff[[#This Row],[Salary]]*3%,staff[[#This Row],[Salary]]*2%)</f>
        <v>2082.4</v>
      </c>
      <c r="K42" cm="1">
        <f t="array" ref="K42">_xlfn.IFS(staff[[#This Row],[Rating]]="Exceptional",5,staff[[#This Row],[Rating]]="Above Average",4,staff[[#This Row],[Rating]]="Average",3,staff[[#This Row],[Rating]]="Poor",2,staff[[#This Row],[Rating]]="Very poor",1)</f>
        <v>3</v>
      </c>
    </row>
    <row r="43" spans="1:15" x14ac:dyDescent="0.25">
      <c r="A43" s="10" t="s">
        <v>143</v>
      </c>
      <c r="B43" s="10" t="s">
        <v>15</v>
      </c>
      <c r="C43">
        <v>31</v>
      </c>
      <c r="D43" s="10" t="s">
        <v>16</v>
      </c>
      <c r="E43" s="7">
        <v>44663</v>
      </c>
      <c r="F43" s="10" t="s">
        <v>9</v>
      </c>
      <c r="G43" s="5">
        <v>103550</v>
      </c>
      <c r="H43" s="10" t="s">
        <v>205</v>
      </c>
      <c r="I43" s="13">
        <f ca="1">(TODAY() - staff[[#This Row],[Date Joined]])/365</f>
        <v>3.4136986301369863</v>
      </c>
      <c r="J43" s="5">
        <f ca="1">IF(staff[[#This Row],[Tenure]]&gt;3.5,staff[[#This Row],[Salary]]*3%,staff[[#This Row],[Salary]]*2%)</f>
        <v>2071</v>
      </c>
      <c r="K43" cm="1">
        <f t="array" ref="K43">_xlfn.IFS(staff[[#This Row],[Rating]]="Exceptional",5,staff[[#This Row],[Rating]]="Above Average",4,staff[[#This Row],[Rating]]="Average",3,staff[[#This Row],[Rating]]="Poor",2,staff[[#This Row],[Rating]]="Very poor",1)</f>
        <v>3</v>
      </c>
    </row>
    <row r="44" spans="1:15" x14ac:dyDescent="0.25">
      <c r="A44" s="10" t="s">
        <v>50</v>
      </c>
      <c r="B44" s="10" t="s">
        <v>15</v>
      </c>
      <c r="C44">
        <v>31</v>
      </c>
      <c r="D44" s="10" t="s">
        <v>16</v>
      </c>
      <c r="E44" s="7">
        <v>44724</v>
      </c>
      <c r="F44" s="10" t="s">
        <v>9</v>
      </c>
      <c r="G44" s="5">
        <v>103550</v>
      </c>
      <c r="H44" s="10" t="s">
        <v>207</v>
      </c>
      <c r="I44" s="13">
        <f ca="1">(TODAY() - staff[[#This Row],[Date Joined]])/365</f>
        <v>3.2465753424657535</v>
      </c>
      <c r="J44" s="5">
        <f ca="1">IF(staff[[#This Row],[Tenure]]&gt;3.5,staff[[#This Row],[Salary]]*3%,staff[[#This Row],[Salary]]*2%)</f>
        <v>2071</v>
      </c>
      <c r="K44" cm="1">
        <f t="array" ref="K44">_xlfn.IFS(staff[[#This Row],[Rating]]="Exceptional",5,staff[[#This Row],[Rating]]="Above Average",4,staff[[#This Row],[Rating]]="Average",3,staff[[#This Row],[Rating]]="Poor",2,staff[[#This Row],[Rating]]="Very poor",1)</f>
        <v>3</v>
      </c>
    </row>
    <row r="45" spans="1:15" x14ac:dyDescent="0.25">
      <c r="A45" s="10" t="s">
        <v>196</v>
      </c>
      <c r="B45" s="10" t="s">
        <v>15</v>
      </c>
      <c r="C45">
        <v>24</v>
      </c>
      <c r="D45" s="10" t="s">
        <v>16</v>
      </c>
      <c r="E45" s="7">
        <v>44625</v>
      </c>
      <c r="F45" s="10" t="s">
        <v>12</v>
      </c>
      <c r="G45" s="5">
        <v>100420</v>
      </c>
      <c r="H45" s="10" t="s">
        <v>205</v>
      </c>
      <c r="I45" s="13">
        <f ca="1">(TODAY() - staff[[#This Row],[Date Joined]])/365</f>
        <v>3.5178082191780824</v>
      </c>
      <c r="J45" s="5">
        <f ca="1">IF(staff[[#This Row],[Tenure]]&gt;3.5,staff[[#This Row],[Salary]]*3%,staff[[#This Row],[Salary]]*2%)</f>
        <v>3012.6</v>
      </c>
      <c r="K45" cm="1">
        <f t="array" ref="K45">_xlfn.IFS(staff[[#This Row],[Rating]]="Exceptional",5,staff[[#This Row],[Rating]]="Above Average",4,staff[[#This Row],[Rating]]="Average",3,staff[[#This Row],[Rating]]="Poor",2,staff[[#This Row],[Rating]]="Very poor",1)</f>
        <v>3</v>
      </c>
    </row>
    <row r="46" spans="1:15" x14ac:dyDescent="0.25">
      <c r="A46" s="10" t="s">
        <v>103</v>
      </c>
      <c r="B46" s="10" t="s">
        <v>15</v>
      </c>
      <c r="C46">
        <v>24</v>
      </c>
      <c r="D46" s="10" t="s">
        <v>16</v>
      </c>
      <c r="E46" s="7">
        <v>44686</v>
      </c>
      <c r="F46" s="10" t="s">
        <v>12</v>
      </c>
      <c r="G46" s="5">
        <v>100420</v>
      </c>
      <c r="H46" s="10" t="s">
        <v>207</v>
      </c>
      <c r="I46" s="13">
        <f ca="1">(TODAY() - staff[[#This Row],[Date Joined]])/365</f>
        <v>3.3506849315068492</v>
      </c>
      <c r="J46" s="5">
        <f ca="1">IF(staff[[#This Row],[Tenure]]&gt;3.5,staff[[#This Row],[Salary]]*3%,staff[[#This Row],[Salary]]*2%)</f>
        <v>2008.4</v>
      </c>
      <c r="K46" cm="1">
        <f t="array" ref="K46">_xlfn.IFS(staff[[#This Row],[Rating]]="Exceptional",5,staff[[#This Row],[Rating]]="Above Average",4,staff[[#This Row],[Rating]]="Average",3,staff[[#This Row],[Rating]]="Poor",2,staff[[#This Row],[Rating]]="Very poor",1)</f>
        <v>3</v>
      </c>
    </row>
    <row r="47" spans="1:15" x14ac:dyDescent="0.25">
      <c r="A47" s="10" t="s">
        <v>200</v>
      </c>
      <c r="B47" s="10" t="s">
        <v>8</v>
      </c>
      <c r="C47">
        <v>28</v>
      </c>
      <c r="D47" s="10" t="s">
        <v>16</v>
      </c>
      <c r="E47" s="7">
        <v>44571</v>
      </c>
      <c r="F47" s="10" t="s">
        <v>9</v>
      </c>
      <c r="G47" s="5">
        <v>99970</v>
      </c>
      <c r="H47" s="10" t="s">
        <v>205</v>
      </c>
      <c r="I47" s="13">
        <f ca="1">(TODAY() - staff[[#This Row],[Date Joined]])/365</f>
        <v>3.6657534246575341</v>
      </c>
      <c r="J47" s="5">
        <f ca="1">IF(staff[[#This Row],[Tenure]]&gt;3.5,staff[[#This Row],[Salary]]*3%,staff[[#This Row],[Salary]]*2%)</f>
        <v>2999.1</v>
      </c>
      <c r="K47" cm="1">
        <f t="array" ref="K47">_xlfn.IFS(staff[[#This Row],[Rating]]="Exceptional",5,staff[[#This Row],[Rating]]="Above Average",4,staff[[#This Row],[Rating]]="Average",3,staff[[#This Row],[Rating]]="Poor",2,staff[[#This Row],[Rating]]="Very poor",1)</f>
        <v>3</v>
      </c>
    </row>
    <row r="48" spans="1:15" x14ac:dyDescent="0.25">
      <c r="A48" s="10" t="s">
        <v>107</v>
      </c>
      <c r="B48" s="10" t="s">
        <v>8</v>
      </c>
      <c r="C48">
        <v>28</v>
      </c>
      <c r="D48" s="10" t="s">
        <v>16</v>
      </c>
      <c r="E48" s="7">
        <v>44630</v>
      </c>
      <c r="F48" s="10" t="s">
        <v>9</v>
      </c>
      <c r="G48" s="5">
        <v>99970</v>
      </c>
      <c r="H48" s="10" t="s">
        <v>207</v>
      </c>
      <c r="I48" s="13">
        <f ca="1">(TODAY() - staff[[#This Row],[Date Joined]])/365</f>
        <v>3.504109589041096</v>
      </c>
      <c r="J48" s="5">
        <f ca="1">IF(staff[[#This Row],[Tenure]]&gt;3.5,staff[[#This Row],[Salary]]*3%,staff[[#This Row],[Salary]]*2%)</f>
        <v>2999.1</v>
      </c>
      <c r="K48" cm="1">
        <f t="array" ref="K48">_xlfn.IFS(staff[[#This Row],[Rating]]="Exceptional",5,staff[[#This Row],[Rating]]="Above Average",4,staff[[#This Row],[Rating]]="Average",3,staff[[#This Row],[Rating]]="Poor",2,staff[[#This Row],[Rating]]="Very poor",1)</f>
        <v>3</v>
      </c>
    </row>
    <row r="49" spans="1:11" x14ac:dyDescent="0.25">
      <c r="A49" s="10" t="s">
        <v>198</v>
      </c>
      <c r="B49" s="10" t="s">
        <v>15</v>
      </c>
      <c r="C49">
        <v>40</v>
      </c>
      <c r="D49" s="10" t="s">
        <v>16</v>
      </c>
      <c r="E49" s="7">
        <v>44204</v>
      </c>
      <c r="F49" s="10" t="s">
        <v>9</v>
      </c>
      <c r="G49" s="5">
        <v>99750</v>
      </c>
      <c r="H49" s="10" t="s">
        <v>205</v>
      </c>
      <c r="I49" s="13">
        <f ca="1">(TODAY() - staff[[#This Row],[Date Joined]])/365</f>
        <v>4.6712328767123283</v>
      </c>
      <c r="J49" s="5">
        <f ca="1">IF(staff[[#This Row],[Tenure]]&gt;3.5,staff[[#This Row],[Salary]]*3%,staff[[#This Row],[Salary]]*2%)</f>
        <v>2992.5</v>
      </c>
      <c r="K49" cm="1">
        <f t="array" ref="K49">_xlfn.IFS(staff[[#This Row],[Rating]]="Exceptional",5,staff[[#This Row],[Rating]]="Above Average",4,staff[[#This Row],[Rating]]="Average",3,staff[[#This Row],[Rating]]="Poor",2,staff[[#This Row],[Rating]]="Very poor",1)</f>
        <v>3</v>
      </c>
    </row>
    <row r="50" spans="1:11" x14ac:dyDescent="0.25">
      <c r="A50" s="10" t="s">
        <v>105</v>
      </c>
      <c r="B50" s="10" t="s">
        <v>15</v>
      </c>
      <c r="C50">
        <v>40</v>
      </c>
      <c r="D50" s="10" t="s">
        <v>16</v>
      </c>
      <c r="E50" s="7">
        <v>44263</v>
      </c>
      <c r="F50" s="10" t="s">
        <v>9</v>
      </c>
      <c r="G50" s="5">
        <v>99750</v>
      </c>
      <c r="H50" s="10" t="s">
        <v>207</v>
      </c>
      <c r="I50" s="13">
        <f ca="1">(TODAY() - staff[[#This Row],[Date Joined]])/365</f>
        <v>4.5095890410958903</v>
      </c>
      <c r="J50" s="5">
        <f ca="1">IF(staff[[#This Row],[Tenure]]&gt;3.5,staff[[#This Row],[Salary]]*3%,staff[[#This Row],[Salary]]*2%)</f>
        <v>2992.5</v>
      </c>
      <c r="K50" cm="1">
        <f t="array" ref="K50">_xlfn.IFS(staff[[#This Row],[Rating]]="Exceptional",5,staff[[#This Row],[Rating]]="Above Average",4,staff[[#This Row],[Rating]]="Average",3,staff[[#This Row],[Rating]]="Poor",2,staff[[#This Row],[Rating]]="Very poor",1)</f>
        <v>3</v>
      </c>
    </row>
    <row r="51" spans="1:11" x14ac:dyDescent="0.25">
      <c r="A51" s="10" t="s">
        <v>177</v>
      </c>
      <c r="B51" s="10" t="s">
        <v>15</v>
      </c>
      <c r="C51">
        <v>30</v>
      </c>
      <c r="D51" s="10" t="s">
        <v>16</v>
      </c>
      <c r="E51" s="7">
        <v>44544</v>
      </c>
      <c r="F51" s="10" t="s">
        <v>21</v>
      </c>
      <c r="G51" s="5">
        <v>96800</v>
      </c>
      <c r="H51" s="10" t="s">
        <v>205</v>
      </c>
      <c r="I51" s="13">
        <f ca="1">(TODAY() - staff[[#This Row],[Date Joined]])/365</f>
        <v>3.7397260273972601</v>
      </c>
      <c r="J51" s="5">
        <f ca="1">IF(staff[[#This Row],[Tenure]]&gt;3.5,staff[[#This Row],[Salary]]*3%,staff[[#This Row],[Salary]]*2%)</f>
        <v>2904</v>
      </c>
      <c r="K51" cm="1">
        <f t="array" ref="K51">_xlfn.IFS(staff[[#This Row],[Rating]]="Exceptional",5,staff[[#This Row],[Rating]]="Above Average",4,staff[[#This Row],[Rating]]="Average",3,staff[[#This Row],[Rating]]="Poor",2,staff[[#This Row],[Rating]]="Very poor",1)</f>
        <v>3</v>
      </c>
    </row>
    <row r="52" spans="1:11" x14ac:dyDescent="0.25">
      <c r="A52" s="10" t="s">
        <v>85</v>
      </c>
      <c r="B52" s="10" t="s">
        <v>15</v>
      </c>
      <c r="C52">
        <v>30</v>
      </c>
      <c r="D52" s="10" t="s">
        <v>16</v>
      </c>
      <c r="E52" s="7">
        <v>44606</v>
      </c>
      <c r="F52" s="10" t="s">
        <v>21</v>
      </c>
      <c r="G52" s="5">
        <v>96800</v>
      </c>
      <c r="H52" s="10" t="s">
        <v>207</v>
      </c>
      <c r="I52" s="13">
        <f ca="1">(TODAY() - staff[[#This Row],[Date Joined]])/365</f>
        <v>3.56986301369863</v>
      </c>
      <c r="J52" s="5">
        <f ca="1">IF(staff[[#This Row],[Tenure]]&gt;3.5,staff[[#This Row],[Salary]]*3%,staff[[#This Row],[Salary]]*2%)</f>
        <v>2904</v>
      </c>
      <c r="K52" cm="1">
        <f t="array" ref="K52">_xlfn.IFS(staff[[#This Row],[Rating]]="Exceptional",5,staff[[#This Row],[Rating]]="Above Average",4,staff[[#This Row],[Rating]]="Average",3,staff[[#This Row],[Rating]]="Poor",2,staff[[#This Row],[Rating]]="Very poor",1)</f>
        <v>3</v>
      </c>
    </row>
    <row r="53" spans="1:11" x14ac:dyDescent="0.25">
      <c r="A53" s="10" t="s">
        <v>163</v>
      </c>
      <c r="B53" s="10" t="s">
        <v>8</v>
      </c>
      <c r="C53">
        <v>33</v>
      </c>
      <c r="D53" s="10" t="s">
        <v>16</v>
      </c>
      <c r="E53" s="7">
        <v>44129</v>
      </c>
      <c r="F53" s="10" t="s">
        <v>12</v>
      </c>
      <c r="G53" s="5">
        <v>96140</v>
      </c>
      <c r="H53" s="10" t="s">
        <v>205</v>
      </c>
      <c r="I53" s="13">
        <f ca="1">(TODAY() - staff[[#This Row],[Date Joined]])/365</f>
        <v>4.8767123287671232</v>
      </c>
      <c r="J53" s="5">
        <f ca="1">IF(staff[[#This Row],[Tenure]]&gt;3.5,staff[[#This Row],[Salary]]*3%,staff[[#This Row],[Salary]]*2%)</f>
        <v>2884.2</v>
      </c>
      <c r="K53" cm="1">
        <f t="array" ref="K53">_xlfn.IFS(staff[[#This Row],[Rating]]="Exceptional",5,staff[[#This Row],[Rating]]="Above Average",4,staff[[#This Row],[Rating]]="Average",3,staff[[#This Row],[Rating]]="Poor",2,staff[[#This Row],[Rating]]="Very poor",1)</f>
        <v>3</v>
      </c>
    </row>
    <row r="54" spans="1:11" x14ac:dyDescent="0.25">
      <c r="A54" s="10" t="s">
        <v>71</v>
      </c>
      <c r="B54" s="10" t="s">
        <v>8</v>
      </c>
      <c r="C54">
        <v>33</v>
      </c>
      <c r="D54" s="10" t="s">
        <v>16</v>
      </c>
      <c r="E54" s="7">
        <v>44190</v>
      </c>
      <c r="F54" s="10" t="s">
        <v>12</v>
      </c>
      <c r="G54" s="5">
        <v>96140</v>
      </c>
      <c r="H54" s="10" t="s">
        <v>207</v>
      </c>
      <c r="I54" s="13">
        <f ca="1">(TODAY() - staff[[#This Row],[Date Joined]])/365</f>
        <v>4.7095890410958905</v>
      </c>
      <c r="J54" s="5">
        <f ca="1">IF(staff[[#This Row],[Tenure]]&gt;3.5,staff[[#This Row],[Salary]]*3%,staff[[#This Row],[Salary]]*2%)</f>
        <v>2884.2</v>
      </c>
      <c r="K54" cm="1">
        <f t="array" ref="K54">_xlfn.IFS(staff[[#This Row],[Rating]]="Exceptional",5,staff[[#This Row],[Rating]]="Above Average",4,staff[[#This Row],[Rating]]="Average",3,staff[[#This Row],[Rating]]="Poor",2,staff[[#This Row],[Rating]]="Very poor",1)</f>
        <v>3</v>
      </c>
    </row>
    <row r="55" spans="1:11" x14ac:dyDescent="0.25">
      <c r="A55" s="10" t="s">
        <v>169</v>
      </c>
      <c r="B55" s="10" t="s">
        <v>8</v>
      </c>
      <c r="C55">
        <v>25</v>
      </c>
      <c r="D55" s="10" t="s">
        <v>16</v>
      </c>
      <c r="E55" s="7">
        <v>44144</v>
      </c>
      <c r="F55" s="10" t="s">
        <v>19</v>
      </c>
      <c r="G55" s="5">
        <v>92700</v>
      </c>
      <c r="H55" s="10" t="s">
        <v>205</v>
      </c>
      <c r="I55" s="13">
        <f ca="1">(TODAY() - staff[[#This Row],[Date Joined]])/365</f>
        <v>4.8356164383561646</v>
      </c>
      <c r="J55" s="5">
        <f ca="1">IF(staff[[#This Row],[Tenure]]&gt;3.5,staff[[#This Row],[Salary]]*3%,staff[[#This Row],[Salary]]*2%)</f>
        <v>2781</v>
      </c>
      <c r="K55" cm="1">
        <f t="array" ref="K55">_xlfn.IFS(staff[[#This Row],[Rating]]="Exceptional",5,staff[[#This Row],[Rating]]="Above Average",4,staff[[#This Row],[Rating]]="Average",3,staff[[#This Row],[Rating]]="Poor",2,staff[[#This Row],[Rating]]="Very poor",1)</f>
        <v>3</v>
      </c>
    </row>
    <row r="56" spans="1:11" x14ac:dyDescent="0.25">
      <c r="A56" s="10" t="s">
        <v>77</v>
      </c>
      <c r="B56" s="10" t="s">
        <v>8</v>
      </c>
      <c r="C56">
        <v>25</v>
      </c>
      <c r="D56" s="10" t="s">
        <v>16</v>
      </c>
      <c r="E56" s="7">
        <v>44205</v>
      </c>
      <c r="F56" s="10" t="s">
        <v>19</v>
      </c>
      <c r="G56" s="5">
        <v>92700</v>
      </c>
      <c r="H56" s="10" t="s">
        <v>207</v>
      </c>
      <c r="I56" s="13">
        <f ca="1">(TODAY() - staff[[#This Row],[Date Joined]])/365</f>
        <v>4.6684931506849319</v>
      </c>
      <c r="J56" s="5">
        <f ca="1">IF(staff[[#This Row],[Tenure]]&gt;3.5,staff[[#This Row],[Salary]]*3%,staff[[#This Row],[Salary]]*2%)</f>
        <v>2781</v>
      </c>
      <c r="K56" cm="1">
        <f t="array" ref="K56">_xlfn.IFS(staff[[#This Row],[Rating]]="Exceptional",5,staff[[#This Row],[Rating]]="Above Average",4,staff[[#This Row],[Rating]]="Average",3,staff[[#This Row],[Rating]]="Poor",2,staff[[#This Row],[Rating]]="Very poor",1)</f>
        <v>3</v>
      </c>
    </row>
    <row r="57" spans="1:11" x14ac:dyDescent="0.25">
      <c r="A57" s="10" t="s">
        <v>195</v>
      </c>
      <c r="B57" s="10" t="s">
        <v>8</v>
      </c>
      <c r="C57">
        <v>34</v>
      </c>
      <c r="D57" s="10" t="s">
        <v>16</v>
      </c>
      <c r="E57" s="7">
        <v>44383</v>
      </c>
      <c r="F57" s="10" t="s">
        <v>21</v>
      </c>
      <c r="G57" s="5">
        <v>92450</v>
      </c>
      <c r="H57" s="10" t="s">
        <v>205</v>
      </c>
      <c r="I57" s="13">
        <f ca="1">(TODAY() - staff[[#This Row],[Date Joined]])/365</f>
        <v>4.1808219178082195</v>
      </c>
      <c r="J57" s="5">
        <f ca="1">IF(staff[[#This Row],[Tenure]]&gt;3.5,staff[[#This Row],[Salary]]*3%,staff[[#This Row],[Salary]]*2%)</f>
        <v>2773.5</v>
      </c>
      <c r="K57" cm="1">
        <f t="array" ref="K57">_xlfn.IFS(staff[[#This Row],[Rating]]="Exceptional",5,staff[[#This Row],[Rating]]="Above Average",4,staff[[#This Row],[Rating]]="Average",3,staff[[#This Row],[Rating]]="Poor",2,staff[[#This Row],[Rating]]="Very poor",1)</f>
        <v>3</v>
      </c>
    </row>
    <row r="58" spans="1:11" x14ac:dyDescent="0.25">
      <c r="A58" s="10" t="s">
        <v>102</v>
      </c>
      <c r="B58" s="10" t="s">
        <v>8</v>
      </c>
      <c r="C58">
        <v>34</v>
      </c>
      <c r="D58" s="10" t="s">
        <v>16</v>
      </c>
      <c r="E58" s="7">
        <v>44445</v>
      </c>
      <c r="F58" s="10" t="s">
        <v>21</v>
      </c>
      <c r="G58" s="5">
        <v>92450</v>
      </c>
      <c r="H58" s="10" t="s">
        <v>207</v>
      </c>
      <c r="I58" s="13">
        <f ca="1">(TODAY() - staff[[#This Row],[Date Joined]])/365</f>
        <v>4.0109589041095894</v>
      </c>
      <c r="J58" s="5">
        <f ca="1">IF(staff[[#This Row],[Tenure]]&gt;3.5,staff[[#This Row],[Salary]]*3%,staff[[#This Row],[Salary]]*2%)</f>
        <v>2773.5</v>
      </c>
      <c r="K58" cm="1">
        <f t="array" ref="K58">_xlfn.IFS(staff[[#This Row],[Rating]]="Exceptional",5,staff[[#This Row],[Rating]]="Above Average",4,staff[[#This Row],[Rating]]="Average",3,staff[[#This Row],[Rating]]="Poor",2,staff[[#This Row],[Rating]]="Very poor",1)</f>
        <v>3</v>
      </c>
    </row>
    <row r="59" spans="1:11" x14ac:dyDescent="0.25">
      <c r="A59" s="10" t="s">
        <v>160</v>
      </c>
      <c r="B59" s="10" t="s">
        <v>15</v>
      </c>
      <c r="C59">
        <v>27</v>
      </c>
      <c r="D59" s="10" t="s">
        <v>13</v>
      </c>
      <c r="E59" s="7">
        <v>44174</v>
      </c>
      <c r="F59" s="10" t="s">
        <v>21</v>
      </c>
      <c r="G59" s="5">
        <v>91650</v>
      </c>
      <c r="H59" s="10" t="s">
        <v>205</v>
      </c>
      <c r="I59" s="13">
        <f ca="1">(TODAY() - staff[[#This Row],[Date Joined]])/365</f>
        <v>4.7534246575342465</v>
      </c>
      <c r="J59" s="5">
        <f ca="1">IF(staff[[#This Row],[Tenure]]&gt;3.5,staff[[#This Row],[Salary]]*3%,staff[[#This Row],[Salary]]*2%)</f>
        <v>2749.5</v>
      </c>
      <c r="K59" cm="1">
        <f t="array" ref="K59">_xlfn.IFS(staff[[#This Row],[Rating]]="Exceptional",5,staff[[#This Row],[Rating]]="Above Average",4,staff[[#This Row],[Rating]]="Average",3,staff[[#This Row],[Rating]]="Poor",2,staff[[#This Row],[Rating]]="Very poor",1)</f>
        <v>4</v>
      </c>
    </row>
    <row r="60" spans="1:11" x14ac:dyDescent="0.25">
      <c r="A60" s="10" t="s">
        <v>68</v>
      </c>
      <c r="B60" s="10" t="s">
        <v>15</v>
      </c>
      <c r="C60">
        <v>27</v>
      </c>
      <c r="D60" s="10" t="s">
        <v>13</v>
      </c>
      <c r="E60" s="7">
        <v>44236</v>
      </c>
      <c r="F60" s="10" t="s">
        <v>21</v>
      </c>
      <c r="G60" s="5">
        <v>91650</v>
      </c>
      <c r="H60" s="10" t="s">
        <v>207</v>
      </c>
      <c r="I60" s="13">
        <f ca="1">(TODAY() - staff[[#This Row],[Date Joined]])/365</f>
        <v>4.5835616438356164</v>
      </c>
      <c r="J60" s="5">
        <f ca="1">IF(staff[[#This Row],[Tenure]]&gt;3.5,staff[[#This Row],[Salary]]*3%,staff[[#This Row],[Salary]]*2%)</f>
        <v>2749.5</v>
      </c>
      <c r="K60" cm="1">
        <f t="array" ref="K60">_xlfn.IFS(staff[[#This Row],[Rating]]="Exceptional",5,staff[[#This Row],[Rating]]="Above Average",4,staff[[#This Row],[Rating]]="Average",3,staff[[#This Row],[Rating]]="Poor",2,staff[[#This Row],[Rating]]="Very poor",1)</f>
        <v>4</v>
      </c>
    </row>
    <row r="61" spans="1:11" x14ac:dyDescent="0.25">
      <c r="A61" s="10" t="s">
        <v>145</v>
      </c>
      <c r="B61" s="10" t="s">
        <v>206</v>
      </c>
      <c r="C61">
        <v>32</v>
      </c>
      <c r="D61" s="10" t="s">
        <v>16</v>
      </c>
      <c r="E61" s="7">
        <v>44713</v>
      </c>
      <c r="F61" s="10" t="s">
        <v>12</v>
      </c>
      <c r="G61" s="5">
        <v>91310</v>
      </c>
      <c r="H61" s="10" t="s">
        <v>205</v>
      </c>
      <c r="I61" s="13">
        <f ca="1">(TODAY() - staff[[#This Row],[Date Joined]])/365</f>
        <v>3.2767123287671232</v>
      </c>
      <c r="J61" s="5">
        <f ca="1">IF(staff[[#This Row],[Tenure]]&gt;3.5,staff[[#This Row],[Salary]]*3%,staff[[#This Row],[Salary]]*2%)</f>
        <v>1826.2</v>
      </c>
      <c r="K61" cm="1">
        <f t="array" ref="K61">_xlfn.IFS(staff[[#This Row],[Rating]]="Exceptional",5,staff[[#This Row],[Rating]]="Above Average",4,staff[[#This Row],[Rating]]="Average",3,staff[[#This Row],[Rating]]="Poor",2,staff[[#This Row],[Rating]]="Very poor",1)</f>
        <v>3</v>
      </c>
    </row>
    <row r="62" spans="1:11" x14ac:dyDescent="0.25">
      <c r="A62" s="10" t="s">
        <v>52</v>
      </c>
      <c r="B62" s="10" t="s">
        <v>206</v>
      </c>
      <c r="C62">
        <v>32</v>
      </c>
      <c r="D62" s="10" t="s">
        <v>16</v>
      </c>
      <c r="E62" s="7">
        <v>44774</v>
      </c>
      <c r="F62" s="10" t="s">
        <v>12</v>
      </c>
      <c r="G62" s="5">
        <v>91310</v>
      </c>
      <c r="H62" s="10" t="s">
        <v>207</v>
      </c>
      <c r="I62" s="13">
        <f ca="1">(TODAY() - staff[[#This Row],[Date Joined]])/365</f>
        <v>3.1095890410958904</v>
      </c>
      <c r="J62" s="5">
        <f ca="1">IF(staff[[#This Row],[Tenure]]&gt;3.5,staff[[#This Row],[Salary]]*3%,staff[[#This Row],[Salary]]*2%)</f>
        <v>1826.2</v>
      </c>
      <c r="K62" cm="1">
        <f t="array" ref="K62">_xlfn.IFS(staff[[#This Row],[Rating]]="Exceptional",5,staff[[#This Row],[Rating]]="Above Average",4,staff[[#This Row],[Rating]]="Average",3,staff[[#This Row],[Rating]]="Poor",2,staff[[#This Row],[Rating]]="Very poor",1)</f>
        <v>3</v>
      </c>
    </row>
    <row r="63" spans="1:11" x14ac:dyDescent="0.25">
      <c r="A63" s="10" t="s">
        <v>112</v>
      </c>
      <c r="B63" s="10" t="s">
        <v>206</v>
      </c>
      <c r="C63">
        <v>27</v>
      </c>
      <c r="D63" s="10" t="s">
        <v>13</v>
      </c>
      <c r="E63" s="7">
        <v>44212</v>
      </c>
      <c r="F63" s="10" t="s">
        <v>12</v>
      </c>
      <c r="G63" s="5">
        <v>90700</v>
      </c>
      <c r="H63" s="10" t="s">
        <v>205</v>
      </c>
      <c r="I63" s="13">
        <f ca="1">(TODAY() - staff[[#This Row],[Date Joined]])/365</f>
        <v>4.6493150684931503</v>
      </c>
      <c r="J63" s="5">
        <f ca="1">IF(staff[[#This Row],[Tenure]]&gt;3.5,staff[[#This Row],[Salary]]*3%,staff[[#This Row],[Salary]]*2%)</f>
        <v>2721</v>
      </c>
      <c r="K63" cm="1">
        <f t="array" ref="K63">_xlfn.IFS(staff[[#This Row],[Rating]]="Exceptional",5,staff[[#This Row],[Rating]]="Above Average",4,staff[[#This Row],[Rating]]="Average",3,staff[[#This Row],[Rating]]="Poor",2,staff[[#This Row],[Rating]]="Very poor",1)</f>
        <v>4</v>
      </c>
    </row>
    <row r="64" spans="1:11" x14ac:dyDescent="0.25">
      <c r="A64" s="10" t="s">
        <v>11</v>
      </c>
      <c r="B64" s="10" t="s">
        <v>206</v>
      </c>
      <c r="C64">
        <v>26</v>
      </c>
      <c r="D64" s="10" t="s">
        <v>13</v>
      </c>
      <c r="E64" s="7">
        <v>44271</v>
      </c>
      <c r="F64" s="10" t="s">
        <v>12</v>
      </c>
      <c r="G64" s="5">
        <v>90700</v>
      </c>
      <c r="H64" s="10" t="s">
        <v>207</v>
      </c>
      <c r="I64" s="13">
        <f ca="1">(TODAY() - staff[[#This Row],[Date Joined]])/365</f>
        <v>4.4876712328767123</v>
      </c>
      <c r="J64" s="5">
        <f ca="1">IF(staff[[#This Row],[Tenure]]&gt;3.5,staff[[#This Row],[Salary]]*3%,staff[[#This Row],[Salary]]*2%)</f>
        <v>2721</v>
      </c>
      <c r="K64" cm="1">
        <f t="array" ref="K64">_xlfn.IFS(staff[[#This Row],[Rating]]="Exceptional",5,staff[[#This Row],[Rating]]="Above Average",4,staff[[#This Row],[Rating]]="Average",3,staff[[#This Row],[Rating]]="Poor",2,staff[[#This Row],[Rating]]="Very poor",1)</f>
        <v>4</v>
      </c>
    </row>
    <row r="65" spans="1:11" x14ac:dyDescent="0.25">
      <c r="A65" s="10" t="s">
        <v>118</v>
      </c>
      <c r="B65" s="10" t="s">
        <v>15</v>
      </c>
      <c r="C65">
        <v>37</v>
      </c>
      <c r="D65" s="10" t="s">
        <v>24</v>
      </c>
      <c r="E65" s="7">
        <v>44277</v>
      </c>
      <c r="F65" s="10" t="s">
        <v>12</v>
      </c>
      <c r="G65" s="5">
        <v>88050</v>
      </c>
      <c r="H65" s="10" t="s">
        <v>205</v>
      </c>
      <c r="I65" s="13">
        <f ca="1">(TODAY() - staff[[#This Row],[Date Joined]])/365</f>
        <v>4.4712328767123291</v>
      </c>
      <c r="J65" s="5">
        <f ca="1">IF(staff[[#This Row],[Tenure]]&gt;3.5,staff[[#This Row],[Salary]]*3%,staff[[#This Row],[Salary]]*2%)</f>
        <v>2641.5</v>
      </c>
      <c r="K65" cm="1">
        <f t="array" ref="K65">_xlfn.IFS(staff[[#This Row],[Rating]]="Exceptional",5,staff[[#This Row],[Rating]]="Above Average",4,staff[[#This Row],[Rating]]="Average",3,staff[[#This Row],[Rating]]="Poor",2,staff[[#This Row],[Rating]]="Very poor",1)</f>
        <v>2</v>
      </c>
    </row>
    <row r="66" spans="1:11" x14ac:dyDescent="0.25">
      <c r="A66" s="10" t="s">
        <v>23</v>
      </c>
      <c r="B66" s="10" t="s">
        <v>15</v>
      </c>
      <c r="C66">
        <v>37</v>
      </c>
      <c r="D66" s="10" t="s">
        <v>24</v>
      </c>
      <c r="E66" s="7">
        <v>44338</v>
      </c>
      <c r="F66" s="10" t="s">
        <v>12</v>
      </c>
      <c r="G66" s="5">
        <v>88050</v>
      </c>
      <c r="H66" s="10" t="s">
        <v>207</v>
      </c>
      <c r="I66" s="13">
        <f ca="1">(TODAY() - staff[[#This Row],[Date Joined]])/365</f>
        <v>4.3041095890410963</v>
      </c>
      <c r="J66" s="5">
        <f ca="1">IF(staff[[#This Row],[Tenure]]&gt;3.5,staff[[#This Row],[Salary]]*3%,staff[[#This Row],[Salary]]*2%)</f>
        <v>2641.5</v>
      </c>
      <c r="K66" cm="1">
        <f t="array" ref="K66">_xlfn.IFS(staff[[#This Row],[Rating]]="Exceptional",5,staff[[#This Row],[Rating]]="Above Average",4,staff[[#This Row],[Rating]]="Average",3,staff[[#This Row],[Rating]]="Poor",2,staff[[#This Row],[Rating]]="Very poor",1)</f>
        <v>2</v>
      </c>
    </row>
    <row r="67" spans="1:11" x14ac:dyDescent="0.25">
      <c r="A67" s="10" t="s">
        <v>166</v>
      </c>
      <c r="B67" s="10" t="s">
        <v>8</v>
      </c>
      <c r="C67">
        <v>40</v>
      </c>
      <c r="D67" s="10" t="s">
        <v>16</v>
      </c>
      <c r="E67" s="7">
        <v>44276</v>
      </c>
      <c r="F67" s="10" t="s">
        <v>12</v>
      </c>
      <c r="G67" s="5">
        <v>87620</v>
      </c>
      <c r="H67" s="10" t="s">
        <v>205</v>
      </c>
      <c r="I67" s="13">
        <f ca="1">(TODAY() - staff[[#This Row],[Date Joined]])/365</f>
        <v>4.4739726027397264</v>
      </c>
      <c r="J67" s="5">
        <f ca="1">IF(staff[[#This Row],[Tenure]]&gt;3.5,staff[[#This Row],[Salary]]*3%,staff[[#This Row],[Salary]]*2%)</f>
        <v>2628.6</v>
      </c>
      <c r="K67" cm="1">
        <f t="array" ref="K67">_xlfn.IFS(staff[[#This Row],[Rating]]="Exceptional",5,staff[[#This Row],[Rating]]="Above Average",4,staff[[#This Row],[Rating]]="Average",3,staff[[#This Row],[Rating]]="Poor",2,staff[[#This Row],[Rating]]="Very poor",1)</f>
        <v>3</v>
      </c>
    </row>
    <row r="68" spans="1:11" x14ac:dyDescent="0.25">
      <c r="A68" s="10" t="s">
        <v>74</v>
      </c>
      <c r="B68" s="10" t="s">
        <v>8</v>
      </c>
      <c r="C68">
        <v>40</v>
      </c>
      <c r="D68" s="10" t="s">
        <v>16</v>
      </c>
      <c r="E68" s="7">
        <v>44337</v>
      </c>
      <c r="F68" s="10" t="s">
        <v>12</v>
      </c>
      <c r="G68" s="5">
        <v>87620</v>
      </c>
      <c r="H68" s="10" t="s">
        <v>207</v>
      </c>
      <c r="I68" s="13">
        <f ca="1">(TODAY() - staff[[#This Row],[Date Joined]])/365</f>
        <v>4.3068493150684928</v>
      </c>
      <c r="J68" s="5">
        <f ca="1">IF(staff[[#This Row],[Tenure]]&gt;3.5,staff[[#This Row],[Salary]]*3%,staff[[#This Row],[Salary]]*2%)</f>
        <v>2628.6</v>
      </c>
      <c r="K68" cm="1">
        <f t="array" ref="K68">_xlfn.IFS(staff[[#This Row],[Rating]]="Exceptional",5,staff[[#This Row],[Rating]]="Above Average",4,staff[[#This Row],[Rating]]="Average",3,staff[[#This Row],[Rating]]="Poor",2,staff[[#This Row],[Rating]]="Very poor",1)</f>
        <v>3</v>
      </c>
    </row>
    <row r="69" spans="1:11" x14ac:dyDescent="0.25">
      <c r="A69" s="10" t="s">
        <v>181</v>
      </c>
      <c r="B69" s="10" t="s">
        <v>8</v>
      </c>
      <c r="C69">
        <v>33</v>
      </c>
      <c r="D69" s="10" t="s">
        <v>16</v>
      </c>
      <c r="E69" s="7">
        <v>44747</v>
      </c>
      <c r="F69" s="10" t="s">
        <v>21</v>
      </c>
      <c r="G69" s="5">
        <v>86570</v>
      </c>
      <c r="H69" s="10" t="s">
        <v>205</v>
      </c>
      <c r="I69" s="13">
        <f ca="1">(TODAY() - staff[[#This Row],[Date Joined]])/365</f>
        <v>3.1835616438356165</v>
      </c>
      <c r="J69" s="5">
        <f ca="1">IF(staff[[#This Row],[Tenure]]&gt;3.5,staff[[#This Row],[Salary]]*3%,staff[[#This Row],[Salary]]*2%)</f>
        <v>1731.4</v>
      </c>
      <c r="K69" cm="1">
        <f t="array" ref="K69">_xlfn.IFS(staff[[#This Row],[Rating]]="Exceptional",5,staff[[#This Row],[Rating]]="Above Average",4,staff[[#This Row],[Rating]]="Average",3,staff[[#This Row],[Rating]]="Poor",2,staff[[#This Row],[Rating]]="Very poor",1)</f>
        <v>3</v>
      </c>
    </row>
    <row r="70" spans="1:11" x14ac:dyDescent="0.25">
      <c r="A70" s="10" t="s">
        <v>88</v>
      </c>
      <c r="B70" s="10" t="s">
        <v>8</v>
      </c>
      <c r="C70">
        <v>33</v>
      </c>
      <c r="D70" s="10" t="s">
        <v>16</v>
      </c>
      <c r="E70" s="7">
        <v>44809</v>
      </c>
      <c r="F70" s="10" t="s">
        <v>21</v>
      </c>
      <c r="G70" s="5">
        <v>86570</v>
      </c>
      <c r="H70" s="10" t="s">
        <v>207</v>
      </c>
      <c r="I70" s="13">
        <f ca="1">(TODAY() - staff[[#This Row],[Date Joined]])/365</f>
        <v>3.0136986301369864</v>
      </c>
      <c r="J70" s="5">
        <f ca="1">IF(staff[[#This Row],[Tenure]]&gt;3.5,staff[[#This Row],[Salary]]*3%,staff[[#This Row],[Salary]]*2%)</f>
        <v>1731.4</v>
      </c>
      <c r="K70" cm="1">
        <f t="array" ref="K70">_xlfn.IFS(staff[[#This Row],[Rating]]="Exceptional",5,staff[[#This Row],[Rating]]="Above Average",4,staff[[#This Row],[Rating]]="Average",3,staff[[#This Row],[Rating]]="Poor",2,staff[[#This Row],[Rating]]="Very poor",1)</f>
        <v>3</v>
      </c>
    </row>
    <row r="71" spans="1:11" x14ac:dyDescent="0.25">
      <c r="A71" s="10" t="s">
        <v>122</v>
      </c>
      <c r="B71" s="10" t="s">
        <v>8</v>
      </c>
      <c r="C71">
        <v>34</v>
      </c>
      <c r="D71" s="10" t="s">
        <v>16</v>
      </c>
      <c r="E71" s="7">
        <v>44397</v>
      </c>
      <c r="F71" s="10" t="s">
        <v>21</v>
      </c>
      <c r="G71" s="5">
        <v>85000</v>
      </c>
      <c r="H71" s="10" t="s">
        <v>205</v>
      </c>
      <c r="I71" s="13">
        <f ca="1">(TODAY() - staff[[#This Row],[Date Joined]])/365</f>
        <v>4.1424657534246574</v>
      </c>
      <c r="J71" s="5">
        <f ca="1">IF(staff[[#This Row],[Tenure]]&gt;3.5,staff[[#This Row],[Salary]]*3%,staff[[#This Row],[Salary]]*2%)</f>
        <v>2550</v>
      </c>
      <c r="K71" cm="1">
        <f t="array" ref="K71">_xlfn.IFS(staff[[#This Row],[Rating]]="Exceptional",5,staff[[#This Row],[Rating]]="Above Average",4,staff[[#This Row],[Rating]]="Average",3,staff[[#This Row],[Rating]]="Poor",2,staff[[#This Row],[Rating]]="Very poor",1)</f>
        <v>3</v>
      </c>
    </row>
    <row r="72" spans="1:11" x14ac:dyDescent="0.25">
      <c r="A72" s="10" t="s">
        <v>28</v>
      </c>
      <c r="B72" s="10" t="s">
        <v>8</v>
      </c>
      <c r="C72">
        <v>34</v>
      </c>
      <c r="D72" s="10" t="s">
        <v>16</v>
      </c>
      <c r="E72" s="7">
        <v>44459</v>
      </c>
      <c r="F72" s="10" t="s">
        <v>21</v>
      </c>
      <c r="G72" s="5">
        <v>85000</v>
      </c>
      <c r="H72" s="10" t="s">
        <v>207</v>
      </c>
      <c r="I72" s="13">
        <f ca="1">(TODAY() - staff[[#This Row],[Date Joined]])/365</f>
        <v>3.9726027397260273</v>
      </c>
      <c r="J72" s="5">
        <f ca="1">IF(staff[[#This Row],[Tenure]]&gt;3.5,staff[[#This Row],[Salary]]*3%,staff[[#This Row],[Salary]]*2%)</f>
        <v>2550</v>
      </c>
      <c r="K72" cm="1">
        <f t="array" ref="K72">_xlfn.IFS(staff[[#This Row],[Rating]]="Exceptional",5,staff[[#This Row],[Rating]]="Above Average",4,staff[[#This Row],[Rating]]="Average",3,staff[[#This Row],[Rating]]="Poor",2,staff[[#This Row],[Rating]]="Very poor",1)</f>
        <v>3</v>
      </c>
    </row>
    <row r="73" spans="1:11" x14ac:dyDescent="0.25">
      <c r="A73" s="10" t="s">
        <v>185</v>
      </c>
      <c r="B73" s="10" t="s">
        <v>8</v>
      </c>
      <c r="C73">
        <v>27</v>
      </c>
      <c r="D73" s="10" t="s">
        <v>16</v>
      </c>
      <c r="E73" s="7">
        <v>44625</v>
      </c>
      <c r="F73" s="10" t="s">
        <v>12</v>
      </c>
      <c r="G73" s="5">
        <v>83750</v>
      </c>
      <c r="H73" s="10" t="s">
        <v>205</v>
      </c>
      <c r="I73" s="13">
        <f ca="1">(TODAY() - staff[[#This Row],[Date Joined]])/365</f>
        <v>3.5178082191780824</v>
      </c>
      <c r="J73" s="5">
        <f ca="1">IF(staff[[#This Row],[Tenure]]&gt;3.5,staff[[#This Row],[Salary]]*3%,staff[[#This Row],[Salary]]*2%)</f>
        <v>2512.5</v>
      </c>
      <c r="K73" cm="1">
        <f t="array" ref="K73">_xlfn.IFS(staff[[#This Row],[Rating]]="Exceptional",5,staff[[#This Row],[Rating]]="Above Average",4,staff[[#This Row],[Rating]]="Average",3,staff[[#This Row],[Rating]]="Poor",2,staff[[#This Row],[Rating]]="Very poor",1)</f>
        <v>3</v>
      </c>
    </row>
    <row r="74" spans="1:11" x14ac:dyDescent="0.25">
      <c r="A74" s="10" t="s">
        <v>92</v>
      </c>
      <c r="B74" s="10" t="s">
        <v>8</v>
      </c>
      <c r="C74">
        <v>27</v>
      </c>
      <c r="D74" s="10" t="s">
        <v>16</v>
      </c>
      <c r="E74" s="7">
        <v>44686</v>
      </c>
      <c r="F74" s="10" t="s">
        <v>12</v>
      </c>
      <c r="G74" s="5">
        <v>83750</v>
      </c>
      <c r="H74" s="10" t="s">
        <v>207</v>
      </c>
      <c r="I74" s="13">
        <f ca="1">(TODAY() - staff[[#This Row],[Date Joined]])/365</f>
        <v>3.3506849315068492</v>
      </c>
      <c r="J74" s="5">
        <f ca="1">IF(staff[[#This Row],[Tenure]]&gt;3.5,staff[[#This Row],[Salary]]*3%,staff[[#This Row],[Salary]]*2%)</f>
        <v>1675</v>
      </c>
      <c r="K74" cm="1">
        <f t="array" ref="K74">_xlfn.IFS(staff[[#This Row],[Rating]]="Exceptional",5,staff[[#This Row],[Rating]]="Above Average",4,staff[[#This Row],[Rating]]="Average",3,staff[[#This Row],[Rating]]="Poor",2,staff[[#This Row],[Rating]]="Very poor",1)</f>
        <v>3</v>
      </c>
    </row>
    <row r="75" spans="1:11" x14ac:dyDescent="0.25">
      <c r="A75" s="10" t="s">
        <v>133</v>
      </c>
      <c r="B75" s="10" t="s">
        <v>8</v>
      </c>
      <c r="C75">
        <v>25</v>
      </c>
      <c r="D75" s="10" t="s">
        <v>13</v>
      </c>
      <c r="E75" s="7">
        <v>44633</v>
      </c>
      <c r="F75" s="10" t="s">
        <v>12</v>
      </c>
      <c r="G75" s="5">
        <v>80700</v>
      </c>
      <c r="H75" s="10" t="s">
        <v>205</v>
      </c>
      <c r="I75" s="13">
        <f ca="1">(TODAY() - staff[[#This Row],[Date Joined]])/365</f>
        <v>3.495890410958904</v>
      </c>
      <c r="J75" s="5">
        <f ca="1">IF(staff[[#This Row],[Tenure]]&gt;3.5,staff[[#This Row],[Salary]]*3%,staff[[#This Row],[Salary]]*2%)</f>
        <v>1614</v>
      </c>
      <c r="K75" cm="1">
        <f t="array" ref="K75">_xlfn.IFS(staff[[#This Row],[Rating]]="Exceptional",5,staff[[#This Row],[Rating]]="Above Average",4,staff[[#This Row],[Rating]]="Average",3,staff[[#This Row],[Rating]]="Poor",2,staff[[#This Row],[Rating]]="Very poor",1)</f>
        <v>4</v>
      </c>
    </row>
    <row r="76" spans="1:11" x14ac:dyDescent="0.25">
      <c r="A76" s="10" t="s">
        <v>39</v>
      </c>
      <c r="B76" s="10" t="s">
        <v>8</v>
      </c>
      <c r="C76">
        <v>25</v>
      </c>
      <c r="D76" s="10" t="s">
        <v>13</v>
      </c>
      <c r="E76" s="7">
        <v>44694</v>
      </c>
      <c r="F76" s="10" t="s">
        <v>12</v>
      </c>
      <c r="G76" s="5">
        <v>80700</v>
      </c>
      <c r="H76" s="10" t="s">
        <v>207</v>
      </c>
      <c r="I76" s="13">
        <f ca="1">(TODAY() - staff[[#This Row],[Date Joined]])/365</f>
        <v>3.3287671232876712</v>
      </c>
      <c r="J76" s="5">
        <f ca="1">IF(staff[[#This Row],[Tenure]]&gt;3.5,staff[[#This Row],[Salary]]*3%,staff[[#This Row],[Salary]]*2%)</f>
        <v>1614</v>
      </c>
      <c r="K76" cm="1">
        <f t="array" ref="K76">_xlfn.IFS(staff[[#This Row],[Rating]]="Exceptional",5,staff[[#This Row],[Rating]]="Above Average",4,staff[[#This Row],[Rating]]="Average",3,staff[[#This Row],[Rating]]="Poor",2,staff[[#This Row],[Rating]]="Very poor",1)</f>
        <v>4</v>
      </c>
    </row>
    <row r="77" spans="1:11" x14ac:dyDescent="0.25">
      <c r="A77" s="10" t="s">
        <v>197</v>
      </c>
      <c r="B77" s="10" t="s">
        <v>15</v>
      </c>
      <c r="C77">
        <v>20</v>
      </c>
      <c r="D77" s="10" t="s">
        <v>16</v>
      </c>
      <c r="E77" s="7">
        <v>44683</v>
      </c>
      <c r="F77" s="10" t="s">
        <v>9</v>
      </c>
      <c r="G77" s="5">
        <v>79570</v>
      </c>
      <c r="H77" s="10" t="s">
        <v>205</v>
      </c>
      <c r="I77" s="13">
        <f ca="1">(TODAY() - staff[[#This Row],[Date Joined]])/365</f>
        <v>3.3589041095890413</v>
      </c>
      <c r="J77" s="5">
        <f ca="1">IF(staff[[#This Row],[Tenure]]&gt;3.5,staff[[#This Row],[Salary]]*3%,staff[[#This Row],[Salary]]*2%)</f>
        <v>1591.4</v>
      </c>
      <c r="K77" cm="1">
        <f t="array" ref="K77">_xlfn.IFS(staff[[#This Row],[Rating]]="Exceptional",5,staff[[#This Row],[Rating]]="Above Average",4,staff[[#This Row],[Rating]]="Average",3,staff[[#This Row],[Rating]]="Poor",2,staff[[#This Row],[Rating]]="Very poor",1)</f>
        <v>3</v>
      </c>
    </row>
    <row r="78" spans="1:11" x14ac:dyDescent="0.25">
      <c r="A78" s="10" t="s">
        <v>104</v>
      </c>
      <c r="B78" s="10" t="s">
        <v>15</v>
      </c>
      <c r="C78">
        <v>20</v>
      </c>
      <c r="D78" s="10" t="s">
        <v>16</v>
      </c>
      <c r="E78" s="7">
        <v>44744</v>
      </c>
      <c r="F78" s="10" t="s">
        <v>9</v>
      </c>
      <c r="G78" s="5">
        <v>79570</v>
      </c>
      <c r="H78" s="10" t="s">
        <v>207</v>
      </c>
      <c r="I78" s="13">
        <f ca="1">(TODAY() - staff[[#This Row],[Date Joined]])/365</f>
        <v>3.1917808219178081</v>
      </c>
      <c r="J78" s="5">
        <f ca="1">IF(staff[[#This Row],[Tenure]]&gt;3.5,staff[[#This Row],[Salary]]*3%,staff[[#This Row],[Salary]]*2%)</f>
        <v>1591.4</v>
      </c>
      <c r="K78" cm="1">
        <f t="array" ref="K78">_xlfn.IFS(staff[[#This Row],[Rating]]="Exceptional",5,staff[[#This Row],[Rating]]="Above Average",4,staff[[#This Row],[Rating]]="Average",3,staff[[#This Row],[Rating]]="Poor",2,staff[[#This Row],[Rating]]="Very poor",1)</f>
        <v>3</v>
      </c>
    </row>
    <row r="79" spans="1:11" x14ac:dyDescent="0.25">
      <c r="A79" s="10" t="s">
        <v>141</v>
      </c>
      <c r="B79" s="10" t="s">
        <v>8</v>
      </c>
      <c r="C79">
        <v>36</v>
      </c>
      <c r="D79" s="10" t="s">
        <v>16</v>
      </c>
      <c r="E79" s="7">
        <v>44433</v>
      </c>
      <c r="F79" s="10" t="s">
        <v>19</v>
      </c>
      <c r="G79" s="5">
        <v>78540</v>
      </c>
      <c r="H79" s="10" t="s">
        <v>205</v>
      </c>
      <c r="I79" s="13">
        <f ca="1">(TODAY() - staff[[#This Row],[Date Joined]])/365</f>
        <v>4.043835616438356</v>
      </c>
      <c r="J79" s="5">
        <f ca="1">IF(staff[[#This Row],[Tenure]]&gt;3.5,staff[[#This Row],[Salary]]*3%,staff[[#This Row],[Salary]]*2%)</f>
        <v>2356.1999999999998</v>
      </c>
      <c r="K79" cm="1">
        <f t="array" ref="K79">_xlfn.IFS(staff[[#This Row],[Rating]]="Exceptional",5,staff[[#This Row],[Rating]]="Above Average",4,staff[[#This Row],[Rating]]="Average",3,staff[[#This Row],[Rating]]="Poor",2,staff[[#This Row],[Rating]]="Very poor",1)</f>
        <v>3</v>
      </c>
    </row>
    <row r="80" spans="1:11" x14ac:dyDescent="0.25">
      <c r="A80" s="10" t="s">
        <v>48</v>
      </c>
      <c r="B80" s="10" t="s">
        <v>8</v>
      </c>
      <c r="C80">
        <v>36</v>
      </c>
      <c r="D80" s="10" t="s">
        <v>16</v>
      </c>
      <c r="E80" s="7">
        <v>44494</v>
      </c>
      <c r="F80" s="10" t="s">
        <v>19</v>
      </c>
      <c r="G80" s="5">
        <v>78540</v>
      </c>
      <c r="H80" s="10" t="s">
        <v>207</v>
      </c>
      <c r="I80" s="13">
        <f ca="1">(TODAY() - staff[[#This Row],[Date Joined]])/365</f>
        <v>3.8767123287671232</v>
      </c>
      <c r="J80" s="5">
        <f ca="1">IF(staff[[#This Row],[Tenure]]&gt;3.5,staff[[#This Row],[Salary]]*3%,staff[[#This Row],[Salary]]*2%)</f>
        <v>2356.1999999999998</v>
      </c>
      <c r="K80" cm="1">
        <f t="array" ref="K80">_xlfn.IFS(staff[[#This Row],[Rating]]="Exceptional",5,staff[[#This Row],[Rating]]="Above Average",4,staff[[#This Row],[Rating]]="Average",3,staff[[#This Row],[Rating]]="Poor",2,staff[[#This Row],[Rating]]="Very poor",1)</f>
        <v>3</v>
      </c>
    </row>
    <row r="81" spans="1:11" x14ac:dyDescent="0.25">
      <c r="A81" s="10" t="s">
        <v>164</v>
      </c>
      <c r="B81" s="10" t="s">
        <v>8</v>
      </c>
      <c r="C81">
        <v>36</v>
      </c>
      <c r="D81" s="10" t="s">
        <v>16</v>
      </c>
      <c r="E81" s="7">
        <v>44468</v>
      </c>
      <c r="F81" s="10" t="s">
        <v>9</v>
      </c>
      <c r="G81" s="5">
        <v>78390</v>
      </c>
      <c r="H81" s="10" t="s">
        <v>205</v>
      </c>
      <c r="I81" s="13">
        <f ca="1">(TODAY() - staff[[#This Row],[Date Joined]])/365</f>
        <v>3.9479452054794519</v>
      </c>
      <c r="J81" s="5">
        <f ca="1">IF(staff[[#This Row],[Tenure]]&gt;3.5,staff[[#This Row],[Salary]]*3%,staff[[#This Row],[Salary]]*2%)</f>
        <v>2351.6999999999998</v>
      </c>
      <c r="K81" cm="1">
        <f t="array" ref="K81">_xlfn.IFS(staff[[#This Row],[Rating]]="Exceptional",5,staff[[#This Row],[Rating]]="Above Average",4,staff[[#This Row],[Rating]]="Average",3,staff[[#This Row],[Rating]]="Poor",2,staff[[#This Row],[Rating]]="Very poor",1)</f>
        <v>3</v>
      </c>
    </row>
    <row r="82" spans="1:11" x14ac:dyDescent="0.25">
      <c r="A82" s="10" t="s">
        <v>72</v>
      </c>
      <c r="B82" s="10" t="s">
        <v>8</v>
      </c>
      <c r="C82">
        <v>36</v>
      </c>
      <c r="D82" s="10" t="s">
        <v>16</v>
      </c>
      <c r="E82" s="7">
        <v>44529</v>
      </c>
      <c r="F82" s="10" t="s">
        <v>9</v>
      </c>
      <c r="G82" s="5">
        <v>78390</v>
      </c>
      <c r="H82" s="10" t="s">
        <v>207</v>
      </c>
      <c r="I82" s="13">
        <f ca="1">(TODAY() - staff[[#This Row],[Date Joined]])/365</f>
        <v>3.7808219178082192</v>
      </c>
      <c r="J82" s="5">
        <f ca="1">IF(staff[[#This Row],[Tenure]]&gt;3.5,staff[[#This Row],[Salary]]*3%,staff[[#This Row],[Salary]]*2%)</f>
        <v>2351.6999999999998</v>
      </c>
      <c r="K82" cm="1">
        <f t="array" ref="K82">_xlfn.IFS(staff[[#This Row],[Rating]]="Exceptional",5,staff[[#This Row],[Rating]]="Above Average",4,staff[[#This Row],[Rating]]="Average",3,staff[[#This Row],[Rating]]="Poor",2,staff[[#This Row],[Rating]]="Very poor",1)</f>
        <v>3</v>
      </c>
    </row>
    <row r="83" spans="1:11" x14ac:dyDescent="0.25">
      <c r="A83" s="10" t="s">
        <v>154</v>
      </c>
      <c r="B83" s="10" t="s">
        <v>8</v>
      </c>
      <c r="C83">
        <v>22</v>
      </c>
      <c r="D83" s="10" t="s">
        <v>13</v>
      </c>
      <c r="E83" s="7">
        <v>44388</v>
      </c>
      <c r="F83" s="10" t="s">
        <v>9</v>
      </c>
      <c r="G83" s="5">
        <v>76900</v>
      </c>
      <c r="H83" s="10" t="s">
        <v>205</v>
      </c>
      <c r="I83" s="13">
        <f ca="1">(TODAY() - staff[[#This Row],[Date Joined]])/365</f>
        <v>4.1671232876712327</v>
      </c>
      <c r="J83" s="5">
        <f ca="1">IF(staff[[#This Row],[Tenure]]&gt;3.5,staff[[#This Row],[Salary]]*3%,staff[[#This Row],[Salary]]*2%)</f>
        <v>2307</v>
      </c>
      <c r="K83" cm="1">
        <f t="array" ref="K83">_xlfn.IFS(staff[[#This Row],[Rating]]="Exceptional",5,staff[[#This Row],[Rating]]="Above Average",4,staff[[#This Row],[Rating]]="Average",3,staff[[#This Row],[Rating]]="Poor",2,staff[[#This Row],[Rating]]="Very poor",1)</f>
        <v>4</v>
      </c>
    </row>
    <row r="84" spans="1:11" x14ac:dyDescent="0.25">
      <c r="A84" s="10" t="s">
        <v>62</v>
      </c>
      <c r="B84" s="10" t="s">
        <v>8</v>
      </c>
      <c r="C84">
        <v>22</v>
      </c>
      <c r="D84" s="10" t="s">
        <v>13</v>
      </c>
      <c r="E84" s="7">
        <v>44450</v>
      </c>
      <c r="F84" s="10" t="s">
        <v>9</v>
      </c>
      <c r="G84" s="5">
        <v>76900</v>
      </c>
      <c r="H84" s="10" t="s">
        <v>207</v>
      </c>
      <c r="I84" s="13">
        <f ca="1">(TODAY() - staff[[#This Row],[Date Joined]])/365</f>
        <v>3.9972602739726026</v>
      </c>
      <c r="J84" s="5">
        <f ca="1">IF(staff[[#This Row],[Tenure]]&gt;3.5,staff[[#This Row],[Salary]]*3%,staff[[#This Row],[Salary]]*2%)</f>
        <v>2307</v>
      </c>
      <c r="K84" cm="1">
        <f t="array" ref="K84">_xlfn.IFS(staff[[#This Row],[Rating]]="Exceptional",5,staff[[#This Row],[Rating]]="Above Average",4,staff[[#This Row],[Rating]]="Average",3,staff[[#This Row],[Rating]]="Poor",2,staff[[#This Row],[Rating]]="Very poor",1)</f>
        <v>4</v>
      </c>
    </row>
    <row r="85" spans="1:11" x14ac:dyDescent="0.25">
      <c r="A85" s="10" t="s">
        <v>129</v>
      </c>
      <c r="B85" s="10" t="s">
        <v>8</v>
      </c>
      <c r="C85">
        <v>28</v>
      </c>
      <c r="D85" s="10" t="s">
        <v>16</v>
      </c>
      <c r="E85" s="7">
        <v>44124</v>
      </c>
      <c r="F85" s="10" t="s">
        <v>21</v>
      </c>
      <c r="G85" s="5">
        <v>75970</v>
      </c>
      <c r="H85" s="10" t="s">
        <v>205</v>
      </c>
      <c r="I85" s="13">
        <f ca="1">(TODAY() - staff[[#This Row],[Date Joined]])/365</f>
        <v>4.8904109589041092</v>
      </c>
      <c r="J85" s="5">
        <f ca="1">IF(staff[[#This Row],[Tenure]]&gt;3.5,staff[[#This Row],[Salary]]*3%,staff[[#This Row],[Salary]]*2%)</f>
        <v>2279.1</v>
      </c>
      <c r="K85" cm="1">
        <f t="array" ref="K85">_xlfn.IFS(staff[[#This Row],[Rating]]="Exceptional",5,staff[[#This Row],[Rating]]="Above Average",4,staff[[#This Row],[Rating]]="Average",3,staff[[#This Row],[Rating]]="Poor",2,staff[[#This Row],[Rating]]="Very poor",1)</f>
        <v>3</v>
      </c>
    </row>
    <row r="86" spans="1:11" x14ac:dyDescent="0.25">
      <c r="A86" s="10" t="s">
        <v>35</v>
      </c>
      <c r="B86" s="10" t="s">
        <v>8</v>
      </c>
      <c r="C86">
        <v>28</v>
      </c>
      <c r="D86" s="10" t="s">
        <v>16</v>
      </c>
      <c r="E86" s="7">
        <v>44185</v>
      </c>
      <c r="F86" s="10" t="s">
        <v>21</v>
      </c>
      <c r="G86" s="5">
        <v>75970</v>
      </c>
      <c r="H86" s="10" t="s">
        <v>207</v>
      </c>
      <c r="I86" s="13">
        <f ca="1">(TODAY() - staff[[#This Row],[Date Joined]])/365</f>
        <v>4.7232876712328764</v>
      </c>
      <c r="J86" s="5">
        <f ca="1">IF(staff[[#This Row],[Tenure]]&gt;3.5,staff[[#This Row],[Salary]]*3%,staff[[#This Row],[Salary]]*2%)</f>
        <v>2279.1</v>
      </c>
      <c r="K86" cm="1">
        <f t="array" ref="K86">_xlfn.IFS(staff[[#This Row],[Rating]]="Exceptional",5,staff[[#This Row],[Rating]]="Above Average",4,staff[[#This Row],[Rating]]="Average",3,staff[[#This Row],[Rating]]="Poor",2,staff[[#This Row],[Rating]]="Very poor",1)</f>
        <v>3</v>
      </c>
    </row>
    <row r="87" spans="1:11" x14ac:dyDescent="0.25">
      <c r="A87" s="10" t="s">
        <v>170</v>
      </c>
      <c r="B87" s="10" t="s">
        <v>15</v>
      </c>
      <c r="C87">
        <v>21</v>
      </c>
      <c r="D87" s="10" t="s">
        <v>16</v>
      </c>
      <c r="E87" s="7">
        <v>44180</v>
      </c>
      <c r="F87" s="10" t="s">
        <v>56</v>
      </c>
      <c r="G87" s="5">
        <v>75880</v>
      </c>
      <c r="H87" s="10" t="s">
        <v>205</v>
      </c>
      <c r="I87" s="13">
        <f ca="1">(TODAY() - staff[[#This Row],[Date Joined]])/365</f>
        <v>4.7369863013698632</v>
      </c>
      <c r="J87" s="5">
        <f ca="1">IF(staff[[#This Row],[Tenure]]&gt;3.5,staff[[#This Row],[Salary]]*3%,staff[[#This Row],[Salary]]*2%)</f>
        <v>2276.4</v>
      </c>
      <c r="K87" cm="1">
        <f t="array" ref="K87">_xlfn.IFS(staff[[#This Row],[Rating]]="Exceptional",5,staff[[#This Row],[Rating]]="Above Average",4,staff[[#This Row],[Rating]]="Average",3,staff[[#This Row],[Rating]]="Poor",2,staff[[#This Row],[Rating]]="Very poor",1)</f>
        <v>3</v>
      </c>
    </row>
    <row r="88" spans="1:11" x14ac:dyDescent="0.25">
      <c r="A88" s="10" t="s">
        <v>78</v>
      </c>
      <c r="B88" s="10" t="s">
        <v>15</v>
      </c>
      <c r="C88">
        <v>21</v>
      </c>
      <c r="D88" s="10" t="s">
        <v>16</v>
      </c>
      <c r="E88" s="7">
        <v>44242</v>
      </c>
      <c r="F88" s="10" t="s">
        <v>56</v>
      </c>
      <c r="G88" s="5">
        <v>75880</v>
      </c>
      <c r="H88" s="10" t="s">
        <v>207</v>
      </c>
      <c r="I88" s="13">
        <f ca="1">(TODAY() - staff[[#This Row],[Date Joined]])/365</f>
        <v>4.5671232876712331</v>
      </c>
      <c r="J88" s="5">
        <f ca="1">IF(staff[[#This Row],[Tenure]]&gt;3.5,staff[[#This Row],[Salary]]*3%,staff[[#This Row],[Salary]]*2%)</f>
        <v>2276.4</v>
      </c>
      <c r="K88" cm="1">
        <f t="array" ref="K88">_xlfn.IFS(staff[[#This Row],[Rating]]="Exceptional",5,staff[[#This Row],[Rating]]="Above Average",4,staff[[#This Row],[Rating]]="Average",3,staff[[#This Row],[Rating]]="Poor",2,staff[[#This Row],[Rating]]="Very poor",1)</f>
        <v>3</v>
      </c>
    </row>
    <row r="89" spans="1:11" x14ac:dyDescent="0.25">
      <c r="A89" s="10" t="s">
        <v>135</v>
      </c>
      <c r="B89" s="10" t="s">
        <v>8</v>
      </c>
      <c r="C89">
        <v>33</v>
      </c>
      <c r="D89" s="10" t="s">
        <v>42</v>
      </c>
      <c r="E89" s="7">
        <v>44313</v>
      </c>
      <c r="F89" s="10" t="s">
        <v>12</v>
      </c>
      <c r="G89" s="5">
        <v>75480</v>
      </c>
      <c r="H89" s="10" t="s">
        <v>205</v>
      </c>
      <c r="I89" s="13">
        <f ca="1">(TODAY() - staff[[#This Row],[Date Joined]])/365</f>
        <v>4.3726027397260276</v>
      </c>
      <c r="J89" s="5">
        <f ca="1">IF(staff[[#This Row],[Tenure]]&gt;3.5,staff[[#This Row],[Salary]]*3%,staff[[#This Row],[Salary]]*2%)</f>
        <v>2264.4</v>
      </c>
      <c r="K89" cm="1">
        <f t="array" ref="K89">_xlfn.IFS(staff[[#This Row],[Rating]]="Exceptional",5,staff[[#This Row],[Rating]]="Above Average",4,staff[[#This Row],[Rating]]="Average",3,staff[[#This Row],[Rating]]="Poor",2,staff[[#This Row],[Rating]]="Very poor",1)</f>
        <v>1</v>
      </c>
    </row>
    <row r="90" spans="1:11" x14ac:dyDescent="0.25">
      <c r="A90" s="10" t="s">
        <v>41</v>
      </c>
      <c r="B90" s="10" t="s">
        <v>8</v>
      </c>
      <c r="C90">
        <v>33</v>
      </c>
      <c r="D90" s="10" t="s">
        <v>42</v>
      </c>
      <c r="E90" s="7">
        <v>44374</v>
      </c>
      <c r="F90" s="10" t="s">
        <v>12</v>
      </c>
      <c r="G90" s="5">
        <v>75480</v>
      </c>
      <c r="H90" s="10" t="s">
        <v>207</v>
      </c>
      <c r="I90" s="13">
        <f ca="1">(TODAY() - staff[[#This Row],[Date Joined]])/365</f>
        <v>4.2054794520547949</v>
      </c>
      <c r="J90" s="5">
        <f ca="1">IF(staff[[#This Row],[Tenure]]&gt;3.5,staff[[#This Row],[Salary]]*3%,staff[[#This Row],[Salary]]*2%)</f>
        <v>2264.4</v>
      </c>
      <c r="K90" cm="1">
        <f t="array" ref="K90">_xlfn.IFS(staff[[#This Row],[Rating]]="Exceptional",5,staff[[#This Row],[Rating]]="Above Average",4,staff[[#This Row],[Rating]]="Average",3,staff[[#This Row],[Rating]]="Poor",2,staff[[#This Row],[Rating]]="Very poor",1)</f>
        <v>1</v>
      </c>
    </row>
    <row r="91" spans="1:11" x14ac:dyDescent="0.25">
      <c r="A91" s="10" t="s">
        <v>188</v>
      </c>
      <c r="B91" s="10" t="s">
        <v>8</v>
      </c>
      <c r="C91">
        <v>33</v>
      </c>
      <c r="D91" s="10" t="s">
        <v>16</v>
      </c>
      <c r="E91" s="7">
        <v>44253</v>
      </c>
      <c r="F91" s="10" t="s">
        <v>12</v>
      </c>
      <c r="G91" s="5">
        <v>75280</v>
      </c>
      <c r="H91" s="10" t="s">
        <v>205</v>
      </c>
      <c r="I91" s="13">
        <f ca="1">(TODAY() - staff[[#This Row],[Date Joined]])/365</f>
        <v>4.536986301369863</v>
      </c>
      <c r="J91" s="5">
        <f ca="1">IF(staff[[#This Row],[Tenure]]&gt;3.5,staff[[#This Row],[Salary]]*3%,staff[[#This Row],[Salary]]*2%)</f>
        <v>2258.4</v>
      </c>
      <c r="K91" cm="1">
        <f t="array" ref="K91">_xlfn.IFS(staff[[#This Row],[Rating]]="Exceptional",5,staff[[#This Row],[Rating]]="Above Average",4,staff[[#This Row],[Rating]]="Average",3,staff[[#This Row],[Rating]]="Poor",2,staff[[#This Row],[Rating]]="Very poor",1)</f>
        <v>3</v>
      </c>
    </row>
    <row r="92" spans="1:11" x14ac:dyDescent="0.25">
      <c r="A92" s="10" t="s">
        <v>95</v>
      </c>
      <c r="B92" s="10" t="s">
        <v>8</v>
      </c>
      <c r="C92">
        <v>33</v>
      </c>
      <c r="D92" s="10" t="s">
        <v>16</v>
      </c>
      <c r="E92" s="7">
        <v>44312</v>
      </c>
      <c r="F92" s="10" t="s">
        <v>12</v>
      </c>
      <c r="G92" s="5">
        <v>75280</v>
      </c>
      <c r="H92" s="10" t="s">
        <v>207</v>
      </c>
      <c r="I92" s="13">
        <f ca="1">(TODAY() - staff[[#This Row],[Date Joined]])/365</f>
        <v>4.375342465753425</v>
      </c>
      <c r="J92" s="5">
        <f ca="1">IF(staff[[#This Row],[Tenure]]&gt;3.5,staff[[#This Row],[Salary]]*3%,staff[[#This Row],[Salary]]*2%)</f>
        <v>2258.4</v>
      </c>
      <c r="K92" cm="1">
        <f t="array" ref="K92">_xlfn.IFS(staff[[#This Row],[Rating]]="Exceptional",5,staff[[#This Row],[Rating]]="Above Average",4,staff[[#This Row],[Rating]]="Average",3,staff[[#This Row],[Rating]]="Poor",2,staff[[#This Row],[Rating]]="Very poor",1)</f>
        <v>3</v>
      </c>
    </row>
    <row r="93" spans="1:11" x14ac:dyDescent="0.25">
      <c r="A93" s="10" t="s">
        <v>111</v>
      </c>
      <c r="B93" s="10" t="s">
        <v>8</v>
      </c>
      <c r="C93">
        <v>42</v>
      </c>
      <c r="D93" s="10" t="s">
        <v>10</v>
      </c>
      <c r="E93" s="7">
        <v>44718</v>
      </c>
      <c r="F93" s="10" t="s">
        <v>9</v>
      </c>
      <c r="G93" s="5">
        <v>75000</v>
      </c>
      <c r="H93" s="10" t="s">
        <v>205</v>
      </c>
      <c r="I93" s="13">
        <f ca="1">(TODAY() - staff[[#This Row],[Date Joined]])/365</f>
        <v>3.2630136986301368</v>
      </c>
      <c r="J93" s="5">
        <f ca="1">IF(staff[[#This Row],[Tenure]]&gt;3.5,staff[[#This Row],[Salary]]*3%,staff[[#This Row],[Salary]]*2%)</f>
        <v>1500</v>
      </c>
      <c r="K93" cm="1">
        <f t="array" ref="K93">_xlfn.IFS(staff[[#This Row],[Rating]]="Exceptional",5,staff[[#This Row],[Rating]]="Above Average",4,staff[[#This Row],[Rating]]="Average",3,staff[[#This Row],[Rating]]="Poor",2,staff[[#This Row],[Rating]]="Very poor",1)</f>
        <v>5</v>
      </c>
    </row>
    <row r="94" spans="1:11" x14ac:dyDescent="0.25">
      <c r="A94" s="10" t="s">
        <v>7</v>
      </c>
      <c r="B94" s="10" t="s">
        <v>8</v>
      </c>
      <c r="C94">
        <v>42</v>
      </c>
      <c r="D94" s="10" t="s">
        <v>10</v>
      </c>
      <c r="E94" s="7">
        <v>44779</v>
      </c>
      <c r="F94" s="10" t="s">
        <v>9</v>
      </c>
      <c r="G94" s="5">
        <v>75000</v>
      </c>
      <c r="H94" s="10" t="s">
        <v>207</v>
      </c>
      <c r="I94" s="13">
        <f ca="1">(TODAY() - staff[[#This Row],[Date Joined]])/365</f>
        <v>3.095890410958904</v>
      </c>
      <c r="J94" s="5">
        <f ca="1">IF(staff[[#This Row],[Tenure]]&gt;3.5,staff[[#This Row],[Salary]]*3%,staff[[#This Row],[Salary]]*2%)</f>
        <v>1500</v>
      </c>
      <c r="K94" cm="1">
        <f t="array" ref="K94">_xlfn.IFS(staff[[#This Row],[Rating]]="Exceptional",5,staff[[#This Row],[Rating]]="Above Average",4,staff[[#This Row],[Rating]]="Average",3,staff[[#This Row],[Rating]]="Poor",2,staff[[#This Row],[Rating]]="Very poor",1)</f>
        <v>5</v>
      </c>
    </row>
    <row r="95" spans="1:11" x14ac:dyDescent="0.25">
      <c r="A95" s="10" t="s">
        <v>115</v>
      </c>
      <c r="B95" s="10" t="s">
        <v>15</v>
      </c>
      <c r="C95">
        <v>33</v>
      </c>
      <c r="D95" s="10" t="s">
        <v>16</v>
      </c>
      <c r="E95" s="7">
        <v>44324</v>
      </c>
      <c r="F95" s="10" t="s">
        <v>19</v>
      </c>
      <c r="G95" s="5">
        <v>74550</v>
      </c>
      <c r="H95" s="10" t="s">
        <v>205</v>
      </c>
      <c r="I95" s="13">
        <f ca="1">(TODAY() - staff[[#This Row],[Date Joined]])/365</f>
        <v>4.3424657534246576</v>
      </c>
      <c r="J95" s="5">
        <f ca="1">IF(staff[[#This Row],[Tenure]]&gt;3.5,staff[[#This Row],[Salary]]*3%,staff[[#This Row],[Salary]]*2%)</f>
        <v>2236.5</v>
      </c>
      <c r="K95" cm="1">
        <f t="array" ref="K95">_xlfn.IFS(staff[[#This Row],[Rating]]="Exceptional",5,staff[[#This Row],[Rating]]="Above Average",4,staff[[#This Row],[Rating]]="Average",3,staff[[#This Row],[Rating]]="Poor",2,staff[[#This Row],[Rating]]="Very poor",1)</f>
        <v>3</v>
      </c>
    </row>
    <row r="96" spans="1:11" x14ac:dyDescent="0.25">
      <c r="A96" s="10" t="s">
        <v>18</v>
      </c>
      <c r="B96" s="10" t="s">
        <v>15</v>
      </c>
      <c r="C96">
        <v>33</v>
      </c>
      <c r="D96" s="10" t="s">
        <v>16</v>
      </c>
      <c r="E96" s="7">
        <v>44385</v>
      </c>
      <c r="F96" s="10" t="s">
        <v>19</v>
      </c>
      <c r="G96" s="5">
        <v>74550</v>
      </c>
      <c r="H96" s="10" t="s">
        <v>207</v>
      </c>
      <c r="I96" s="13">
        <f ca="1">(TODAY() - staff[[#This Row],[Date Joined]])/365</f>
        <v>4.1753424657534248</v>
      </c>
      <c r="J96" s="5">
        <f ca="1">IF(staff[[#This Row],[Tenure]]&gt;3.5,staff[[#This Row],[Salary]]*3%,staff[[#This Row],[Salary]]*2%)</f>
        <v>2236.5</v>
      </c>
      <c r="K96" cm="1">
        <f t="array" ref="K96">_xlfn.IFS(staff[[#This Row],[Rating]]="Exceptional",5,staff[[#This Row],[Rating]]="Above Average",4,staff[[#This Row],[Rating]]="Average",3,staff[[#This Row],[Rating]]="Poor",2,staff[[#This Row],[Rating]]="Very poor",1)</f>
        <v>3</v>
      </c>
    </row>
    <row r="97" spans="1:11" x14ac:dyDescent="0.25">
      <c r="A97" s="10" t="s">
        <v>187</v>
      </c>
      <c r="B97" s="10" t="s">
        <v>15</v>
      </c>
      <c r="C97">
        <v>36</v>
      </c>
      <c r="D97" s="10" t="s">
        <v>16</v>
      </c>
      <c r="E97" s="7">
        <v>44272</v>
      </c>
      <c r="F97" s="10" t="s">
        <v>21</v>
      </c>
      <c r="G97" s="5">
        <v>71380</v>
      </c>
      <c r="H97" s="10" t="s">
        <v>205</v>
      </c>
      <c r="I97" s="13">
        <f ca="1">(TODAY() - staff[[#This Row],[Date Joined]])/365</f>
        <v>4.484931506849315</v>
      </c>
      <c r="J97" s="5">
        <f ca="1">IF(staff[[#This Row],[Tenure]]&gt;3.5,staff[[#This Row],[Salary]]*3%,staff[[#This Row],[Salary]]*2%)</f>
        <v>2141.4</v>
      </c>
      <c r="K97" cm="1">
        <f t="array" ref="K97">_xlfn.IFS(staff[[#This Row],[Rating]]="Exceptional",5,staff[[#This Row],[Rating]]="Above Average",4,staff[[#This Row],[Rating]]="Average",3,staff[[#This Row],[Rating]]="Poor",2,staff[[#This Row],[Rating]]="Very poor",1)</f>
        <v>3</v>
      </c>
    </row>
    <row r="98" spans="1:11" x14ac:dyDescent="0.25">
      <c r="A98" s="10" t="s">
        <v>94</v>
      </c>
      <c r="B98" s="10" t="s">
        <v>15</v>
      </c>
      <c r="C98">
        <v>36</v>
      </c>
      <c r="D98" s="10" t="s">
        <v>16</v>
      </c>
      <c r="E98" s="7">
        <v>44333</v>
      </c>
      <c r="F98" s="10" t="s">
        <v>21</v>
      </c>
      <c r="G98" s="5">
        <v>71380</v>
      </c>
      <c r="H98" s="10" t="s">
        <v>207</v>
      </c>
      <c r="I98" s="13">
        <f ca="1">(TODAY() - staff[[#This Row],[Date Joined]])/365</f>
        <v>4.3178082191780822</v>
      </c>
      <c r="J98" s="5">
        <f ca="1">IF(staff[[#This Row],[Tenure]]&gt;3.5,staff[[#This Row],[Salary]]*3%,staff[[#This Row],[Salary]]*2%)</f>
        <v>2141.4</v>
      </c>
      <c r="K98" cm="1">
        <f t="array" ref="K98">_xlfn.IFS(staff[[#This Row],[Rating]]="Exceptional",5,staff[[#This Row],[Rating]]="Above Average",4,staff[[#This Row],[Rating]]="Average",3,staff[[#This Row],[Rating]]="Poor",2,staff[[#This Row],[Rating]]="Very poor",1)</f>
        <v>3</v>
      </c>
    </row>
    <row r="99" spans="1:11" x14ac:dyDescent="0.25">
      <c r="A99" s="10" t="s">
        <v>162</v>
      </c>
      <c r="B99" s="10" t="s">
        <v>15</v>
      </c>
      <c r="C99">
        <v>46</v>
      </c>
      <c r="D99" s="10" t="s">
        <v>16</v>
      </c>
      <c r="E99" s="7">
        <v>44697</v>
      </c>
      <c r="F99" s="10" t="s">
        <v>9</v>
      </c>
      <c r="G99" s="5">
        <v>70610</v>
      </c>
      <c r="H99" s="10" t="s">
        <v>205</v>
      </c>
      <c r="I99" s="13">
        <f ca="1">(TODAY() - staff[[#This Row],[Date Joined]])/365</f>
        <v>3.3205479452054796</v>
      </c>
      <c r="J99" s="5">
        <f ca="1">IF(staff[[#This Row],[Tenure]]&gt;3.5,staff[[#This Row],[Salary]]*3%,staff[[#This Row],[Salary]]*2%)</f>
        <v>1412.2</v>
      </c>
      <c r="K99" cm="1">
        <f t="array" ref="K99">_xlfn.IFS(staff[[#This Row],[Rating]]="Exceptional",5,staff[[#This Row],[Rating]]="Above Average",4,staff[[#This Row],[Rating]]="Average",3,staff[[#This Row],[Rating]]="Poor",2,staff[[#This Row],[Rating]]="Very poor",1)</f>
        <v>3</v>
      </c>
    </row>
    <row r="100" spans="1:11" x14ac:dyDescent="0.25">
      <c r="A100" s="10" t="s">
        <v>70</v>
      </c>
      <c r="B100" s="10" t="s">
        <v>15</v>
      </c>
      <c r="C100">
        <v>46</v>
      </c>
      <c r="D100" s="10" t="s">
        <v>16</v>
      </c>
      <c r="E100" s="7">
        <v>44758</v>
      </c>
      <c r="F100" s="10" t="s">
        <v>9</v>
      </c>
      <c r="G100" s="5">
        <v>70610</v>
      </c>
      <c r="H100" s="10" t="s">
        <v>207</v>
      </c>
      <c r="I100" s="13">
        <f ca="1">(TODAY() - staff[[#This Row],[Date Joined]])/365</f>
        <v>3.1534246575342464</v>
      </c>
      <c r="J100" s="5">
        <f ca="1">IF(staff[[#This Row],[Tenure]]&gt;3.5,staff[[#This Row],[Salary]]*3%,staff[[#This Row],[Salary]]*2%)</f>
        <v>1412.2</v>
      </c>
      <c r="K100" cm="1">
        <f t="array" ref="K100">_xlfn.IFS(staff[[#This Row],[Rating]]="Exceptional",5,staff[[#This Row],[Rating]]="Above Average",4,staff[[#This Row],[Rating]]="Average",3,staff[[#This Row],[Rating]]="Poor",2,staff[[#This Row],[Rating]]="Very poor",1)</f>
        <v>3</v>
      </c>
    </row>
    <row r="101" spans="1:11" x14ac:dyDescent="0.25">
      <c r="A101" s="10" t="s">
        <v>183</v>
      </c>
      <c r="B101" s="10" t="s">
        <v>15</v>
      </c>
      <c r="C101">
        <v>42</v>
      </c>
      <c r="D101" s="10" t="s">
        <v>24</v>
      </c>
      <c r="E101" s="7">
        <v>44670</v>
      </c>
      <c r="F101" s="10" t="s">
        <v>21</v>
      </c>
      <c r="G101" s="5">
        <v>70270</v>
      </c>
      <c r="H101" s="10" t="s">
        <v>205</v>
      </c>
      <c r="I101" s="13">
        <f ca="1">(TODAY() - staff[[#This Row],[Date Joined]])/365</f>
        <v>3.3945205479452056</v>
      </c>
      <c r="J101" s="5">
        <f ca="1">IF(staff[[#This Row],[Tenure]]&gt;3.5,staff[[#This Row],[Salary]]*3%,staff[[#This Row],[Salary]]*2%)</f>
        <v>1405.4</v>
      </c>
      <c r="K101" cm="1">
        <f t="array" ref="K101">_xlfn.IFS(staff[[#This Row],[Rating]]="Exceptional",5,staff[[#This Row],[Rating]]="Above Average",4,staff[[#This Row],[Rating]]="Average",3,staff[[#This Row],[Rating]]="Poor",2,staff[[#This Row],[Rating]]="Very poor",1)</f>
        <v>2</v>
      </c>
    </row>
    <row r="102" spans="1:11" x14ac:dyDescent="0.25">
      <c r="A102" s="10" t="s">
        <v>90</v>
      </c>
      <c r="B102" s="10" t="s">
        <v>15</v>
      </c>
      <c r="C102">
        <v>42</v>
      </c>
      <c r="D102" s="10" t="s">
        <v>24</v>
      </c>
      <c r="E102" s="7">
        <v>44731</v>
      </c>
      <c r="F102" s="10" t="s">
        <v>21</v>
      </c>
      <c r="G102" s="5">
        <v>70270</v>
      </c>
      <c r="H102" s="10" t="s">
        <v>207</v>
      </c>
      <c r="I102" s="13">
        <f ca="1">(TODAY() - staff[[#This Row],[Date Joined]])/365</f>
        <v>3.2273972602739724</v>
      </c>
      <c r="J102" s="5">
        <f ca="1">IF(staff[[#This Row],[Tenure]]&gt;3.5,staff[[#This Row],[Salary]]*3%,staff[[#This Row],[Salary]]*2%)</f>
        <v>1405.4</v>
      </c>
      <c r="K102" cm="1">
        <f t="array" ref="K102">_xlfn.IFS(staff[[#This Row],[Rating]]="Exceptional",5,staff[[#This Row],[Rating]]="Above Average",4,staff[[#This Row],[Rating]]="Average",3,staff[[#This Row],[Rating]]="Poor",2,staff[[#This Row],[Rating]]="Very poor",1)</f>
        <v>2</v>
      </c>
    </row>
    <row r="103" spans="1:11" x14ac:dyDescent="0.25">
      <c r="A103" s="10" t="s">
        <v>159</v>
      </c>
      <c r="B103" s="10" t="s">
        <v>15</v>
      </c>
      <c r="C103">
        <v>30</v>
      </c>
      <c r="D103" s="10" t="s">
        <v>16</v>
      </c>
      <c r="E103" s="7">
        <v>44789</v>
      </c>
      <c r="F103" s="10" t="s">
        <v>12</v>
      </c>
      <c r="G103" s="5">
        <v>69710</v>
      </c>
      <c r="H103" s="10" t="s">
        <v>205</v>
      </c>
      <c r="I103" s="13">
        <f ca="1">(TODAY() - staff[[#This Row],[Date Joined]])/365</f>
        <v>3.0684931506849313</v>
      </c>
      <c r="J103" s="5">
        <f ca="1">IF(staff[[#This Row],[Tenure]]&gt;3.5,staff[[#This Row],[Salary]]*3%,staff[[#This Row],[Salary]]*2%)</f>
        <v>1394.2</v>
      </c>
      <c r="K103" cm="1">
        <f t="array" ref="K103">_xlfn.IFS(staff[[#This Row],[Rating]]="Exceptional",5,staff[[#This Row],[Rating]]="Above Average",4,staff[[#This Row],[Rating]]="Average",3,staff[[#This Row],[Rating]]="Poor",2,staff[[#This Row],[Rating]]="Very poor",1)</f>
        <v>3</v>
      </c>
    </row>
    <row r="104" spans="1:11" x14ac:dyDescent="0.25">
      <c r="A104" s="10" t="s">
        <v>67</v>
      </c>
      <c r="B104" s="10" t="s">
        <v>15</v>
      </c>
      <c r="C104">
        <v>30</v>
      </c>
      <c r="D104" s="10" t="s">
        <v>16</v>
      </c>
      <c r="E104" s="7">
        <v>44850</v>
      </c>
      <c r="F104" s="10" t="s">
        <v>12</v>
      </c>
      <c r="G104" s="5">
        <v>69710</v>
      </c>
      <c r="H104" s="10" t="s">
        <v>207</v>
      </c>
      <c r="I104" s="13">
        <f ca="1">(TODAY() - staff[[#This Row],[Date Joined]])/365</f>
        <v>2.9013698630136986</v>
      </c>
      <c r="J104" s="5">
        <f ca="1">IF(staff[[#This Row],[Tenure]]&gt;3.5,staff[[#This Row],[Salary]]*3%,staff[[#This Row],[Salary]]*2%)</f>
        <v>1394.2</v>
      </c>
      <c r="K104" cm="1">
        <f t="array" ref="K104">_xlfn.IFS(staff[[#This Row],[Rating]]="Exceptional",5,staff[[#This Row],[Rating]]="Above Average",4,staff[[#This Row],[Rating]]="Average",3,staff[[#This Row],[Rating]]="Poor",2,staff[[#This Row],[Rating]]="Very poor",1)</f>
        <v>3</v>
      </c>
    </row>
    <row r="105" spans="1:11" x14ac:dyDescent="0.25">
      <c r="A105" s="10" t="s">
        <v>119</v>
      </c>
      <c r="B105" s="10" t="s">
        <v>15</v>
      </c>
      <c r="C105">
        <v>30</v>
      </c>
      <c r="D105" s="10" t="s">
        <v>16</v>
      </c>
      <c r="E105" s="7">
        <v>44214</v>
      </c>
      <c r="F105" s="10" t="s">
        <v>12</v>
      </c>
      <c r="G105" s="5">
        <v>69120</v>
      </c>
      <c r="H105" s="10" t="s">
        <v>205</v>
      </c>
      <c r="I105" s="13">
        <f ca="1">(TODAY() - staff[[#This Row],[Date Joined]])/365</f>
        <v>4.6438356164383565</v>
      </c>
      <c r="J105" s="5">
        <f ca="1">IF(staff[[#This Row],[Tenure]]&gt;3.5,staff[[#This Row],[Salary]]*3%,staff[[#This Row],[Salary]]*2%)</f>
        <v>2073.6</v>
      </c>
      <c r="K105" cm="1">
        <f t="array" ref="K105">_xlfn.IFS(staff[[#This Row],[Rating]]="Exceptional",5,staff[[#This Row],[Rating]]="Above Average",4,staff[[#This Row],[Rating]]="Average",3,staff[[#This Row],[Rating]]="Poor",2,staff[[#This Row],[Rating]]="Very poor",1)</f>
        <v>3</v>
      </c>
    </row>
    <row r="106" spans="1:11" x14ac:dyDescent="0.25">
      <c r="A106" s="10" t="s">
        <v>25</v>
      </c>
      <c r="B106" s="10" t="s">
        <v>15</v>
      </c>
      <c r="C106">
        <v>30</v>
      </c>
      <c r="D106" s="10" t="s">
        <v>16</v>
      </c>
      <c r="E106" s="7">
        <v>44273</v>
      </c>
      <c r="F106" s="10" t="s">
        <v>12</v>
      </c>
      <c r="G106" s="5">
        <v>69120</v>
      </c>
      <c r="H106" s="10" t="s">
        <v>207</v>
      </c>
      <c r="I106" s="13">
        <f ca="1">(TODAY() - staff[[#This Row],[Date Joined]])/365</f>
        <v>4.4821917808219176</v>
      </c>
      <c r="J106" s="5">
        <f ca="1">IF(staff[[#This Row],[Tenure]]&gt;3.5,staff[[#This Row],[Salary]]*3%,staff[[#This Row],[Salary]]*2%)</f>
        <v>2073.6</v>
      </c>
      <c r="K106" cm="1">
        <f t="array" ref="K106">_xlfn.IFS(staff[[#This Row],[Rating]]="Exceptional",5,staff[[#This Row],[Rating]]="Above Average",4,staff[[#This Row],[Rating]]="Average",3,staff[[#This Row],[Rating]]="Poor",2,staff[[#This Row],[Rating]]="Very poor",1)</f>
        <v>3</v>
      </c>
    </row>
    <row r="107" spans="1:11" x14ac:dyDescent="0.25">
      <c r="A107" s="10" t="s">
        <v>190</v>
      </c>
      <c r="B107" s="10" t="s">
        <v>15</v>
      </c>
      <c r="C107">
        <v>37</v>
      </c>
      <c r="D107" s="10" t="s">
        <v>16</v>
      </c>
      <c r="E107" s="7">
        <v>44640</v>
      </c>
      <c r="F107" s="10" t="s">
        <v>12</v>
      </c>
      <c r="G107" s="5">
        <v>69070</v>
      </c>
      <c r="H107" s="10" t="s">
        <v>205</v>
      </c>
      <c r="I107" s="13">
        <f ca="1">(TODAY() - staff[[#This Row],[Date Joined]])/365</f>
        <v>3.4767123287671233</v>
      </c>
      <c r="J107" s="5">
        <f ca="1">IF(staff[[#This Row],[Tenure]]&gt;3.5,staff[[#This Row],[Salary]]*3%,staff[[#This Row],[Salary]]*2%)</f>
        <v>1381.4</v>
      </c>
      <c r="K107" cm="1">
        <f t="array" ref="K107">_xlfn.IFS(staff[[#This Row],[Rating]]="Exceptional",5,staff[[#This Row],[Rating]]="Above Average",4,staff[[#This Row],[Rating]]="Average",3,staff[[#This Row],[Rating]]="Poor",2,staff[[#This Row],[Rating]]="Very poor",1)</f>
        <v>3</v>
      </c>
    </row>
    <row r="108" spans="1:11" x14ac:dyDescent="0.25">
      <c r="A108" s="10" t="s">
        <v>97</v>
      </c>
      <c r="B108" s="10" t="s">
        <v>15</v>
      </c>
      <c r="C108">
        <v>37</v>
      </c>
      <c r="D108" s="10" t="s">
        <v>16</v>
      </c>
      <c r="E108" s="7">
        <v>44701</v>
      </c>
      <c r="F108" s="10" t="s">
        <v>12</v>
      </c>
      <c r="G108" s="5">
        <v>69070</v>
      </c>
      <c r="H108" s="10" t="s">
        <v>207</v>
      </c>
      <c r="I108" s="13">
        <f ca="1">(TODAY() - staff[[#This Row],[Date Joined]])/365</f>
        <v>3.3095890410958906</v>
      </c>
      <c r="J108" s="5">
        <f ca="1">IF(staff[[#This Row],[Tenure]]&gt;3.5,staff[[#This Row],[Salary]]*3%,staff[[#This Row],[Salary]]*2%)</f>
        <v>1381.4</v>
      </c>
      <c r="K108" cm="1">
        <f t="array" ref="K108">_xlfn.IFS(staff[[#This Row],[Rating]]="Exceptional",5,staff[[#This Row],[Rating]]="Above Average",4,staff[[#This Row],[Rating]]="Average",3,staff[[#This Row],[Rating]]="Poor",2,staff[[#This Row],[Rating]]="Very poor",1)</f>
        <v>3</v>
      </c>
    </row>
    <row r="109" spans="1:11" x14ac:dyDescent="0.25">
      <c r="A109" s="10" t="s">
        <v>184</v>
      </c>
      <c r="B109" s="10" t="s">
        <v>8</v>
      </c>
      <c r="C109">
        <v>20</v>
      </c>
      <c r="D109" s="10" t="s">
        <v>24</v>
      </c>
      <c r="E109" s="7">
        <v>44476</v>
      </c>
      <c r="F109" s="10" t="s">
        <v>19</v>
      </c>
      <c r="G109" s="5">
        <v>68900</v>
      </c>
      <c r="H109" s="10" t="s">
        <v>205</v>
      </c>
      <c r="I109" s="13">
        <f ca="1">(TODAY() - staff[[#This Row],[Date Joined]])/365</f>
        <v>3.9260273972602739</v>
      </c>
      <c r="J109" s="5">
        <f ca="1">IF(staff[[#This Row],[Tenure]]&gt;3.5,staff[[#This Row],[Salary]]*3%,staff[[#This Row],[Salary]]*2%)</f>
        <v>2067</v>
      </c>
      <c r="K109" cm="1">
        <f t="array" ref="K109">_xlfn.IFS(staff[[#This Row],[Rating]]="Exceptional",5,staff[[#This Row],[Rating]]="Above Average",4,staff[[#This Row],[Rating]]="Average",3,staff[[#This Row],[Rating]]="Poor",2,staff[[#This Row],[Rating]]="Very poor",1)</f>
        <v>2</v>
      </c>
    </row>
    <row r="110" spans="1:11" x14ac:dyDescent="0.25">
      <c r="A110" s="10" t="s">
        <v>91</v>
      </c>
      <c r="B110" s="10" t="s">
        <v>8</v>
      </c>
      <c r="C110">
        <v>20</v>
      </c>
      <c r="D110" s="10" t="s">
        <v>24</v>
      </c>
      <c r="E110" s="7">
        <v>44537</v>
      </c>
      <c r="F110" s="10" t="s">
        <v>19</v>
      </c>
      <c r="G110" s="5">
        <v>68900</v>
      </c>
      <c r="H110" s="10" t="s">
        <v>207</v>
      </c>
      <c r="I110" s="13">
        <f ca="1">(TODAY() - staff[[#This Row],[Date Joined]])/365</f>
        <v>3.7589041095890412</v>
      </c>
      <c r="J110" s="5">
        <f ca="1">IF(staff[[#This Row],[Tenure]]&gt;3.5,staff[[#This Row],[Salary]]*3%,staff[[#This Row],[Salary]]*2%)</f>
        <v>2067</v>
      </c>
      <c r="K110" cm="1">
        <f t="array" ref="K110">_xlfn.IFS(staff[[#This Row],[Rating]]="Exceptional",5,staff[[#This Row],[Rating]]="Above Average",4,staff[[#This Row],[Rating]]="Average",3,staff[[#This Row],[Rating]]="Poor",2,staff[[#This Row],[Rating]]="Very poor",1)</f>
        <v>2</v>
      </c>
    </row>
    <row r="111" spans="1:11" x14ac:dyDescent="0.25">
      <c r="A111" s="10" t="s">
        <v>138</v>
      </c>
      <c r="B111" s="10" t="s">
        <v>15</v>
      </c>
      <c r="C111">
        <v>30</v>
      </c>
      <c r="D111" s="10" t="s">
        <v>16</v>
      </c>
      <c r="E111" s="7">
        <v>44640</v>
      </c>
      <c r="F111" s="10" t="s">
        <v>9</v>
      </c>
      <c r="G111" s="5">
        <v>67950</v>
      </c>
      <c r="H111" s="10" t="s">
        <v>205</v>
      </c>
      <c r="I111" s="13">
        <f ca="1">(TODAY() - staff[[#This Row],[Date Joined]])/365</f>
        <v>3.4767123287671233</v>
      </c>
      <c r="J111" s="5">
        <f ca="1">IF(staff[[#This Row],[Tenure]]&gt;3.5,staff[[#This Row],[Salary]]*3%,staff[[#This Row],[Salary]]*2%)</f>
        <v>1359</v>
      </c>
      <c r="K111" cm="1">
        <f t="array" ref="K111">_xlfn.IFS(staff[[#This Row],[Rating]]="Exceptional",5,staff[[#This Row],[Rating]]="Above Average",4,staff[[#This Row],[Rating]]="Average",3,staff[[#This Row],[Rating]]="Poor",2,staff[[#This Row],[Rating]]="Very poor",1)</f>
        <v>3</v>
      </c>
    </row>
    <row r="112" spans="1:11" x14ac:dyDescent="0.25">
      <c r="A112" s="10" t="s">
        <v>45</v>
      </c>
      <c r="B112" s="10" t="s">
        <v>15</v>
      </c>
      <c r="C112">
        <v>30</v>
      </c>
      <c r="D112" s="10" t="s">
        <v>16</v>
      </c>
      <c r="E112" s="7">
        <v>44701</v>
      </c>
      <c r="F112" s="10" t="s">
        <v>9</v>
      </c>
      <c r="G112" s="5">
        <v>67950</v>
      </c>
      <c r="H112" s="10" t="s">
        <v>207</v>
      </c>
      <c r="I112" s="13">
        <f ca="1">(TODAY() - staff[[#This Row],[Date Joined]])/365</f>
        <v>3.3095890410958906</v>
      </c>
      <c r="J112" s="5">
        <f ca="1">IF(staff[[#This Row],[Tenure]]&gt;3.5,staff[[#This Row],[Salary]]*3%,staff[[#This Row],[Salary]]*2%)</f>
        <v>1359</v>
      </c>
      <c r="K112" cm="1">
        <f t="array" ref="K112">_xlfn.IFS(staff[[#This Row],[Rating]]="Exceptional",5,staff[[#This Row],[Rating]]="Above Average",4,staff[[#This Row],[Rating]]="Average",3,staff[[#This Row],[Rating]]="Poor",2,staff[[#This Row],[Rating]]="Very poor",1)</f>
        <v>3</v>
      </c>
    </row>
    <row r="113" spans="1:11" x14ac:dyDescent="0.25">
      <c r="A113" s="10" t="s">
        <v>121</v>
      </c>
      <c r="B113" s="10" t="s">
        <v>8</v>
      </c>
      <c r="C113">
        <v>30</v>
      </c>
      <c r="D113" s="10" t="s">
        <v>24</v>
      </c>
      <c r="E113" s="7">
        <v>44328</v>
      </c>
      <c r="F113" s="10" t="s">
        <v>21</v>
      </c>
      <c r="G113" s="5">
        <v>67910</v>
      </c>
      <c r="H113" s="10" t="s">
        <v>205</v>
      </c>
      <c r="I113" s="13">
        <f ca="1">(TODAY() - staff[[#This Row],[Date Joined]])/365</f>
        <v>4.3315068493150681</v>
      </c>
      <c r="J113" s="5">
        <f ca="1">IF(staff[[#This Row],[Tenure]]&gt;3.5,staff[[#This Row],[Salary]]*3%,staff[[#This Row],[Salary]]*2%)</f>
        <v>2037.3</v>
      </c>
      <c r="K113" cm="1">
        <f t="array" ref="K113">_xlfn.IFS(staff[[#This Row],[Rating]]="Exceptional",5,staff[[#This Row],[Rating]]="Above Average",4,staff[[#This Row],[Rating]]="Average",3,staff[[#This Row],[Rating]]="Poor",2,staff[[#This Row],[Rating]]="Very poor",1)</f>
        <v>2</v>
      </c>
    </row>
    <row r="114" spans="1:11" x14ac:dyDescent="0.25">
      <c r="A114" s="10" t="s">
        <v>27</v>
      </c>
      <c r="B114" s="10" t="s">
        <v>8</v>
      </c>
      <c r="C114">
        <v>30</v>
      </c>
      <c r="D114" s="10" t="s">
        <v>24</v>
      </c>
      <c r="E114" s="7">
        <v>44389</v>
      </c>
      <c r="F114" s="10" t="s">
        <v>21</v>
      </c>
      <c r="G114" s="5">
        <v>67910</v>
      </c>
      <c r="H114" s="10" t="s">
        <v>207</v>
      </c>
      <c r="I114" s="13">
        <f ca="1">(TODAY() - staff[[#This Row],[Date Joined]])/365</f>
        <v>4.1643835616438354</v>
      </c>
      <c r="J114" s="5">
        <f ca="1">IF(staff[[#This Row],[Tenure]]&gt;3.5,staff[[#This Row],[Salary]]*3%,staff[[#This Row],[Salary]]*2%)</f>
        <v>2037.3</v>
      </c>
      <c r="K114" cm="1">
        <f t="array" ref="K114">_xlfn.IFS(staff[[#This Row],[Rating]]="Exceptional",5,staff[[#This Row],[Rating]]="Above Average",4,staff[[#This Row],[Rating]]="Average",3,staff[[#This Row],[Rating]]="Poor",2,staff[[#This Row],[Rating]]="Very poor",1)</f>
        <v>2</v>
      </c>
    </row>
    <row r="115" spans="1:11" x14ac:dyDescent="0.25">
      <c r="A115" s="10" t="s">
        <v>126</v>
      </c>
      <c r="B115" s="10" t="s">
        <v>8</v>
      </c>
      <c r="C115">
        <v>21</v>
      </c>
      <c r="D115" s="10" t="s">
        <v>16</v>
      </c>
      <c r="E115" s="7">
        <v>44256</v>
      </c>
      <c r="F115" s="10" t="s">
        <v>21</v>
      </c>
      <c r="G115" s="5">
        <v>65920</v>
      </c>
      <c r="H115" s="10" t="s">
        <v>205</v>
      </c>
      <c r="I115" s="13">
        <f ca="1">(TODAY() - staff[[#This Row],[Date Joined]])/365</f>
        <v>4.5287671232876709</v>
      </c>
      <c r="J115" s="5">
        <f ca="1">IF(staff[[#This Row],[Tenure]]&gt;3.5,staff[[#This Row],[Salary]]*3%,staff[[#This Row],[Salary]]*2%)</f>
        <v>1977.6</v>
      </c>
      <c r="K115" cm="1">
        <f t="array" ref="K115">_xlfn.IFS(staff[[#This Row],[Rating]]="Exceptional",5,staff[[#This Row],[Rating]]="Above Average",4,staff[[#This Row],[Rating]]="Average",3,staff[[#This Row],[Rating]]="Poor",2,staff[[#This Row],[Rating]]="Very poor",1)</f>
        <v>3</v>
      </c>
    </row>
    <row r="116" spans="1:11" x14ac:dyDescent="0.25">
      <c r="A116" s="10" t="s">
        <v>32</v>
      </c>
      <c r="B116" s="10" t="s">
        <v>8</v>
      </c>
      <c r="C116">
        <v>21</v>
      </c>
      <c r="D116" s="10" t="s">
        <v>16</v>
      </c>
      <c r="E116" s="7">
        <v>44317</v>
      </c>
      <c r="F116" s="10" t="s">
        <v>21</v>
      </c>
      <c r="G116" s="5">
        <v>65920</v>
      </c>
      <c r="H116" s="10" t="s">
        <v>207</v>
      </c>
      <c r="I116" s="13">
        <f ca="1">(TODAY() - staff[[#This Row],[Date Joined]])/365</f>
        <v>4.3616438356164382</v>
      </c>
      <c r="J116" s="5">
        <f ca="1">IF(staff[[#This Row],[Tenure]]&gt;3.5,staff[[#This Row],[Salary]]*3%,staff[[#This Row],[Salary]]*2%)</f>
        <v>1977.6</v>
      </c>
      <c r="K116" cm="1">
        <f t="array" ref="K116">_xlfn.IFS(staff[[#This Row],[Rating]]="Exceptional",5,staff[[#This Row],[Rating]]="Above Average",4,staff[[#This Row],[Rating]]="Average",3,staff[[#This Row],[Rating]]="Poor",2,staff[[#This Row],[Rating]]="Very poor",1)</f>
        <v>3</v>
      </c>
    </row>
    <row r="117" spans="1:11" x14ac:dyDescent="0.25">
      <c r="A117" s="10" t="s">
        <v>168</v>
      </c>
      <c r="B117" s="10" t="s">
        <v>15</v>
      </c>
      <c r="C117">
        <v>25</v>
      </c>
      <c r="D117" s="10" t="s">
        <v>16</v>
      </c>
      <c r="E117" s="7">
        <v>44322</v>
      </c>
      <c r="F117" s="10" t="s">
        <v>19</v>
      </c>
      <c r="G117" s="5">
        <v>65700</v>
      </c>
      <c r="H117" s="10" t="s">
        <v>205</v>
      </c>
      <c r="I117" s="13">
        <f ca="1">(TODAY() - staff[[#This Row],[Date Joined]])/365</f>
        <v>4.3479452054794523</v>
      </c>
      <c r="J117" s="5">
        <f ca="1">IF(staff[[#This Row],[Tenure]]&gt;3.5,staff[[#This Row],[Salary]]*3%,staff[[#This Row],[Salary]]*2%)</f>
        <v>1971</v>
      </c>
      <c r="K117" cm="1">
        <f t="array" ref="K117">_xlfn.IFS(staff[[#This Row],[Rating]]="Exceptional",5,staff[[#This Row],[Rating]]="Above Average",4,staff[[#This Row],[Rating]]="Average",3,staff[[#This Row],[Rating]]="Poor",2,staff[[#This Row],[Rating]]="Very poor",1)</f>
        <v>3</v>
      </c>
    </row>
    <row r="118" spans="1:11" x14ac:dyDescent="0.25">
      <c r="A118" s="10" t="s">
        <v>76</v>
      </c>
      <c r="B118" s="10" t="s">
        <v>15</v>
      </c>
      <c r="C118">
        <v>25</v>
      </c>
      <c r="D118" s="10" t="s">
        <v>16</v>
      </c>
      <c r="E118" s="7">
        <v>44383</v>
      </c>
      <c r="F118" s="10" t="s">
        <v>19</v>
      </c>
      <c r="G118" s="5">
        <v>65700</v>
      </c>
      <c r="H118" s="10" t="s">
        <v>207</v>
      </c>
      <c r="I118" s="13">
        <f ca="1">(TODAY() - staff[[#This Row],[Date Joined]])/365</f>
        <v>4.1808219178082195</v>
      </c>
      <c r="J118" s="5">
        <f ca="1">IF(staff[[#This Row],[Tenure]]&gt;3.5,staff[[#This Row],[Salary]]*3%,staff[[#This Row],[Salary]]*2%)</f>
        <v>1971</v>
      </c>
      <c r="K118" cm="1">
        <f t="array" ref="K118">_xlfn.IFS(staff[[#This Row],[Rating]]="Exceptional",5,staff[[#This Row],[Rating]]="Above Average",4,staff[[#This Row],[Rating]]="Average",3,staff[[#This Row],[Rating]]="Poor",2,staff[[#This Row],[Rating]]="Very poor",1)</f>
        <v>3</v>
      </c>
    </row>
    <row r="119" spans="1:11" x14ac:dyDescent="0.25">
      <c r="A119" s="10" t="s">
        <v>186</v>
      </c>
      <c r="B119" s="10" t="s">
        <v>8</v>
      </c>
      <c r="C119">
        <v>33</v>
      </c>
      <c r="D119" s="10" t="s">
        <v>16</v>
      </c>
      <c r="E119" s="7">
        <v>44006</v>
      </c>
      <c r="F119" s="10" t="s">
        <v>21</v>
      </c>
      <c r="G119" s="5">
        <v>65360</v>
      </c>
      <c r="H119" s="10" t="s">
        <v>205</v>
      </c>
      <c r="I119" s="13">
        <f ca="1">(TODAY() - staff[[#This Row],[Date Joined]])/365</f>
        <v>5.2136986301369861</v>
      </c>
      <c r="J119" s="5">
        <f ca="1">IF(staff[[#This Row],[Tenure]]&gt;3.5,staff[[#This Row],[Salary]]*3%,staff[[#This Row],[Salary]]*2%)</f>
        <v>1960.8</v>
      </c>
      <c r="K119" cm="1">
        <f t="array" ref="K119">_xlfn.IFS(staff[[#This Row],[Rating]]="Exceptional",5,staff[[#This Row],[Rating]]="Above Average",4,staff[[#This Row],[Rating]]="Average",3,staff[[#This Row],[Rating]]="Poor",2,staff[[#This Row],[Rating]]="Very poor",1)</f>
        <v>3</v>
      </c>
    </row>
    <row r="120" spans="1:11" x14ac:dyDescent="0.25">
      <c r="A120" s="10" t="s">
        <v>93</v>
      </c>
      <c r="B120" s="10" t="s">
        <v>8</v>
      </c>
      <c r="C120">
        <v>33</v>
      </c>
      <c r="D120" s="10" t="s">
        <v>16</v>
      </c>
      <c r="E120" s="7">
        <v>44067</v>
      </c>
      <c r="F120" s="10" t="s">
        <v>21</v>
      </c>
      <c r="G120" s="5">
        <v>65360</v>
      </c>
      <c r="H120" s="10" t="s">
        <v>207</v>
      </c>
      <c r="I120" s="13">
        <f ca="1">(TODAY() - staff[[#This Row],[Date Joined]])/365</f>
        <v>5.0465753424657533</v>
      </c>
      <c r="J120" s="5">
        <f ca="1">IF(staff[[#This Row],[Tenure]]&gt;3.5,staff[[#This Row],[Salary]]*3%,staff[[#This Row],[Salary]]*2%)</f>
        <v>1960.8</v>
      </c>
      <c r="K120" cm="1">
        <f t="array" ref="K120">_xlfn.IFS(staff[[#This Row],[Rating]]="Exceptional",5,staff[[#This Row],[Rating]]="Above Average",4,staff[[#This Row],[Rating]]="Average",3,staff[[#This Row],[Rating]]="Poor",2,staff[[#This Row],[Rating]]="Very poor",1)</f>
        <v>3</v>
      </c>
    </row>
    <row r="121" spans="1:11" x14ac:dyDescent="0.25">
      <c r="A121" s="10" t="s">
        <v>116</v>
      </c>
      <c r="B121" s="10" t="s">
        <v>206</v>
      </c>
      <c r="C121">
        <v>30</v>
      </c>
      <c r="D121" s="10" t="s">
        <v>16</v>
      </c>
      <c r="E121" s="7">
        <v>44535</v>
      </c>
      <c r="F121" s="10" t="s">
        <v>21</v>
      </c>
      <c r="G121" s="5">
        <v>64000</v>
      </c>
      <c r="H121" s="10" t="s">
        <v>205</v>
      </c>
      <c r="I121" s="13">
        <f ca="1">(TODAY() - staff[[#This Row],[Date Joined]])/365</f>
        <v>3.7643835616438355</v>
      </c>
      <c r="J121" s="5">
        <f ca="1">IF(staff[[#This Row],[Tenure]]&gt;3.5,staff[[#This Row],[Salary]]*3%,staff[[#This Row],[Salary]]*2%)</f>
        <v>1920</v>
      </c>
      <c r="K121" cm="1">
        <f t="array" ref="K121">_xlfn.IFS(staff[[#This Row],[Rating]]="Exceptional",5,staff[[#This Row],[Rating]]="Above Average",4,staff[[#This Row],[Rating]]="Average",3,staff[[#This Row],[Rating]]="Poor",2,staff[[#This Row],[Rating]]="Very poor",1)</f>
        <v>3</v>
      </c>
    </row>
    <row r="122" spans="1:11" x14ac:dyDescent="0.25">
      <c r="A122" s="10" t="s">
        <v>20</v>
      </c>
      <c r="B122" s="10" t="s">
        <v>206</v>
      </c>
      <c r="C122">
        <v>30</v>
      </c>
      <c r="D122" s="10" t="s">
        <v>16</v>
      </c>
      <c r="E122" s="7">
        <v>44597</v>
      </c>
      <c r="F122" s="10" t="s">
        <v>21</v>
      </c>
      <c r="G122" s="5">
        <v>64000</v>
      </c>
      <c r="H122" s="10" t="s">
        <v>207</v>
      </c>
      <c r="I122" s="13">
        <f ca="1">(TODAY() - staff[[#This Row],[Date Joined]])/365</f>
        <v>3.5945205479452054</v>
      </c>
      <c r="J122" s="5">
        <f ca="1">IF(staff[[#This Row],[Tenure]]&gt;3.5,staff[[#This Row],[Salary]]*3%,staff[[#This Row],[Salary]]*2%)</f>
        <v>1920</v>
      </c>
      <c r="K122" cm="1">
        <f t="array" ref="K122">_xlfn.IFS(staff[[#This Row],[Rating]]="Exceptional",5,staff[[#This Row],[Rating]]="Above Average",4,staff[[#This Row],[Rating]]="Average",3,staff[[#This Row],[Rating]]="Poor",2,staff[[#This Row],[Rating]]="Very poor",1)</f>
        <v>3</v>
      </c>
    </row>
    <row r="123" spans="1:11" x14ac:dyDescent="0.25">
      <c r="A123" s="10" t="s">
        <v>153</v>
      </c>
      <c r="B123" s="10" t="s">
        <v>8</v>
      </c>
      <c r="C123">
        <v>24</v>
      </c>
      <c r="D123" s="10" t="s">
        <v>16</v>
      </c>
      <c r="E123" s="7">
        <v>44087</v>
      </c>
      <c r="F123" s="10" t="s">
        <v>12</v>
      </c>
      <c r="G123" s="5">
        <v>62780</v>
      </c>
      <c r="H123" s="10" t="s">
        <v>205</v>
      </c>
      <c r="I123" s="13">
        <f ca="1">(TODAY() - staff[[#This Row],[Date Joined]])/365</f>
        <v>4.9917808219178079</v>
      </c>
      <c r="J123" s="5">
        <f ca="1">IF(staff[[#This Row],[Tenure]]&gt;3.5,staff[[#This Row],[Salary]]*3%,staff[[#This Row],[Salary]]*2%)</f>
        <v>1883.3999999999999</v>
      </c>
      <c r="K123" cm="1">
        <f t="array" ref="K123">_xlfn.IFS(staff[[#This Row],[Rating]]="Exceptional",5,staff[[#This Row],[Rating]]="Above Average",4,staff[[#This Row],[Rating]]="Average",3,staff[[#This Row],[Rating]]="Poor",2,staff[[#This Row],[Rating]]="Very poor",1)</f>
        <v>3</v>
      </c>
    </row>
    <row r="124" spans="1:11" x14ac:dyDescent="0.25">
      <c r="A124" s="10" t="s">
        <v>61</v>
      </c>
      <c r="B124" s="10" t="s">
        <v>8</v>
      </c>
      <c r="C124">
        <v>24</v>
      </c>
      <c r="D124" s="10" t="s">
        <v>16</v>
      </c>
      <c r="E124" s="7">
        <v>44148</v>
      </c>
      <c r="F124" s="10" t="s">
        <v>12</v>
      </c>
      <c r="G124" s="5">
        <v>62780</v>
      </c>
      <c r="H124" s="10" t="s">
        <v>207</v>
      </c>
      <c r="I124" s="13">
        <f ca="1">(TODAY() - staff[[#This Row],[Date Joined]])/365</f>
        <v>4.8246575342465752</v>
      </c>
      <c r="J124" s="5">
        <f ca="1">IF(staff[[#This Row],[Tenure]]&gt;3.5,staff[[#This Row],[Salary]]*3%,staff[[#This Row],[Salary]]*2%)</f>
        <v>1883.3999999999999</v>
      </c>
      <c r="K124" cm="1">
        <f t="array" ref="K124">_xlfn.IFS(staff[[#This Row],[Rating]]="Exceptional",5,staff[[#This Row],[Rating]]="Above Average",4,staff[[#This Row],[Rating]]="Average",3,staff[[#This Row],[Rating]]="Poor",2,staff[[#This Row],[Rating]]="Very poor",1)</f>
        <v>3</v>
      </c>
    </row>
    <row r="125" spans="1:11" x14ac:dyDescent="0.25">
      <c r="A125" s="10" t="s">
        <v>131</v>
      </c>
      <c r="B125" s="10" t="s">
        <v>15</v>
      </c>
      <c r="C125">
        <v>30</v>
      </c>
      <c r="D125" s="10" t="s">
        <v>16</v>
      </c>
      <c r="E125" s="7">
        <v>44607</v>
      </c>
      <c r="F125" s="10" t="s">
        <v>9</v>
      </c>
      <c r="G125" s="5">
        <v>60570</v>
      </c>
      <c r="H125" s="10" t="s">
        <v>205</v>
      </c>
      <c r="I125" s="13">
        <f ca="1">(TODAY() - staff[[#This Row],[Date Joined]])/365</f>
        <v>3.5671232876712327</v>
      </c>
      <c r="J125" s="5">
        <f ca="1">IF(staff[[#This Row],[Tenure]]&gt;3.5,staff[[#This Row],[Salary]]*3%,staff[[#This Row],[Salary]]*2%)</f>
        <v>1817.1</v>
      </c>
      <c r="K125" cm="1">
        <f t="array" ref="K125">_xlfn.IFS(staff[[#This Row],[Rating]]="Exceptional",5,staff[[#This Row],[Rating]]="Above Average",4,staff[[#This Row],[Rating]]="Average",3,staff[[#This Row],[Rating]]="Poor",2,staff[[#This Row],[Rating]]="Very poor",1)</f>
        <v>3</v>
      </c>
    </row>
    <row r="126" spans="1:11" x14ac:dyDescent="0.25">
      <c r="A126" s="10" t="s">
        <v>37</v>
      </c>
      <c r="B126" s="10" t="s">
        <v>15</v>
      </c>
      <c r="C126">
        <v>30</v>
      </c>
      <c r="D126" s="10" t="s">
        <v>16</v>
      </c>
      <c r="E126" s="7">
        <v>44666</v>
      </c>
      <c r="F126" s="10" t="s">
        <v>9</v>
      </c>
      <c r="G126" s="5">
        <v>60570</v>
      </c>
      <c r="H126" s="10" t="s">
        <v>207</v>
      </c>
      <c r="I126" s="13">
        <f ca="1">(TODAY() - staff[[#This Row],[Date Joined]])/365</f>
        <v>3.4054794520547946</v>
      </c>
      <c r="J126" s="5">
        <f ca="1">IF(staff[[#This Row],[Tenure]]&gt;3.5,staff[[#This Row],[Salary]]*3%,staff[[#This Row],[Salary]]*2%)</f>
        <v>1211.4000000000001</v>
      </c>
      <c r="K126" cm="1">
        <f t="array" ref="K126">_xlfn.IFS(staff[[#This Row],[Rating]]="Exceptional",5,staff[[#This Row],[Rating]]="Above Average",4,staff[[#This Row],[Rating]]="Average",3,staff[[#This Row],[Rating]]="Poor",2,staff[[#This Row],[Rating]]="Very poor",1)</f>
        <v>3</v>
      </c>
    </row>
    <row r="127" spans="1:11" x14ac:dyDescent="0.25">
      <c r="A127" s="10" t="s">
        <v>132</v>
      </c>
      <c r="B127" s="10" t="s">
        <v>8</v>
      </c>
      <c r="C127">
        <v>34</v>
      </c>
      <c r="D127" s="10" t="s">
        <v>16</v>
      </c>
      <c r="E127" s="7">
        <v>44550</v>
      </c>
      <c r="F127" s="10" t="s">
        <v>21</v>
      </c>
      <c r="G127" s="5">
        <v>60130</v>
      </c>
      <c r="H127" s="10" t="s">
        <v>205</v>
      </c>
      <c r="I127" s="13">
        <f ca="1">(TODAY() - staff[[#This Row],[Date Joined]])/365</f>
        <v>3.7232876712328768</v>
      </c>
      <c r="J127" s="5">
        <f ca="1">IF(staff[[#This Row],[Tenure]]&gt;3.5,staff[[#This Row],[Salary]]*3%,staff[[#This Row],[Salary]]*2%)</f>
        <v>1803.8999999999999</v>
      </c>
      <c r="K127" cm="1">
        <f t="array" ref="K127">_xlfn.IFS(staff[[#This Row],[Rating]]="Exceptional",5,staff[[#This Row],[Rating]]="Above Average",4,staff[[#This Row],[Rating]]="Average",3,staff[[#This Row],[Rating]]="Poor",2,staff[[#This Row],[Rating]]="Very poor",1)</f>
        <v>3</v>
      </c>
    </row>
    <row r="128" spans="1:11" x14ac:dyDescent="0.25">
      <c r="A128" s="10" t="s">
        <v>38</v>
      </c>
      <c r="B128" s="10" t="s">
        <v>8</v>
      </c>
      <c r="C128">
        <v>34</v>
      </c>
      <c r="D128" s="10" t="s">
        <v>16</v>
      </c>
      <c r="E128" s="7">
        <v>44612</v>
      </c>
      <c r="F128" s="10" t="s">
        <v>21</v>
      </c>
      <c r="G128" s="5">
        <v>60130</v>
      </c>
      <c r="H128" s="10" t="s">
        <v>207</v>
      </c>
      <c r="I128" s="13">
        <f ca="1">(TODAY() - staff[[#This Row],[Date Joined]])/365</f>
        <v>3.5534246575342467</v>
      </c>
      <c r="J128" s="5">
        <f ca="1">IF(staff[[#This Row],[Tenure]]&gt;3.5,staff[[#This Row],[Salary]]*3%,staff[[#This Row],[Salary]]*2%)</f>
        <v>1803.8999999999999</v>
      </c>
      <c r="K128" cm="1">
        <f t="array" ref="K128">_xlfn.IFS(staff[[#This Row],[Rating]]="Exceptional",5,staff[[#This Row],[Rating]]="Above Average",4,staff[[#This Row],[Rating]]="Average",3,staff[[#This Row],[Rating]]="Poor",2,staff[[#This Row],[Rating]]="Very poor",1)</f>
        <v>3</v>
      </c>
    </row>
    <row r="129" spans="1:11" x14ac:dyDescent="0.25">
      <c r="A129" s="10" t="s">
        <v>171</v>
      </c>
      <c r="B129" s="10" t="s">
        <v>15</v>
      </c>
      <c r="C129">
        <v>33</v>
      </c>
      <c r="D129" s="10" t="s">
        <v>16</v>
      </c>
      <c r="E129" s="7">
        <v>44181</v>
      </c>
      <c r="F129" s="10" t="s">
        <v>21</v>
      </c>
      <c r="G129" s="5">
        <v>59430</v>
      </c>
      <c r="H129" s="10" t="s">
        <v>205</v>
      </c>
      <c r="I129" s="13">
        <f ca="1">(TODAY() - staff[[#This Row],[Date Joined]])/365</f>
        <v>4.7342465753424658</v>
      </c>
      <c r="J129" s="5">
        <f ca="1">IF(staff[[#This Row],[Tenure]]&gt;3.5,staff[[#This Row],[Salary]]*3%,staff[[#This Row],[Salary]]*2%)</f>
        <v>1782.8999999999999</v>
      </c>
      <c r="K129" cm="1">
        <f t="array" ref="K129">_xlfn.IFS(staff[[#This Row],[Rating]]="Exceptional",5,staff[[#This Row],[Rating]]="Above Average",4,staff[[#This Row],[Rating]]="Average",3,staff[[#This Row],[Rating]]="Poor",2,staff[[#This Row],[Rating]]="Very poor",1)</f>
        <v>3</v>
      </c>
    </row>
    <row r="130" spans="1:11" x14ac:dyDescent="0.25">
      <c r="A130" s="10" t="s">
        <v>79</v>
      </c>
      <c r="B130" s="10" t="s">
        <v>15</v>
      </c>
      <c r="C130">
        <v>33</v>
      </c>
      <c r="D130" s="10" t="s">
        <v>16</v>
      </c>
      <c r="E130" s="7">
        <v>44243</v>
      </c>
      <c r="F130" s="10" t="s">
        <v>21</v>
      </c>
      <c r="G130" s="5">
        <v>59430</v>
      </c>
      <c r="H130" s="10" t="s">
        <v>207</v>
      </c>
      <c r="I130" s="13">
        <f ca="1">(TODAY() - staff[[#This Row],[Date Joined]])/365</f>
        <v>4.5643835616438357</v>
      </c>
      <c r="J130" s="5">
        <f ca="1">IF(staff[[#This Row],[Tenure]]&gt;3.5,staff[[#This Row],[Salary]]*3%,staff[[#This Row],[Salary]]*2%)</f>
        <v>1782.8999999999999</v>
      </c>
      <c r="K130" cm="1">
        <f t="array" ref="K130">_xlfn.IFS(staff[[#This Row],[Rating]]="Exceptional",5,staff[[#This Row],[Rating]]="Above Average",4,staff[[#This Row],[Rating]]="Average",3,staff[[#This Row],[Rating]]="Poor",2,staff[[#This Row],[Rating]]="Very poor",1)</f>
        <v>3</v>
      </c>
    </row>
    <row r="131" spans="1:11" x14ac:dyDescent="0.25">
      <c r="A131" s="10" t="s">
        <v>193</v>
      </c>
      <c r="B131" s="10" t="s">
        <v>15</v>
      </c>
      <c r="C131">
        <v>19</v>
      </c>
      <c r="D131" s="10" t="s">
        <v>16</v>
      </c>
      <c r="E131" s="7">
        <v>44218</v>
      </c>
      <c r="F131" s="10" t="s">
        <v>9</v>
      </c>
      <c r="G131" s="5">
        <v>58960</v>
      </c>
      <c r="H131" s="10" t="s">
        <v>205</v>
      </c>
      <c r="I131" s="13">
        <f ca="1">(TODAY() - staff[[#This Row],[Date Joined]])/365</f>
        <v>4.6328767123287671</v>
      </c>
      <c r="J131" s="5">
        <f ca="1">IF(staff[[#This Row],[Tenure]]&gt;3.5,staff[[#This Row],[Salary]]*3%,staff[[#This Row],[Salary]]*2%)</f>
        <v>1768.8</v>
      </c>
      <c r="K131" cm="1">
        <f t="array" ref="K131">_xlfn.IFS(staff[[#This Row],[Rating]]="Exceptional",5,staff[[#This Row],[Rating]]="Above Average",4,staff[[#This Row],[Rating]]="Average",3,staff[[#This Row],[Rating]]="Poor",2,staff[[#This Row],[Rating]]="Very poor",1)</f>
        <v>3</v>
      </c>
    </row>
    <row r="132" spans="1:11" x14ac:dyDescent="0.25">
      <c r="A132" s="10" t="s">
        <v>100</v>
      </c>
      <c r="B132" s="10" t="s">
        <v>15</v>
      </c>
      <c r="C132">
        <v>19</v>
      </c>
      <c r="D132" s="10" t="s">
        <v>16</v>
      </c>
      <c r="E132" s="7">
        <v>44277</v>
      </c>
      <c r="F132" s="10" t="s">
        <v>9</v>
      </c>
      <c r="G132" s="5">
        <v>58960</v>
      </c>
      <c r="H132" s="10" t="s">
        <v>207</v>
      </c>
      <c r="I132" s="13">
        <f ca="1">(TODAY() - staff[[#This Row],[Date Joined]])/365</f>
        <v>4.4712328767123291</v>
      </c>
      <c r="J132" s="5">
        <f ca="1">IF(staff[[#This Row],[Tenure]]&gt;3.5,staff[[#This Row],[Salary]]*3%,staff[[#This Row],[Salary]]*2%)</f>
        <v>1768.8</v>
      </c>
      <c r="K132" cm="1">
        <f t="array" ref="K132">_xlfn.IFS(staff[[#This Row],[Rating]]="Exceptional",5,staff[[#This Row],[Rating]]="Above Average",4,staff[[#This Row],[Rating]]="Average",3,staff[[#This Row],[Rating]]="Poor",2,staff[[#This Row],[Rating]]="Very poor",1)</f>
        <v>3</v>
      </c>
    </row>
    <row r="133" spans="1:11" x14ac:dyDescent="0.25">
      <c r="A133" s="10" t="s">
        <v>130</v>
      </c>
      <c r="B133" s="10" t="s">
        <v>8</v>
      </c>
      <c r="C133">
        <v>34</v>
      </c>
      <c r="D133" s="10" t="s">
        <v>16</v>
      </c>
      <c r="E133" s="7">
        <v>44594</v>
      </c>
      <c r="F133" s="10" t="s">
        <v>21</v>
      </c>
      <c r="G133" s="5">
        <v>58940</v>
      </c>
      <c r="H133" s="10" t="s">
        <v>205</v>
      </c>
      <c r="I133" s="13">
        <f ca="1">(TODAY() - staff[[#This Row],[Date Joined]])/365</f>
        <v>3.6027397260273974</v>
      </c>
      <c r="J133" s="5">
        <f ca="1">IF(staff[[#This Row],[Tenure]]&gt;3.5,staff[[#This Row],[Salary]]*3%,staff[[#This Row],[Salary]]*2%)</f>
        <v>1768.2</v>
      </c>
      <c r="K133" cm="1">
        <f t="array" ref="K133">_xlfn.IFS(staff[[#This Row],[Rating]]="Exceptional",5,staff[[#This Row],[Rating]]="Above Average",4,staff[[#This Row],[Rating]]="Average",3,staff[[#This Row],[Rating]]="Poor",2,staff[[#This Row],[Rating]]="Very poor",1)</f>
        <v>3</v>
      </c>
    </row>
    <row r="134" spans="1:11" x14ac:dyDescent="0.25">
      <c r="A134" s="10" t="s">
        <v>36</v>
      </c>
      <c r="B134" s="10" t="s">
        <v>8</v>
      </c>
      <c r="C134">
        <v>34</v>
      </c>
      <c r="D134" s="10" t="s">
        <v>16</v>
      </c>
      <c r="E134" s="7">
        <v>44653</v>
      </c>
      <c r="F134" s="10" t="s">
        <v>21</v>
      </c>
      <c r="G134" s="5">
        <v>58940</v>
      </c>
      <c r="H134" s="10" t="s">
        <v>207</v>
      </c>
      <c r="I134" s="13">
        <f ca="1">(TODAY() - staff[[#This Row],[Date Joined]])/365</f>
        <v>3.441095890410959</v>
      </c>
      <c r="J134" s="5">
        <f ca="1">IF(staff[[#This Row],[Tenure]]&gt;3.5,staff[[#This Row],[Salary]]*3%,staff[[#This Row],[Salary]]*2%)</f>
        <v>1178.8</v>
      </c>
      <c r="K134" cm="1">
        <f t="array" ref="K134">_xlfn.IFS(staff[[#This Row],[Rating]]="Exceptional",5,staff[[#This Row],[Rating]]="Above Average",4,staff[[#This Row],[Rating]]="Average",3,staff[[#This Row],[Rating]]="Poor",2,staff[[#This Row],[Rating]]="Very poor",1)</f>
        <v>3</v>
      </c>
    </row>
    <row r="135" spans="1:11" x14ac:dyDescent="0.25">
      <c r="A135" s="10" t="s">
        <v>120</v>
      </c>
      <c r="B135" s="10" t="s">
        <v>8</v>
      </c>
      <c r="C135">
        <v>31</v>
      </c>
      <c r="D135" s="10" t="s">
        <v>16</v>
      </c>
      <c r="E135" s="7">
        <v>44604</v>
      </c>
      <c r="F135" s="10" t="s">
        <v>12</v>
      </c>
      <c r="G135" s="5">
        <v>58100</v>
      </c>
      <c r="H135" s="10" t="s">
        <v>205</v>
      </c>
      <c r="I135" s="13">
        <f ca="1">(TODAY() - staff[[#This Row],[Date Joined]])/365</f>
        <v>3.5753424657534247</v>
      </c>
      <c r="J135" s="5">
        <f ca="1">IF(staff[[#This Row],[Tenure]]&gt;3.5,staff[[#This Row],[Salary]]*3%,staff[[#This Row],[Salary]]*2%)</f>
        <v>1743</v>
      </c>
      <c r="K135" cm="1">
        <f t="array" ref="K135">_xlfn.IFS(staff[[#This Row],[Rating]]="Exceptional",5,staff[[#This Row],[Rating]]="Above Average",4,staff[[#This Row],[Rating]]="Average",3,staff[[#This Row],[Rating]]="Poor",2,staff[[#This Row],[Rating]]="Very poor",1)</f>
        <v>3</v>
      </c>
    </row>
    <row r="136" spans="1:11" x14ac:dyDescent="0.25">
      <c r="A136" s="10" t="s">
        <v>26</v>
      </c>
      <c r="B136" s="10" t="s">
        <v>8</v>
      </c>
      <c r="C136">
        <v>31</v>
      </c>
      <c r="D136" s="10" t="s">
        <v>16</v>
      </c>
      <c r="E136" s="7">
        <v>44663</v>
      </c>
      <c r="F136" s="10" t="s">
        <v>12</v>
      </c>
      <c r="G136" s="5">
        <v>58100</v>
      </c>
      <c r="H136" s="10" t="s">
        <v>207</v>
      </c>
      <c r="I136" s="13">
        <f ca="1">(TODAY() - staff[[#This Row],[Date Joined]])/365</f>
        <v>3.4136986301369863</v>
      </c>
      <c r="J136" s="5">
        <f ca="1">IF(staff[[#This Row],[Tenure]]&gt;3.5,staff[[#This Row],[Salary]]*3%,staff[[#This Row],[Salary]]*2%)</f>
        <v>1162</v>
      </c>
      <c r="K136" cm="1">
        <f t="array" ref="K136">_xlfn.IFS(staff[[#This Row],[Rating]]="Exceptional",5,staff[[#This Row],[Rating]]="Above Average",4,staff[[#This Row],[Rating]]="Average",3,staff[[#This Row],[Rating]]="Poor",2,staff[[#This Row],[Rating]]="Very poor",1)</f>
        <v>3</v>
      </c>
    </row>
    <row r="137" spans="1:11" x14ac:dyDescent="0.25">
      <c r="A137" s="10" t="s">
        <v>125</v>
      </c>
      <c r="B137" s="10" t="s">
        <v>15</v>
      </c>
      <c r="C137">
        <v>21</v>
      </c>
      <c r="D137" s="10" t="s">
        <v>16</v>
      </c>
      <c r="E137" s="7">
        <v>44701</v>
      </c>
      <c r="F137" s="10" t="s">
        <v>9</v>
      </c>
      <c r="G137" s="5">
        <v>57090</v>
      </c>
      <c r="H137" s="10" t="s">
        <v>205</v>
      </c>
      <c r="I137" s="13">
        <f ca="1">(TODAY() - staff[[#This Row],[Date Joined]])/365</f>
        <v>3.3095890410958906</v>
      </c>
      <c r="J137" s="5">
        <f ca="1">IF(staff[[#This Row],[Tenure]]&gt;3.5,staff[[#This Row],[Salary]]*3%,staff[[#This Row],[Salary]]*2%)</f>
        <v>1141.8</v>
      </c>
      <c r="K137" cm="1">
        <f t="array" ref="K137">_xlfn.IFS(staff[[#This Row],[Rating]]="Exceptional",5,staff[[#This Row],[Rating]]="Above Average",4,staff[[#This Row],[Rating]]="Average",3,staff[[#This Row],[Rating]]="Poor",2,staff[[#This Row],[Rating]]="Very poor",1)</f>
        <v>3</v>
      </c>
    </row>
    <row r="138" spans="1:11" x14ac:dyDescent="0.25">
      <c r="A138" s="10" t="s">
        <v>31</v>
      </c>
      <c r="B138" s="10" t="s">
        <v>15</v>
      </c>
      <c r="C138">
        <v>21</v>
      </c>
      <c r="D138" s="10" t="s">
        <v>16</v>
      </c>
      <c r="E138" s="7">
        <v>44762</v>
      </c>
      <c r="F138" s="10" t="s">
        <v>9</v>
      </c>
      <c r="G138" s="5">
        <v>57090</v>
      </c>
      <c r="H138" s="10" t="s">
        <v>207</v>
      </c>
      <c r="I138" s="13">
        <f ca="1">(TODAY() - staff[[#This Row],[Date Joined]])/365</f>
        <v>3.1424657534246574</v>
      </c>
      <c r="J138" s="5">
        <f ca="1">IF(staff[[#This Row],[Tenure]]&gt;3.5,staff[[#This Row],[Salary]]*3%,staff[[#This Row],[Salary]]*2%)</f>
        <v>1141.8</v>
      </c>
      <c r="K138" cm="1">
        <f t="array" ref="K138">_xlfn.IFS(staff[[#This Row],[Rating]]="Exceptional",5,staff[[#This Row],[Rating]]="Above Average",4,staff[[#This Row],[Rating]]="Average",3,staff[[#This Row],[Rating]]="Poor",2,staff[[#This Row],[Rating]]="Very poor",1)</f>
        <v>3</v>
      </c>
    </row>
    <row r="139" spans="1:11" x14ac:dyDescent="0.25">
      <c r="A139" s="10" t="s">
        <v>202</v>
      </c>
      <c r="B139" s="10" t="s">
        <v>8</v>
      </c>
      <c r="C139">
        <v>38</v>
      </c>
      <c r="D139" s="10" t="s">
        <v>13</v>
      </c>
      <c r="E139" s="7">
        <v>44268</v>
      </c>
      <c r="F139" s="10" t="s">
        <v>19</v>
      </c>
      <c r="G139" s="5">
        <v>56870</v>
      </c>
      <c r="H139" s="10" t="s">
        <v>205</v>
      </c>
      <c r="I139" s="13">
        <f ca="1">(TODAY() - staff[[#This Row],[Date Joined]])/365</f>
        <v>4.4958904109589044</v>
      </c>
      <c r="J139" s="5">
        <f ca="1">IF(staff[[#This Row],[Tenure]]&gt;3.5,staff[[#This Row],[Salary]]*3%,staff[[#This Row],[Salary]]*2%)</f>
        <v>1706.1</v>
      </c>
      <c r="K139" cm="1">
        <f t="array" ref="K139">_xlfn.IFS(staff[[#This Row],[Rating]]="Exceptional",5,staff[[#This Row],[Rating]]="Above Average",4,staff[[#This Row],[Rating]]="Average",3,staff[[#This Row],[Rating]]="Poor",2,staff[[#This Row],[Rating]]="Very poor",1)</f>
        <v>4</v>
      </c>
    </row>
    <row r="140" spans="1:11" x14ac:dyDescent="0.25">
      <c r="A140" s="10" t="s">
        <v>109</v>
      </c>
      <c r="B140" s="10" t="s">
        <v>8</v>
      </c>
      <c r="C140">
        <v>38</v>
      </c>
      <c r="D140" s="10" t="s">
        <v>13</v>
      </c>
      <c r="E140" s="7">
        <v>44329</v>
      </c>
      <c r="F140" s="10" t="s">
        <v>19</v>
      </c>
      <c r="G140" s="5">
        <v>56870</v>
      </c>
      <c r="H140" s="10" t="s">
        <v>207</v>
      </c>
      <c r="I140" s="13">
        <f ca="1">(TODAY() - staff[[#This Row],[Date Joined]])/365</f>
        <v>4.3287671232876717</v>
      </c>
      <c r="J140" s="5">
        <f ca="1">IF(staff[[#This Row],[Tenure]]&gt;3.5,staff[[#This Row],[Salary]]*3%,staff[[#This Row],[Salary]]*2%)</f>
        <v>1706.1</v>
      </c>
      <c r="K140" cm="1">
        <f t="array" ref="K140">_xlfn.IFS(staff[[#This Row],[Rating]]="Exceptional",5,staff[[#This Row],[Rating]]="Above Average",4,staff[[#This Row],[Rating]]="Average",3,staff[[#This Row],[Rating]]="Poor",2,staff[[#This Row],[Rating]]="Very poor",1)</f>
        <v>4</v>
      </c>
    </row>
    <row r="141" spans="1:11" x14ac:dyDescent="0.25">
      <c r="A141" s="10" t="s">
        <v>182</v>
      </c>
      <c r="B141" s="10" t="s">
        <v>15</v>
      </c>
      <c r="C141">
        <v>27</v>
      </c>
      <c r="D141" s="10" t="s">
        <v>16</v>
      </c>
      <c r="E141" s="7">
        <v>44073</v>
      </c>
      <c r="F141" s="10" t="s">
        <v>19</v>
      </c>
      <c r="G141" s="5">
        <v>54970</v>
      </c>
      <c r="H141" s="10" t="s">
        <v>205</v>
      </c>
      <c r="I141" s="13">
        <f ca="1">(TODAY() - staff[[#This Row],[Date Joined]])/365</f>
        <v>5.0301369863013701</v>
      </c>
      <c r="J141" s="5">
        <f ca="1">IF(staff[[#This Row],[Tenure]]&gt;3.5,staff[[#This Row],[Salary]]*3%,staff[[#This Row],[Salary]]*2%)</f>
        <v>1649.1</v>
      </c>
      <c r="K141" cm="1">
        <f t="array" ref="K141">_xlfn.IFS(staff[[#This Row],[Rating]]="Exceptional",5,staff[[#This Row],[Rating]]="Above Average",4,staff[[#This Row],[Rating]]="Average",3,staff[[#This Row],[Rating]]="Poor",2,staff[[#This Row],[Rating]]="Very poor",1)</f>
        <v>3</v>
      </c>
    </row>
    <row r="142" spans="1:11" x14ac:dyDescent="0.25">
      <c r="A142" s="10" t="s">
        <v>89</v>
      </c>
      <c r="B142" s="10" t="s">
        <v>15</v>
      </c>
      <c r="C142">
        <v>27</v>
      </c>
      <c r="D142" s="10" t="s">
        <v>16</v>
      </c>
      <c r="E142" s="7">
        <v>44134</v>
      </c>
      <c r="F142" s="10" t="s">
        <v>19</v>
      </c>
      <c r="G142" s="5">
        <v>54970</v>
      </c>
      <c r="H142" s="10" t="s">
        <v>207</v>
      </c>
      <c r="I142" s="13">
        <f ca="1">(TODAY() - staff[[#This Row],[Date Joined]])/365</f>
        <v>4.8630136986301373</v>
      </c>
      <c r="J142" s="5">
        <f ca="1">IF(staff[[#This Row],[Tenure]]&gt;3.5,staff[[#This Row],[Salary]]*3%,staff[[#This Row],[Salary]]*2%)</f>
        <v>1649.1</v>
      </c>
      <c r="K142" cm="1">
        <f t="array" ref="K142">_xlfn.IFS(staff[[#This Row],[Rating]]="Exceptional",5,staff[[#This Row],[Rating]]="Above Average",4,staff[[#This Row],[Rating]]="Average",3,staff[[#This Row],[Rating]]="Poor",2,staff[[#This Row],[Rating]]="Very poor",1)</f>
        <v>3</v>
      </c>
    </row>
    <row r="143" spans="1:11" x14ac:dyDescent="0.25">
      <c r="A143" s="10" t="s">
        <v>174</v>
      </c>
      <c r="B143" s="10" t="s">
        <v>15</v>
      </c>
      <c r="C143">
        <v>33</v>
      </c>
      <c r="D143" s="10" t="s">
        <v>16</v>
      </c>
      <c r="E143" s="7">
        <v>44448</v>
      </c>
      <c r="F143" s="10" t="s">
        <v>12</v>
      </c>
      <c r="G143" s="5">
        <v>53870</v>
      </c>
      <c r="H143" s="10" t="s">
        <v>205</v>
      </c>
      <c r="I143" s="13">
        <f ca="1">(TODAY() - staff[[#This Row],[Date Joined]])/365</f>
        <v>4.0027397260273974</v>
      </c>
      <c r="J143" s="5">
        <f ca="1">IF(staff[[#This Row],[Tenure]]&gt;3.5,staff[[#This Row],[Salary]]*3%,staff[[#This Row],[Salary]]*2%)</f>
        <v>1616.1</v>
      </c>
      <c r="K143" cm="1">
        <f t="array" ref="K143">_xlfn.IFS(staff[[#This Row],[Rating]]="Exceptional",5,staff[[#This Row],[Rating]]="Above Average",4,staff[[#This Row],[Rating]]="Average",3,staff[[#This Row],[Rating]]="Poor",2,staff[[#This Row],[Rating]]="Very poor",1)</f>
        <v>3</v>
      </c>
    </row>
    <row r="144" spans="1:11" x14ac:dyDescent="0.25">
      <c r="A144" s="10" t="s">
        <v>82</v>
      </c>
      <c r="B144" s="10" t="s">
        <v>15</v>
      </c>
      <c r="C144">
        <v>33</v>
      </c>
      <c r="D144" s="10" t="s">
        <v>16</v>
      </c>
      <c r="E144" s="7">
        <v>44509</v>
      </c>
      <c r="F144" s="10" t="s">
        <v>12</v>
      </c>
      <c r="G144" s="5">
        <v>53870</v>
      </c>
      <c r="H144" s="10" t="s">
        <v>207</v>
      </c>
      <c r="I144" s="13">
        <f ca="1">(TODAY() - staff[[#This Row],[Date Joined]])/365</f>
        <v>3.8356164383561642</v>
      </c>
      <c r="J144" s="5">
        <f ca="1">IF(staff[[#This Row],[Tenure]]&gt;3.5,staff[[#This Row],[Salary]]*3%,staff[[#This Row],[Salary]]*2%)</f>
        <v>1616.1</v>
      </c>
      <c r="K144" cm="1">
        <f t="array" ref="K144">_xlfn.IFS(staff[[#This Row],[Rating]]="Exceptional",5,staff[[#This Row],[Rating]]="Above Average",4,staff[[#This Row],[Rating]]="Average",3,staff[[#This Row],[Rating]]="Poor",2,staff[[#This Row],[Rating]]="Very poor",1)</f>
        <v>3</v>
      </c>
    </row>
    <row r="145" spans="1:11" x14ac:dyDescent="0.25">
      <c r="A145" s="10" t="s">
        <v>157</v>
      </c>
      <c r="B145" s="10" t="s">
        <v>15</v>
      </c>
      <c r="C145">
        <v>32</v>
      </c>
      <c r="D145" s="10" t="s">
        <v>16</v>
      </c>
      <c r="E145" s="7">
        <v>44403</v>
      </c>
      <c r="F145" s="10" t="s">
        <v>19</v>
      </c>
      <c r="G145" s="5">
        <v>53540</v>
      </c>
      <c r="H145" s="10" t="s">
        <v>205</v>
      </c>
      <c r="I145" s="13">
        <f ca="1">(TODAY() - staff[[#This Row],[Date Joined]])/365</f>
        <v>4.1260273972602741</v>
      </c>
      <c r="J145" s="5">
        <f ca="1">IF(staff[[#This Row],[Tenure]]&gt;3.5,staff[[#This Row],[Salary]]*3%,staff[[#This Row],[Salary]]*2%)</f>
        <v>1606.2</v>
      </c>
      <c r="K145" cm="1">
        <f t="array" ref="K145">_xlfn.IFS(staff[[#This Row],[Rating]]="Exceptional",5,staff[[#This Row],[Rating]]="Above Average",4,staff[[#This Row],[Rating]]="Average",3,staff[[#This Row],[Rating]]="Poor",2,staff[[#This Row],[Rating]]="Very poor",1)</f>
        <v>3</v>
      </c>
    </row>
    <row r="146" spans="1:11" x14ac:dyDescent="0.25">
      <c r="A146" s="10" t="s">
        <v>139</v>
      </c>
      <c r="B146" s="10" t="s">
        <v>15</v>
      </c>
      <c r="C146">
        <v>26</v>
      </c>
      <c r="D146" s="10" t="s">
        <v>16</v>
      </c>
      <c r="E146" s="7">
        <v>44350</v>
      </c>
      <c r="F146" s="10" t="s">
        <v>9</v>
      </c>
      <c r="G146" s="5">
        <v>53540</v>
      </c>
      <c r="H146" s="10" t="s">
        <v>205</v>
      </c>
      <c r="I146" s="13">
        <f ca="1">(TODAY() - staff[[#This Row],[Date Joined]])/365</f>
        <v>4.2712328767123289</v>
      </c>
      <c r="J146" s="5">
        <f ca="1">IF(staff[[#This Row],[Tenure]]&gt;3.5,staff[[#This Row],[Salary]]*3%,staff[[#This Row],[Salary]]*2%)</f>
        <v>1606.2</v>
      </c>
      <c r="K146" cm="1">
        <f t="array" ref="K146">_xlfn.IFS(staff[[#This Row],[Rating]]="Exceptional",5,staff[[#This Row],[Rating]]="Above Average",4,staff[[#This Row],[Rating]]="Average",3,staff[[#This Row],[Rating]]="Poor",2,staff[[#This Row],[Rating]]="Very poor",1)</f>
        <v>3</v>
      </c>
    </row>
    <row r="147" spans="1:11" x14ac:dyDescent="0.25">
      <c r="A147" s="10" t="s">
        <v>65</v>
      </c>
      <c r="B147" s="10" t="s">
        <v>15</v>
      </c>
      <c r="C147">
        <v>32</v>
      </c>
      <c r="D147" s="10" t="s">
        <v>16</v>
      </c>
      <c r="E147" s="7">
        <v>44465</v>
      </c>
      <c r="F147" s="10" t="s">
        <v>19</v>
      </c>
      <c r="G147" s="5">
        <v>53540</v>
      </c>
      <c r="H147" s="10" t="s">
        <v>207</v>
      </c>
      <c r="I147" s="13">
        <f ca="1">(TODAY() - staff[[#This Row],[Date Joined]])/365</f>
        <v>3.956164383561644</v>
      </c>
      <c r="J147" s="5">
        <f ca="1">IF(staff[[#This Row],[Tenure]]&gt;3.5,staff[[#This Row],[Salary]]*3%,staff[[#This Row],[Salary]]*2%)</f>
        <v>1606.2</v>
      </c>
      <c r="K147" cm="1">
        <f t="array" ref="K147">_xlfn.IFS(staff[[#This Row],[Rating]]="Exceptional",5,staff[[#This Row],[Rating]]="Above Average",4,staff[[#This Row],[Rating]]="Average",3,staff[[#This Row],[Rating]]="Poor",2,staff[[#This Row],[Rating]]="Very poor",1)</f>
        <v>3</v>
      </c>
    </row>
    <row r="148" spans="1:11" x14ac:dyDescent="0.25">
      <c r="A148" s="10" t="s">
        <v>46</v>
      </c>
      <c r="B148" s="10" t="s">
        <v>15</v>
      </c>
      <c r="C148">
        <v>26</v>
      </c>
      <c r="D148" s="10" t="s">
        <v>16</v>
      </c>
      <c r="E148" s="7">
        <v>44411</v>
      </c>
      <c r="F148" s="10" t="s">
        <v>9</v>
      </c>
      <c r="G148" s="5">
        <v>53540</v>
      </c>
      <c r="H148" s="10" t="s">
        <v>207</v>
      </c>
      <c r="I148" s="13">
        <f ca="1">(TODAY() - staff[[#This Row],[Date Joined]])/365</f>
        <v>4.1041095890410961</v>
      </c>
      <c r="J148" s="5">
        <f ca="1">IF(staff[[#This Row],[Tenure]]&gt;3.5,staff[[#This Row],[Salary]]*3%,staff[[#This Row],[Salary]]*2%)</f>
        <v>1606.2</v>
      </c>
      <c r="K148" cm="1">
        <f t="array" ref="K148">_xlfn.IFS(staff[[#This Row],[Rating]]="Exceptional",5,staff[[#This Row],[Rating]]="Above Average",4,staff[[#This Row],[Rating]]="Average",3,staff[[#This Row],[Rating]]="Poor",2,staff[[#This Row],[Rating]]="Very poor",1)</f>
        <v>3</v>
      </c>
    </row>
    <row r="149" spans="1:11" x14ac:dyDescent="0.25">
      <c r="A149" s="10" t="s">
        <v>167</v>
      </c>
      <c r="B149" s="10" t="s">
        <v>8</v>
      </c>
      <c r="C149">
        <v>28</v>
      </c>
      <c r="D149" s="10" t="s">
        <v>16</v>
      </c>
      <c r="E149" s="7">
        <v>44296</v>
      </c>
      <c r="F149" s="10" t="s">
        <v>19</v>
      </c>
      <c r="G149" s="5">
        <v>53240</v>
      </c>
      <c r="H149" s="10" t="s">
        <v>205</v>
      </c>
      <c r="I149" s="13">
        <f ca="1">(TODAY() - staff[[#This Row],[Date Joined]])/365</f>
        <v>4.419178082191781</v>
      </c>
      <c r="J149" s="5">
        <f ca="1">IF(staff[[#This Row],[Tenure]]&gt;3.5,staff[[#This Row],[Salary]]*3%,staff[[#This Row],[Salary]]*2%)</f>
        <v>1597.2</v>
      </c>
      <c r="K149" cm="1">
        <f t="array" ref="K149">_xlfn.IFS(staff[[#This Row],[Rating]]="Exceptional",5,staff[[#This Row],[Rating]]="Above Average",4,staff[[#This Row],[Rating]]="Average",3,staff[[#This Row],[Rating]]="Poor",2,staff[[#This Row],[Rating]]="Very poor",1)</f>
        <v>3</v>
      </c>
    </row>
    <row r="150" spans="1:11" x14ac:dyDescent="0.25">
      <c r="A150" s="10" t="s">
        <v>75</v>
      </c>
      <c r="B150" s="10" t="s">
        <v>8</v>
      </c>
      <c r="C150">
        <v>28</v>
      </c>
      <c r="D150" s="10" t="s">
        <v>16</v>
      </c>
      <c r="E150" s="7">
        <v>44357</v>
      </c>
      <c r="F150" s="10" t="s">
        <v>19</v>
      </c>
      <c r="G150" s="5">
        <v>53240</v>
      </c>
      <c r="H150" s="10" t="s">
        <v>207</v>
      </c>
      <c r="I150" s="13">
        <f ca="1">(TODAY() - staff[[#This Row],[Date Joined]])/365</f>
        <v>4.2520547945205482</v>
      </c>
      <c r="J150" s="5">
        <f ca="1">IF(staff[[#This Row],[Tenure]]&gt;3.5,staff[[#This Row],[Salary]]*3%,staff[[#This Row],[Salary]]*2%)</f>
        <v>1597.2</v>
      </c>
      <c r="K150" cm="1">
        <f t="array" ref="K150">_xlfn.IFS(staff[[#This Row],[Rating]]="Exceptional",5,staff[[#This Row],[Rating]]="Above Average",4,staff[[#This Row],[Rating]]="Average",3,staff[[#This Row],[Rating]]="Poor",2,staff[[#This Row],[Rating]]="Very poor",1)</f>
        <v>3</v>
      </c>
    </row>
    <row r="151" spans="1:11" x14ac:dyDescent="0.25">
      <c r="A151" s="10" t="s">
        <v>155</v>
      </c>
      <c r="B151" s="10" t="s">
        <v>15</v>
      </c>
      <c r="C151">
        <v>24</v>
      </c>
      <c r="D151" s="10" t="s">
        <v>24</v>
      </c>
      <c r="E151" s="7">
        <v>44375</v>
      </c>
      <c r="F151" s="10" t="s">
        <v>21</v>
      </c>
      <c r="G151" s="5">
        <v>52610</v>
      </c>
      <c r="H151" s="10" t="s">
        <v>205</v>
      </c>
      <c r="I151" s="13">
        <f ca="1">(TODAY() - staff[[#This Row],[Date Joined]])/365</f>
        <v>4.2027397260273975</v>
      </c>
      <c r="J151" s="5">
        <f ca="1">IF(staff[[#This Row],[Tenure]]&gt;3.5,staff[[#This Row],[Salary]]*3%,staff[[#This Row],[Salary]]*2%)</f>
        <v>1578.3</v>
      </c>
      <c r="K151" cm="1">
        <f t="array" ref="K151">_xlfn.IFS(staff[[#This Row],[Rating]]="Exceptional",5,staff[[#This Row],[Rating]]="Above Average",4,staff[[#This Row],[Rating]]="Average",3,staff[[#This Row],[Rating]]="Poor",2,staff[[#This Row],[Rating]]="Very poor",1)</f>
        <v>2</v>
      </c>
    </row>
    <row r="152" spans="1:11" x14ac:dyDescent="0.25">
      <c r="A152" s="10" t="s">
        <v>63</v>
      </c>
      <c r="B152" s="10" t="s">
        <v>15</v>
      </c>
      <c r="C152">
        <v>24</v>
      </c>
      <c r="D152" s="10" t="s">
        <v>24</v>
      </c>
      <c r="E152" s="7">
        <v>44436</v>
      </c>
      <c r="F152" s="10" t="s">
        <v>21</v>
      </c>
      <c r="G152" s="5">
        <v>52610</v>
      </c>
      <c r="H152" s="10" t="s">
        <v>207</v>
      </c>
      <c r="I152" s="13">
        <f ca="1">(TODAY() - staff[[#This Row],[Date Joined]])/365</f>
        <v>4.0356164383561648</v>
      </c>
      <c r="J152" s="5">
        <f ca="1">IF(staff[[#This Row],[Tenure]]&gt;3.5,staff[[#This Row],[Salary]]*3%,staff[[#This Row],[Salary]]*2%)</f>
        <v>1578.3</v>
      </c>
      <c r="K152" cm="1">
        <f t="array" ref="K152">_xlfn.IFS(staff[[#This Row],[Rating]]="Exceptional",5,staff[[#This Row],[Rating]]="Above Average",4,staff[[#This Row],[Rating]]="Average",3,staff[[#This Row],[Rating]]="Poor",2,staff[[#This Row],[Rating]]="Very poor",1)</f>
        <v>2</v>
      </c>
    </row>
    <row r="153" spans="1:11" x14ac:dyDescent="0.25">
      <c r="A153" s="10" t="s">
        <v>165</v>
      </c>
      <c r="B153" s="10" t="s">
        <v>8</v>
      </c>
      <c r="C153">
        <v>34</v>
      </c>
      <c r="D153" s="10" t="s">
        <v>24</v>
      </c>
      <c r="E153" s="7">
        <v>44660</v>
      </c>
      <c r="F153" s="10" t="s">
        <v>19</v>
      </c>
      <c r="G153" s="5">
        <v>49630</v>
      </c>
      <c r="H153" s="10" t="s">
        <v>205</v>
      </c>
      <c r="I153" s="13">
        <f ca="1">(TODAY() - staff[[#This Row],[Date Joined]])/365</f>
        <v>3.4219178082191779</v>
      </c>
      <c r="J153" s="5">
        <f ca="1">IF(staff[[#This Row],[Tenure]]&gt;3.5,staff[[#This Row],[Salary]]*3%,staff[[#This Row],[Salary]]*2%)</f>
        <v>992.6</v>
      </c>
      <c r="K153" cm="1">
        <f t="array" ref="K153">_xlfn.IFS(staff[[#This Row],[Rating]]="Exceptional",5,staff[[#This Row],[Rating]]="Above Average",4,staff[[#This Row],[Rating]]="Average",3,staff[[#This Row],[Rating]]="Poor",2,staff[[#This Row],[Rating]]="Very poor",1)</f>
        <v>2</v>
      </c>
    </row>
    <row r="154" spans="1:11" x14ac:dyDescent="0.25">
      <c r="A154" s="10" t="s">
        <v>73</v>
      </c>
      <c r="B154" s="10" t="s">
        <v>8</v>
      </c>
      <c r="C154">
        <v>34</v>
      </c>
      <c r="D154" s="10" t="s">
        <v>24</v>
      </c>
      <c r="E154" s="7">
        <v>44721</v>
      </c>
      <c r="F154" s="10" t="s">
        <v>19</v>
      </c>
      <c r="G154" s="5">
        <v>49630</v>
      </c>
      <c r="H154" s="10" t="s">
        <v>207</v>
      </c>
      <c r="I154" s="13">
        <f ca="1">(TODAY() - staff[[#This Row],[Date Joined]])/365</f>
        <v>3.2547945205479452</v>
      </c>
      <c r="J154" s="5">
        <f ca="1">IF(staff[[#This Row],[Tenure]]&gt;3.5,staff[[#This Row],[Salary]]*3%,staff[[#This Row],[Salary]]*2%)</f>
        <v>992.6</v>
      </c>
      <c r="K154" cm="1">
        <f t="array" ref="K154">_xlfn.IFS(staff[[#This Row],[Rating]]="Exceptional",5,staff[[#This Row],[Rating]]="Above Average",4,staff[[#This Row],[Rating]]="Average",3,staff[[#This Row],[Rating]]="Poor",2,staff[[#This Row],[Rating]]="Very poor",1)</f>
        <v>2</v>
      </c>
    </row>
    <row r="155" spans="1:11" x14ac:dyDescent="0.25">
      <c r="A155" s="10" t="s">
        <v>146</v>
      </c>
      <c r="B155" s="10" t="s">
        <v>15</v>
      </c>
      <c r="C155">
        <v>27</v>
      </c>
      <c r="D155" s="10" t="s">
        <v>16</v>
      </c>
      <c r="E155" s="7">
        <v>44506</v>
      </c>
      <c r="F155" s="10" t="s">
        <v>21</v>
      </c>
      <c r="G155" s="5">
        <v>48980</v>
      </c>
      <c r="H155" s="10" t="s">
        <v>205</v>
      </c>
      <c r="I155" s="13">
        <f ca="1">(TODAY() - staff[[#This Row],[Date Joined]])/365</f>
        <v>3.8438356164383563</v>
      </c>
      <c r="J155" s="5">
        <f ca="1">IF(staff[[#This Row],[Tenure]]&gt;3.5,staff[[#This Row],[Salary]]*3%,staff[[#This Row],[Salary]]*2%)</f>
        <v>1469.3999999999999</v>
      </c>
      <c r="K155" cm="1">
        <f t="array" ref="K155">_xlfn.IFS(staff[[#This Row],[Rating]]="Exceptional",5,staff[[#This Row],[Rating]]="Above Average",4,staff[[#This Row],[Rating]]="Average",3,staff[[#This Row],[Rating]]="Poor",2,staff[[#This Row],[Rating]]="Very poor",1)</f>
        <v>3</v>
      </c>
    </row>
    <row r="156" spans="1:11" x14ac:dyDescent="0.25">
      <c r="A156" s="10" t="s">
        <v>53</v>
      </c>
      <c r="B156" s="10" t="s">
        <v>15</v>
      </c>
      <c r="C156">
        <v>27</v>
      </c>
      <c r="D156" s="10" t="s">
        <v>16</v>
      </c>
      <c r="E156" s="7">
        <v>44567</v>
      </c>
      <c r="F156" s="10" t="s">
        <v>21</v>
      </c>
      <c r="G156" s="5">
        <v>48980</v>
      </c>
      <c r="H156" s="10" t="s">
        <v>207</v>
      </c>
      <c r="I156" s="13">
        <f ca="1">(TODAY() - staff[[#This Row],[Date Joined]])/365</f>
        <v>3.6767123287671235</v>
      </c>
      <c r="J156" s="5">
        <f ca="1">IF(staff[[#This Row],[Tenure]]&gt;3.5,staff[[#This Row],[Salary]]*3%,staff[[#This Row],[Salary]]*2%)</f>
        <v>1469.3999999999999</v>
      </c>
      <c r="K156" cm="1">
        <f t="array" ref="K156">_xlfn.IFS(staff[[#This Row],[Rating]]="Exceptional",5,staff[[#This Row],[Rating]]="Above Average",4,staff[[#This Row],[Rating]]="Average",3,staff[[#This Row],[Rating]]="Poor",2,staff[[#This Row],[Rating]]="Very poor",1)</f>
        <v>3</v>
      </c>
    </row>
    <row r="157" spans="1:11" x14ac:dyDescent="0.25">
      <c r="A157" s="10" t="s">
        <v>113</v>
      </c>
      <c r="B157" s="10" t="s">
        <v>15</v>
      </c>
      <c r="C157">
        <v>31</v>
      </c>
      <c r="D157" s="10" t="s">
        <v>16</v>
      </c>
      <c r="E157" s="7">
        <v>44450</v>
      </c>
      <c r="F157" s="10" t="s">
        <v>12</v>
      </c>
      <c r="G157" s="5">
        <v>48950</v>
      </c>
      <c r="H157" s="10" t="s">
        <v>205</v>
      </c>
      <c r="I157" s="13">
        <f ca="1">(TODAY() - staff[[#This Row],[Date Joined]])/365</f>
        <v>3.9972602739726026</v>
      </c>
      <c r="J157" s="5">
        <f ca="1">IF(staff[[#This Row],[Tenure]]&gt;3.5,staff[[#This Row],[Salary]]*3%,staff[[#This Row],[Salary]]*2%)</f>
        <v>1468.5</v>
      </c>
      <c r="K157" cm="1">
        <f t="array" ref="K157">_xlfn.IFS(staff[[#This Row],[Rating]]="Exceptional",5,staff[[#This Row],[Rating]]="Above Average",4,staff[[#This Row],[Rating]]="Average",3,staff[[#This Row],[Rating]]="Poor",2,staff[[#This Row],[Rating]]="Very poor",1)</f>
        <v>3</v>
      </c>
    </row>
    <row r="158" spans="1:11" x14ac:dyDescent="0.25">
      <c r="A158" s="10" t="s">
        <v>14</v>
      </c>
      <c r="B158" s="10" t="s">
        <v>15</v>
      </c>
      <c r="C158">
        <v>31</v>
      </c>
      <c r="D158" s="10" t="s">
        <v>16</v>
      </c>
      <c r="E158" s="7">
        <v>44511</v>
      </c>
      <c r="F158" s="10" t="s">
        <v>12</v>
      </c>
      <c r="G158" s="5">
        <v>48950</v>
      </c>
      <c r="H158" s="10" t="s">
        <v>207</v>
      </c>
      <c r="I158" s="13">
        <f ca="1">(TODAY() - staff[[#This Row],[Date Joined]])/365</f>
        <v>3.8301369863013699</v>
      </c>
      <c r="J158" s="5">
        <f ca="1">IF(staff[[#This Row],[Tenure]]&gt;3.5,staff[[#This Row],[Salary]]*3%,staff[[#This Row],[Salary]]*2%)</f>
        <v>1468.5</v>
      </c>
      <c r="K158" cm="1">
        <f t="array" ref="K158">_xlfn.IFS(staff[[#This Row],[Rating]]="Exceptional",5,staff[[#This Row],[Rating]]="Above Average",4,staff[[#This Row],[Rating]]="Average",3,staff[[#This Row],[Rating]]="Poor",2,staff[[#This Row],[Rating]]="Very poor",1)</f>
        <v>3</v>
      </c>
    </row>
    <row r="159" spans="1:11" x14ac:dyDescent="0.25">
      <c r="A159" s="10" t="s">
        <v>144</v>
      </c>
      <c r="B159" s="10" t="s">
        <v>15</v>
      </c>
      <c r="C159">
        <v>33</v>
      </c>
      <c r="D159" s="10" t="s">
        <v>13</v>
      </c>
      <c r="E159" s="7">
        <v>44640</v>
      </c>
      <c r="F159" s="10" t="s">
        <v>9</v>
      </c>
      <c r="G159" s="5">
        <v>48530</v>
      </c>
      <c r="H159" s="10" t="s">
        <v>205</v>
      </c>
      <c r="I159" s="13">
        <f ca="1">(TODAY() - staff[[#This Row],[Date Joined]])/365</f>
        <v>3.4767123287671233</v>
      </c>
      <c r="J159" s="5">
        <f ca="1">IF(staff[[#This Row],[Tenure]]&gt;3.5,staff[[#This Row],[Salary]]*3%,staff[[#This Row],[Salary]]*2%)</f>
        <v>970.6</v>
      </c>
      <c r="K159" cm="1">
        <f t="array" ref="K159">_xlfn.IFS(staff[[#This Row],[Rating]]="Exceptional",5,staff[[#This Row],[Rating]]="Above Average",4,staff[[#This Row],[Rating]]="Average",3,staff[[#This Row],[Rating]]="Poor",2,staff[[#This Row],[Rating]]="Very poor",1)</f>
        <v>4</v>
      </c>
    </row>
    <row r="160" spans="1:11" x14ac:dyDescent="0.25">
      <c r="A160" s="10" t="s">
        <v>51</v>
      </c>
      <c r="B160" s="10" t="s">
        <v>15</v>
      </c>
      <c r="C160">
        <v>33</v>
      </c>
      <c r="D160" s="10" t="s">
        <v>13</v>
      </c>
      <c r="E160" s="7">
        <v>44701</v>
      </c>
      <c r="F160" s="10" t="s">
        <v>9</v>
      </c>
      <c r="G160" s="5">
        <v>48530</v>
      </c>
      <c r="H160" s="10" t="s">
        <v>207</v>
      </c>
      <c r="I160" s="13">
        <f ca="1">(TODAY() - staff[[#This Row],[Date Joined]])/365</f>
        <v>3.3095890410958906</v>
      </c>
      <c r="J160" s="5">
        <f ca="1">IF(staff[[#This Row],[Tenure]]&gt;3.5,staff[[#This Row],[Salary]]*3%,staff[[#This Row],[Salary]]*2%)</f>
        <v>970.6</v>
      </c>
      <c r="K160" cm="1">
        <f t="array" ref="K160">_xlfn.IFS(staff[[#This Row],[Rating]]="Exceptional",5,staff[[#This Row],[Rating]]="Above Average",4,staff[[#This Row],[Rating]]="Average",3,staff[[#This Row],[Rating]]="Poor",2,staff[[#This Row],[Rating]]="Very poor",1)</f>
        <v>4</v>
      </c>
    </row>
    <row r="161" spans="1:11" x14ac:dyDescent="0.25">
      <c r="A161" s="10" t="s">
        <v>123</v>
      </c>
      <c r="B161" s="10" t="s">
        <v>15</v>
      </c>
      <c r="C161">
        <v>28</v>
      </c>
      <c r="D161" s="10" t="s">
        <v>13</v>
      </c>
      <c r="E161" s="7">
        <v>43980</v>
      </c>
      <c r="F161" s="10" t="s">
        <v>21</v>
      </c>
      <c r="G161" s="5">
        <v>48170</v>
      </c>
      <c r="H161" s="10" t="s">
        <v>205</v>
      </c>
      <c r="I161" s="13">
        <f ca="1">(TODAY() - staff[[#This Row],[Date Joined]])/365</f>
        <v>5.2849315068493148</v>
      </c>
      <c r="J161" s="5">
        <f ca="1">IF(staff[[#This Row],[Tenure]]&gt;3.5,staff[[#This Row],[Salary]]*3%,staff[[#This Row],[Salary]]*2%)</f>
        <v>1445.1</v>
      </c>
      <c r="K161" cm="1">
        <f t="array" ref="K161">_xlfn.IFS(staff[[#This Row],[Rating]]="Exceptional",5,staff[[#This Row],[Rating]]="Above Average",4,staff[[#This Row],[Rating]]="Average",3,staff[[#This Row],[Rating]]="Poor",2,staff[[#This Row],[Rating]]="Very poor",1)</f>
        <v>4</v>
      </c>
    </row>
    <row r="162" spans="1:11" x14ac:dyDescent="0.25">
      <c r="A162" s="10" t="s">
        <v>29</v>
      </c>
      <c r="B162" s="10" t="s">
        <v>15</v>
      </c>
      <c r="C162">
        <v>28</v>
      </c>
      <c r="D162" s="10" t="s">
        <v>13</v>
      </c>
      <c r="E162" s="7">
        <v>44041</v>
      </c>
      <c r="F162" s="10" t="s">
        <v>21</v>
      </c>
      <c r="G162" s="5">
        <v>48170</v>
      </c>
      <c r="H162" s="10" t="s">
        <v>207</v>
      </c>
      <c r="I162" s="13">
        <f ca="1">(TODAY() - staff[[#This Row],[Date Joined]])/365</f>
        <v>5.117808219178082</v>
      </c>
      <c r="J162" s="5">
        <f ca="1">IF(staff[[#This Row],[Tenure]]&gt;3.5,staff[[#This Row],[Salary]]*3%,staff[[#This Row],[Salary]]*2%)</f>
        <v>1445.1</v>
      </c>
      <c r="K162" cm="1">
        <f t="array" ref="K162">_xlfn.IFS(staff[[#This Row],[Rating]]="Exceptional",5,staff[[#This Row],[Rating]]="Above Average",4,staff[[#This Row],[Rating]]="Average",3,staff[[#This Row],[Rating]]="Poor",2,staff[[#This Row],[Rating]]="Very poor",1)</f>
        <v>4</v>
      </c>
    </row>
    <row r="163" spans="1:11" x14ac:dyDescent="0.25">
      <c r="A163" s="10" t="s">
        <v>151</v>
      </c>
      <c r="B163" s="10" t="s">
        <v>15</v>
      </c>
      <c r="C163">
        <v>26</v>
      </c>
      <c r="D163" s="10" t="s">
        <v>16</v>
      </c>
      <c r="E163" s="7">
        <v>44164</v>
      </c>
      <c r="F163" s="10" t="s">
        <v>9</v>
      </c>
      <c r="G163" s="5">
        <v>47360</v>
      </c>
      <c r="H163" s="10" t="s">
        <v>205</v>
      </c>
      <c r="I163" s="13">
        <f ca="1">(TODAY() - staff[[#This Row],[Date Joined]])/365</f>
        <v>4.7808219178082192</v>
      </c>
      <c r="J163" s="5">
        <f ca="1">IF(staff[[#This Row],[Tenure]]&gt;3.5,staff[[#This Row],[Salary]]*3%,staff[[#This Row],[Salary]]*2%)</f>
        <v>1420.8</v>
      </c>
      <c r="K163" cm="1">
        <f t="array" ref="K163">_xlfn.IFS(staff[[#This Row],[Rating]]="Exceptional",5,staff[[#This Row],[Rating]]="Above Average",4,staff[[#This Row],[Rating]]="Average",3,staff[[#This Row],[Rating]]="Poor",2,staff[[#This Row],[Rating]]="Very poor",1)</f>
        <v>3</v>
      </c>
    </row>
    <row r="164" spans="1:11" x14ac:dyDescent="0.25">
      <c r="A164" s="10" t="s">
        <v>59</v>
      </c>
      <c r="B164" s="10" t="s">
        <v>15</v>
      </c>
      <c r="C164">
        <v>26</v>
      </c>
      <c r="D164" s="10" t="s">
        <v>16</v>
      </c>
      <c r="E164" s="7">
        <v>44225</v>
      </c>
      <c r="F164" s="10" t="s">
        <v>9</v>
      </c>
      <c r="G164" s="5">
        <v>47360</v>
      </c>
      <c r="H164" s="10" t="s">
        <v>207</v>
      </c>
      <c r="I164" s="13">
        <f ca="1">(TODAY() - staff[[#This Row],[Date Joined]])/365</f>
        <v>4.6136986301369864</v>
      </c>
      <c r="J164" s="5">
        <f ca="1">IF(staff[[#This Row],[Tenure]]&gt;3.5,staff[[#This Row],[Salary]]*3%,staff[[#This Row],[Salary]]*2%)</f>
        <v>1420.8</v>
      </c>
      <c r="K164" cm="1">
        <f t="array" ref="K164">_xlfn.IFS(staff[[#This Row],[Rating]]="Exceptional",5,staff[[#This Row],[Rating]]="Above Average",4,staff[[#This Row],[Rating]]="Average",3,staff[[#This Row],[Rating]]="Poor",2,staff[[#This Row],[Rating]]="Very poor",1)</f>
        <v>3</v>
      </c>
    </row>
    <row r="165" spans="1:11" x14ac:dyDescent="0.25">
      <c r="A165" s="10" t="s">
        <v>201</v>
      </c>
      <c r="B165" s="10" t="s">
        <v>8</v>
      </c>
      <c r="C165">
        <v>32</v>
      </c>
      <c r="D165" s="10" t="s">
        <v>16</v>
      </c>
      <c r="E165" s="7">
        <v>44339</v>
      </c>
      <c r="F165" s="10" t="s">
        <v>56</v>
      </c>
      <c r="G165" s="5">
        <v>45510</v>
      </c>
      <c r="H165" s="10" t="s">
        <v>205</v>
      </c>
      <c r="I165" s="13">
        <f ca="1">(TODAY() - staff[[#This Row],[Date Joined]])/365</f>
        <v>4.3013698630136989</v>
      </c>
      <c r="J165" s="5">
        <f ca="1">IF(staff[[#This Row],[Tenure]]&gt;3.5,staff[[#This Row],[Salary]]*3%,staff[[#This Row],[Salary]]*2%)</f>
        <v>1365.3</v>
      </c>
      <c r="K165" cm="1">
        <f t="array" ref="K165">_xlfn.IFS(staff[[#This Row],[Rating]]="Exceptional",5,staff[[#This Row],[Rating]]="Above Average",4,staff[[#This Row],[Rating]]="Average",3,staff[[#This Row],[Rating]]="Poor",2,staff[[#This Row],[Rating]]="Very poor",1)</f>
        <v>3</v>
      </c>
    </row>
    <row r="166" spans="1:11" x14ac:dyDescent="0.25">
      <c r="A166" s="10" t="s">
        <v>108</v>
      </c>
      <c r="B166" s="10" t="s">
        <v>8</v>
      </c>
      <c r="C166">
        <v>32</v>
      </c>
      <c r="D166" s="10" t="s">
        <v>16</v>
      </c>
      <c r="E166" s="7">
        <v>44400</v>
      </c>
      <c r="F166" s="10" t="s">
        <v>56</v>
      </c>
      <c r="G166" s="5">
        <v>45510</v>
      </c>
      <c r="H166" s="10" t="s">
        <v>207</v>
      </c>
      <c r="I166" s="13">
        <f ca="1">(TODAY() - staff[[#This Row],[Date Joined]])/365</f>
        <v>4.1342465753424653</v>
      </c>
      <c r="J166" s="5">
        <f ca="1">IF(staff[[#This Row],[Tenure]]&gt;3.5,staff[[#This Row],[Salary]]*3%,staff[[#This Row],[Salary]]*2%)</f>
        <v>1365.3</v>
      </c>
      <c r="K166" cm="1">
        <f t="array" ref="K166">_xlfn.IFS(staff[[#This Row],[Rating]]="Exceptional",5,staff[[#This Row],[Rating]]="Above Average",4,staff[[#This Row],[Rating]]="Average",3,staff[[#This Row],[Rating]]="Poor",2,staff[[#This Row],[Rating]]="Very poor",1)</f>
        <v>3</v>
      </c>
    </row>
    <row r="167" spans="1:11" x14ac:dyDescent="0.25">
      <c r="A167" s="10" t="s">
        <v>176</v>
      </c>
      <c r="B167" s="10" t="s">
        <v>8</v>
      </c>
      <c r="C167">
        <v>32</v>
      </c>
      <c r="D167" s="10" t="s">
        <v>13</v>
      </c>
      <c r="E167" s="7">
        <v>44293</v>
      </c>
      <c r="F167" s="10" t="s">
        <v>12</v>
      </c>
      <c r="G167" s="5">
        <v>43840</v>
      </c>
      <c r="H167" s="10" t="s">
        <v>205</v>
      </c>
      <c r="I167" s="13">
        <f ca="1">(TODAY() - staff[[#This Row],[Date Joined]])/365</f>
        <v>4.4273972602739722</v>
      </c>
      <c r="J167" s="5">
        <f ca="1">IF(staff[[#This Row],[Tenure]]&gt;3.5,staff[[#This Row],[Salary]]*3%,staff[[#This Row],[Salary]]*2%)</f>
        <v>1315.2</v>
      </c>
      <c r="K167" cm="1">
        <f t="array" ref="K167">_xlfn.IFS(staff[[#This Row],[Rating]]="Exceptional",5,staff[[#This Row],[Rating]]="Above Average",4,staff[[#This Row],[Rating]]="Average",3,staff[[#This Row],[Rating]]="Poor",2,staff[[#This Row],[Rating]]="Very poor",1)</f>
        <v>4</v>
      </c>
    </row>
    <row r="168" spans="1:11" x14ac:dyDescent="0.25">
      <c r="A168" s="10" t="s">
        <v>84</v>
      </c>
      <c r="B168" s="10" t="s">
        <v>8</v>
      </c>
      <c r="C168">
        <v>32</v>
      </c>
      <c r="D168" s="10" t="s">
        <v>13</v>
      </c>
      <c r="E168" s="7">
        <v>44354</v>
      </c>
      <c r="F168" s="10" t="s">
        <v>12</v>
      </c>
      <c r="G168" s="5">
        <v>43840</v>
      </c>
      <c r="H168" s="10" t="s">
        <v>207</v>
      </c>
      <c r="I168" s="13">
        <f ca="1">(TODAY() - staff[[#This Row],[Date Joined]])/365</f>
        <v>4.2602739726027394</v>
      </c>
      <c r="J168" s="5">
        <f ca="1">IF(staff[[#This Row],[Tenure]]&gt;3.5,staff[[#This Row],[Salary]]*3%,staff[[#This Row],[Salary]]*2%)</f>
        <v>1315.2</v>
      </c>
      <c r="K168" cm="1">
        <f t="array" ref="K168">_xlfn.IFS(staff[[#This Row],[Rating]]="Exceptional",5,staff[[#This Row],[Rating]]="Above Average",4,staff[[#This Row],[Rating]]="Average",3,staff[[#This Row],[Rating]]="Poor",2,staff[[#This Row],[Rating]]="Very poor",1)</f>
        <v>4</v>
      </c>
    </row>
    <row r="169" spans="1:11" x14ac:dyDescent="0.25">
      <c r="A169" s="10" t="s">
        <v>172</v>
      </c>
      <c r="B169" s="10" t="s">
        <v>15</v>
      </c>
      <c r="C169">
        <v>28</v>
      </c>
      <c r="D169" s="10" t="s">
        <v>42</v>
      </c>
      <c r="E169" s="7">
        <v>44758</v>
      </c>
      <c r="F169" s="10" t="s">
        <v>19</v>
      </c>
      <c r="G169" s="5">
        <v>43510</v>
      </c>
      <c r="H169" s="10" t="s">
        <v>205</v>
      </c>
      <c r="I169" s="13">
        <f ca="1">(TODAY() - staff[[#This Row],[Date Joined]])/365</f>
        <v>3.1534246575342464</v>
      </c>
      <c r="J169" s="5">
        <f ca="1">IF(staff[[#This Row],[Tenure]]&gt;3.5,staff[[#This Row],[Salary]]*3%,staff[[#This Row],[Salary]]*2%)</f>
        <v>870.2</v>
      </c>
      <c r="K169" cm="1">
        <f t="array" ref="K169">_xlfn.IFS(staff[[#This Row],[Rating]]="Exceptional",5,staff[[#This Row],[Rating]]="Above Average",4,staff[[#This Row],[Rating]]="Average",3,staff[[#This Row],[Rating]]="Poor",2,staff[[#This Row],[Rating]]="Very poor",1)</f>
        <v>1</v>
      </c>
    </row>
    <row r="170" spans="1:11" x14ac:dyDescent="0.25">
      <c r="A170" s="10" t="s">
        <v>80</v>
      </c>
      <c r="B170" s="10" t="s">
        <v>15</v>
      </c>
      <c r="C170">
        <v>28</v>
      </c>
      <c r="D170" s="10" t="s">
        <v>42</v>
      </c>
      <c r="E170" s="7">
        <v>44820</v>
      </c>
      <c r="F170" s="10" t="s">
        <v>19</v>
      </c>
      <c r="G170" s="5">
        <v>43510</v>
      </c>
      <c r="H170" s="10" t="s">
        <v>207</v>
      </c>
      <c r="I170" s="13">
        <f ca="1">(TODAY() - staff[[#This Row],[Date Joined]])/365</f>
        <v>2.9835616438356163</v>
      </c>
      <c r="J170" s="5">
        <f ca="1">IF(staff[[#This Row],[Tenure]]&gt;3.5,staff[[#This Row],[Salary]]*3%,staff[[#This Row],[Salary]]*2%)</f>
        <v>870.2</v>
      </c>
      <c r="K170" cm="1">
        <f t="array" ref="K170">_xlfn.IFS(staff[[#This Row],[Rating]]="Exceptional",5,staff[[#This Row],[Rating]]="Above Average",4,staff[[#This Row],[Rating]]="Average",3,staff[[#This Row],[Rating]]="Poor",2,staff[[#This Row],[Rating]]="Very poor",1)</f>
        <v>1</v>
      </c>
    </row>
    <row r="171" spans="1:11" x14ac:dyDescent="0.25">
      <c r="A171" s="10" t="s">
        <v>124</v>
      </c>
      <c r="B171" s="10" t="s">
        <v>8</v>
      </c>
      <c r="C171">
        <v>31</v>
      </c>
      <c r="D171" s="10" t="s">
        <v>16</v>
      </c>
      <c r="E171" s="7">
        <v>44084</v>
      </c>
      <c r="F171" s="10" t="s">
        <v>12</v>
      </c>
      <c r="G171" s="5">
        <v>41980</v>
      </c>
      <c r="H171" s="10" t="s">
        <v>205</v>
      </c>
      <c r="I171" s="13">
        <f ca="1">(TODAY() - staff[[#This Row],[Date Joined]])/365</f>
        <v>5</v>
      </c>
      <c r="J171" s="5">
        <f ca="1">IF(staff[[#This Row],[Tenure]]&gt;3.5,staff[[#This Row],[Salary]]*3%,staff[[#This Row],[Salary]]*2%)</f>
        <v>1259.3999999999999</v>
      </c>
      <c r="K171" cm="1">
        <f t="array" ref="K171">_xlfn.IFS(staff[[#This Row],[Rating]]="Exceptional",5,staff[[#This Row],[Rating]]="Above Average",4,staff[[#This Row],[Rating]]="Average",3,staff[[#This Row],[Rating]]="Poor",2,staff[[#This Row],[Rating]]="Very poor",1)</f>
        <v>3</v>
      </c>
    </row>
    <row r="172" spans="1:11" x14ac:dyDescent="0.25">
      <c r="A172" s="10" t="s">
        <v>30</v>
      </c>
      <c r="B172" s="10" t="s">
        <v>8</v>
      </c>
      <c r="C172">
        <v>31</v>
      </c>
      <c r="D172" s="10" t="s">
        <v>16</v>
      </c>
      <c r="E172" s="7">
        <v>44145</v>
      </c>
      <c r="F172" s="10" t="s">
        <v>12</v>
      </c>
      <c r="G172" s="5">
        <v>41980</v>
      </c>
      <c r="H172" s="10" t="s">
        <v>207</v>
      </c>
      <c r="I172" s="13">
        <f ca="1">(TODAY() - staff[[#This Row],[Date Joined]])/365</f>
        <v>4.8328767123287673</v>
      </c>
      <c r="J172" s="5">
        <f ca="1">IF(staff[[#This Row],[Tenure]]&gt;3.5,staff[[#This Row],[Salary]]*3%,staff[[#This Row],[Salary]]*2%)</f>
        <v>1259.3999999999999</v>
      </c>
      <c r="K172" cm="1">
        <f t="array" ref="K172">_xlfn.IFS(staff[[#This Row],[Rating]]="Exceptional",5,staff[[#This Row],[Rating]]="Above Average",4,staff[[#This Row],[Rating]]="Average",3,staff[[#This Row],[Rating]]="Poor",2,staff[[#This Row],[Rating]]="Very poor",1)</f>
        <v>3</v>
      </c>
    </row>
    <row r="173" spans="1:11" x14ac:dyDescent="0.25">
      <c r="A173" s="10" t="s">
        <v>158</v>
      </c>
      <c r="B173" s="10" t="s">
        <v>8</v>
      </c>
      <c r="C173">
        <v>32</v>
      </c>
      <c r="D173" s="10" t="s">
        <v>16</v>
      </c>
      <c r="E173" s="7">
        <v>44549</v>
      </c>
      <c r="F173" s="10" t="s">
        <v>9</v>
      </c>
      <c r="G173" s="5">
        <v>41570</v>
      </c>
      <c r="H173" s="10" t="s">
        <v>205</v>
      </c>
      <c r="I173" s="13">
        <f ca="1">(TODAY() - staff[[#This Row],[Date Joined]])/365</f>
        <v>3.7260273972602738</v>
      </c>
      <c r="J173" s="5">
        <f ca="1">IF(staff[[#This Row],[Tenure]]&gt;3.5,staff[[#This Row],[Salary]]*3%,staff[[#This Row],[Salary]]*2%)</f>
        <v>1247.0999999999999</v>
      </c>
      <c r="K173" cm="1">
        <f t="array" ref="K173">_xlfn.IFS(staff[[#This Row],[Rating]]="Exceptional",5,staff[[#This Row],[Rating]]="Above Average",4,staff[[#This Row],[Rating]]="Average",3,staff[[#This Row],[Rating]]="Poor",2,staff[[#This Row],[Rating]]="Very poor",1)</f>
        <v>3</v>
      </c>
    </row>
    <row r="174" spans="1:11" x14ac:dyDescent="0.25">
      <c r="A174" s="10" t="s">
        <v>66</v>
      </c>
      <c r="B174" s="10" t="s">
        <v>8</v>
      </c>
      <c r="C174">
        <v>32</v>
      </c>
      <c r="D174" s="10" t="s">
        <v>16</v>
      </c>
      <c r="E174" s="7">
        <v>44611</v>
      </c>
      <c r="F174" s="10" t="s">
        <v>9</v>
      </c>
      <c r="G174" s="5">
        <v>41570</v>
      </c>
      <c r="H174" s="10" t="s">
        <v>207</v>
      </c>
      <c r="I174" s="13">
        <f ca="1">(TODAY() - staff[[#This Row],[Date Joined]])/365</f>
        <v>3.5561643835616437</v>
      </c>
      <c r="J174" s="5">
        <f ca="1">IF(staff[[#This Row],[Tenure]]&gt;3.5,staff[[#This Row],[Salary]]*3%,staff[[#This Row],[Salary]]*2%)</f>
        <v>1247.0999999999999</v>
      </c>
      <c r="K174" cm="1">
        <f t="array" ref="K174">_xlfn.IFS(staff[[#This Row],[Rating]]="Exceptional",5,staff[[#This Row],[Rating]]="Above Average",4,staff[[#This Row],[Rating]]="Average",3,staff[[#This Row],[Rating]]="Poor",2,staff[[#This Row],[Rating]]="Very poor",1)</f>
        <v>3</v>
      </c>
    </row>
    <row r="175" spans="1:11" x14ac:dyDescent="0.25">
      <c r="A175" s="10" t="s">
        <v>149</v>
      </c>
      <c r="B175" s="10" t="s">
        <v>15</v>
      </c>
      <c r="C175">
        <v>35</v>
      </c>
      <c r="D175" s="10" t="s">
        <v>16</v>
      </c>
      <c r="E175" s="7">
        <v>44666</v>
      </c>
      <c r="F175" s="10" t="s">
        <v>9</v>
      </c>
      <c r="G175" s="5">
        <v>40400</v>
      </c>
      <c r="H175" s="10" t="s">
        <v>205</v>
      </c>
      <c r="I175" s="13">
        <f ca="1">(TODAY() - staff[[#This Row],[Date Joined]])/365</f>
        <v>3.4054794520547946</v>
      </c>
      <c r="J175" s="5">
        <f ca="1">IF(staff[[#This Row],[Tenure]]&gt;3.5,staff[[#This Row],[Salary]]*3%,staff[[#This Row],[Salary]]*2%)</f>
        <v>808</v>
      </c>
      <c r="K175" cm="1">
        <f t="array" ref="K175">_xlfn.IFS(staff[[#This Row],[Rating]]="Exceptional",5,staff[[#This Row],[Rating]]="Above Average",4,staff[[#This Row],[Rating]]="Average",3,staff[[#This Row],[Rating]]="Poor",2,staff[[#This Row],[Rating]]="Very poor",1)</f>
        <v>3</v>
      </c>
    </row>
    <row r="176" spans="1:11" x14ac:dyDescent="0.25">
      <c r="A176" s="10" t="s">
        <v>57</v>
      </c>
      <c r="B176" s="10" t="s">
        <v>15</v>
      </c>
      <c r="C176">
        <v>35</v>
      </c>
      <c r="D176" s="10" t="s">
        <v>16</v>
      </c>
      <c r="E176" s="7">
        <v>44727</v>
      </c>
      <c r="F176" s="10" t="s">
        <v>9</v>
      </c>
      <c r="G176" s="5">
        <v>40400</v>
      </c>
      <c r="H176" s="10" t="s">
        <v>207</v>
      </c>
      <c r="I176" s="13">
        <f ca="1">(TODAY() - staff[[#This Row],[Date Joined]])/365</f>
        <v>3.2383561643835614</v>
      </c>
      <c r="J176" s="5">
        <f ca="1">IF(staff[[#This Row],[Tenure]]&gt;3.5,staff[[#This Row],[Salary]]*3%,staff[[#This Row],[Salary]]*2%)</f>
        <v>808</v>
      </c>
      <c r="K176" cm="1">
        <f t="array" ref="K176">_xlfn.IFS(staff[[#This Row],[Rating]]="Exceptional",5,staff[[#This Row],[Rating]]="Above Average",4,staff[[#This Row],[Rating]]="Average",3,staff[[#This Row],[Rating]]="Poor",2,staff[[#This Row],[Rating]]="Very poor",1)</f>
        <v>3</v>
      </c>
    </row>
    <row r="177" spans="1:11" x14ac:dyDescent="0.25">
      <c r="A177" s="10" t="s">
        <v>140</v>
      </c>
      <c r="B177" s="10" t="s">
        <v>15</v>
      </c>
      <c r="C177">
        <v>21</v>
      </c>
      <c r="D177" s="10" t="s">
        <v>16</v>
      </c>
      <c r="E177" s="7">
        <v>44042</v>
      </c>
      <c r="F177" s="10" t="s">
        <v>9</v>
      </c>
      <c r="G177" s="5">
        <v>37920</v>
      </c>
      <c r="H177" s="10" t="s">
        <v>205</v>
      </c>
      <c r="I177" s="13">
        <f ca="1">(TODAY() - staff[[#This Row],[Date Joined]])/365</f>
        <v>5.1150684931506847</v>
      </c>
      <c r="J177" s="5">
        <f ca="1">IF(staff[[#This Row],[Tenure]]&gt;3.5,staff[[#This Row],[Salary]]*3%,staff[[#This Row],[Salary]]*2%)</f>
        <v>1137.5999999999999</v>
      </c>
      <c r="K177" cm="1">
        <f t="array" ref="K177">_xlfn.IFS(staff[[#This Row],[Rating]]="Exceptional",5,staff[[#This Row],[Rating]]="Above Average",4,staff[[#This Row],[Rating]]="Average",3,staff[[#This Row],[Rating]]="Poor",2,staff[[#This Row],[Rating]]="Very poor",1)</f>
        <v>3</v>
      </c>
    </row>
    <row r="178" spans="1:11" x14ac:dyDescent="0.25">
      <c r="A178" s="10" t="s">
        <v>47</v>
      </c>
      <c r="B178" s="10" t="s">
        <v>15</v>
      </c>
      <c r="C178">
        <v>21</v>
      </c>
      <c r="D178" s="10" t="s">
        <v>16</v>
      </c>
      <c r="E178" s="7">
        <v>44104</v>
      </c>
      <c r="F178" s="10" t="s">
        <v>9</v>
      </c>
      <c r="G178" s="5">
        <v>37920</v>
      </c>
      <c r="H178" s="10" t="s">
        <v>207</v>
      </c>
      <c r="I178" s="13">
        <f ca="1">(TODAY() - staff[[#This Row],[Date Joined]])/365</f>
        <v>4.9452054794520546</v>
      </c>
      <c r="J178" s="5">
        <f ca="1">IF(staff[[#This Row],[Tenure]]&gt;3.5,staff[[#This Row],[Salary]]*3%,staff[[#This Row],[Salary]]*2%)</f>
        <v>1137.5999999999999</v>
      </c>
      <c r="K178" cm="1">
        <f t="array" ref="K178">_xlfn.IFS(staff[[#This Row],[Rating]]="Exceptional",5,staff[[#This Row],[Rating]]="Above Average",4,staff[[#This Row],[Rating]]="Average",3,staff[[#This Row],[Rating]]="Poor",2,staff[[#This Row],[Rating]]="Very poor",1)</f>
        <v>3</v>
      </c>
    </row>
    <row r="179" spans="1:11" x14ac:dyDescent="0.25">
      <c r="A179" s="10" t="s">
        <v>192</v>
      </c>
      <c r="B179" s="10" t="s">
        <v>15</v>
      </c>
      <c r="C179">
        <v>43</v>
      </c>
      <c r="D179" s="10" t="s">
        <v>16</v>
      </c>
      <c r="E179" s="7">
        <v>44558</v>
      </c>
      <c r="F179" s="10" t="s">
        <v>19</v>
      </c>
      <c r="G179" s="5">
        <v>36040</v>
      </c>
      <c r="H179" s="10" t="s">
        <v>205</v>
      </c>
      <c r="I179" s="13">
        <f ca="1">(TODAY() - staff[[#This Row],[Date Joined]])/365</f>
        <v>3.7013698630136984</v>
      </c>
      <c r="J179" s="5">
        <f ca="1">IF(staff[[#This Row],[Tenure]]&gt;3.5,staff[[#This Row],[Salary]]*3%,staff[[#This Row],[Salary]]*2%)</f>
        <v>1081.2</v>
      </c>
      <c r="K179" cm="1">
        <f t="array" ref="K179">_xlfn.IFS(staff[[#This Row],[Rating]]="Exceptional",5,staff[[#This Row],[Rating]]="Above Average",4,staff[[#This Row],[Rating]]="Average",3,staff[[#This Row],[Rating]]="Poor",2,staff[[#This Row],[Rating]]="Very poor",1)</f>
        <v>3</v>
      </c>
    </row>
    <row r="180" spans="1:11" x14ac:dyDescent="0.25">
      <c r="A180" s="10" t="s">
        <v>99</v>
      </c>
      <c r="B180" s="10" t="s">
        <v>15</v>
      </c>
      <c r="C180">
        <v>43</v>
      </c>
      <c r="D180" s="10" t="s">
        <v>16</v>
      </c>
      <c r="E180" s="7">
        <v>44620</v>
      </c>
      <c r="F180" s="10" t="s">
        <v>19</v>
      </c>
      <c r="G180" s="5">
        <v>36040</v>
      </c>
      <c r="H180" s="10" t="s">
        <v>207</v>
      </c>
      <c r="I180" s="13">
        <f ca="1">(TODAY() - staff[[#This Row],[Date Joined]])/365</f>
        <v>3.5315068493150683</v>
      </c>
      <c r="J180" s="5">
        <f ca="1">IF(staff[[#This Row],[Tenure]]&gt;3.5,staff[[#This Row],[Salary]]*3%,staff[[#This Row],[Salary]]*2%)</f>
        <v>1081.2</v>
      </c>
      <c r="K180" cm="1">
        <f t="array" ref="K180">_xlfn.IFS(staff[[#This Row],[Rating]]="Exceptional",5,staff[[#This Row],[Rating]]="Above Average",4,staff[[#This Row],[Rating]]="Average",3,staff[[#This Row],[Rating]]="Poor",2,staff[[#This Row],[Rating]]="Very poor",1)</f>
        <v>3</v>
      </c>
    </row>
    <row r="181" spans="1:11" x14ac:dyDescent="0.25">
      <c r="A181" s="10" t="s">
        <v>137</v>
      </c>
      <c r="B181" s="10" t="s">
        <v>8</v>
      </c>
      <c r="C181">
        <v>29</v>
      </c>
      <c r="D181" s="10" t="s">
        <v>16</v>
      </c>
      <c r="E181" s="7">
        <v>43962</v>
      </c>
      <c r="F181" s="10" t="s">
        <v>12</v>
      </c>
      <c r="G181" s="5">
        <v>34980</v>
      </c>
      <c r="H181" s="10" t="s">
        <v>205</v>
      </c>
      <c r="I181" s="13">
        <f ca="1">(TODAY() - staff[[#This Row],[Date Joined]])/365</f>
        <v>5.3342465753424655</v>
      </c>
      <c r="J181" s="5">
        <f ca="1">IF(staff[[#This Row],[Tenure]]&gt;3.5,staff[[#This Row],[Salary]]*3%,staff[[#This Row],[Salary]]*2%)</f>
        <v>1049.3999999999999</v>
      </c>
      <c r="K181" cm="1">
        <f t="array" ref="K181">_xlfn.IFS(staff[[#This Row],[Rating]]="Exceptional",5,staff[[#This Row],[Rating]]="Above Average",4,staff[[#This Row],[Rating]]="Average",3,staff[[#This Row],[Rating]]="Poor",2,staff[[#This Row],[Rating]]="Very poor",1)</f>
        <v>3</v>
      </c>
    </row>
    <row r="182" spans="1:11" x14ac:dyDescent="0.25">
      <c r="A182" s="10" t="s">
        <v>44</v>
      </c>
      <c r="B182" s="10" t="s">
        <v>8</v>
      </c>
      <c r="C182">
        <v>29</v>
      </c>
      <c r="D182" s="10" t="s">
        <v>16</v>
      </c>
      <c r="E182" s="7">
        <v>44023</v>
      </c>
      <c r="F182" s="10" t="s">
        <v>12</v>
      </c>
      <c r="G182" s="5">
        <v>34980</v>
      </c>
      <c r="H182" s="10" t="s">
        <v>207</v>
      </c>
      <c r="I182" s="13">
        <f ca="1">(TODAY() - staff[[#This Row],[Date Joined]])/365</f>
        <v>5.1671232876712327</v>
      </c>
      <c r="J182" s="5">
        <f ca="1">IF(staff[[#This Row],[Tenure]]&gt;3.5,staff[[#This Row],[Salary]]*3%,staff[[#This Row],[Salary]]*2%)</f>
        <v>1049.3999999999999</v>
      </c>
      <c r="K182" cm="1">
        <f t="array" ref="K182">_xlfn.IFS(staff[[#This Row],[Rating]]="Exceptional",5,staff[[#This Row],[Rating]]="Above Average",4,staff[[#This Row],[Rating]]="Average",3,staff[[#This Row],[Rating]]="Poor",2,staff[[#This Row],[Rating]]="Very poor",1)</f>
        <v>3</v>
      </c>
    </row>
    <row r="183" spans="1:11" x14ac:dyDescent="0.25">
      <c r="A183" s="10" t="s">
        <v>179</v>
      </c>
      <c r="B183" s="10" t="s">
        <v>8</v>
      </c>
      <c r="C183">
        <v>21</v>
      </c>
      <c r="D183" s="10" t="s">
        <v>16</v>
      </c>
      <c r="E183" s="7">
        <v>44619</v>
      </c>
      <c r="F183" s="10" t="s">
        <v>12</v>
      </c>
      <c r="G183" s="5">
        <v>33920</v>
      </c>
      <c r="H183" s="10" t="s">
        <v>205</v>
      </c>
      <c r="I183" s="13">
        <f ca="1">(TODAY() - staff[[#This Row],[Date Joined]])/365</f>
        <v>3.5342465753424657</v>
      </c>
      <c r="J183" s="5">
        <f ca="1">IF(staff[[#This Row],[Tenure]]&gt;3.5,staff[[#This Row],[Salary]]*3%,staff[[#This Row],[Salary]]*2%)</f>
        <v>1017.5999999999999</v>
      </c>
      <c r="K183" cm="1">
        <f t="array" ref="K183">_xlfn.IFS(staff[[#This Row],[Rating]]="Exceptional",5,staff[[#This Row],[Rating]]="Above Average",4,staff[[#This Row],[Rating]]="Average",3,staff[[#This Row],[Rating]]="Poor",2,staff[[#This Row],[Rating]]="Very poor",1)</f>
        <v>3</v>
      </c>
    </row>
    <row r="184" spans="1:11" x14ac:dyDescent="0.25">
      <c r="A184" s="10" t="s">
        <v>86</v>
      </c>
      <c r="B184" s="10" t="s">
        <v>8</v>
      </c>
      <c r="C184">
        <v>21</v>
      </c>
      <c r="D184" s="10" t="s">
        <v>16</v>
      </c>
      <c r="E184" s="7">
        <v>44678</v>
      </c>
      <c r="F184" s="10" t="s">
        <v>12</v>
      </c>
      <c r="G184" s="5">
        <v>33920</v>
      </c>
      <c r="H184" s="10" t="s">
        <v>207</v>
      </c>
      <c r="I184" s="13">
        <f ca="1">(TODAY() - staff[[#This Row],[Date Joined]])/365</f>
        <v>3.3726027397260272</v>
      </c>
      <c r="J184" s="5">
        <f ca="1">IF(staff[[#This Row],[Tenure]]&gt;3.5,staff[[#This Row],[Salary]]*3%,staff[[#This Row],[Salary]]*2%)</f>
        <v>678.4</v>
      </c>
      <c r="K184" cm="1">
        <f t="array" ref="K184">_xlfn.IFS(staff[[#This Row],[Rating]]="Exceptional",5,staff[[#This Row],[Rating]]="Above Average",4,staff[[#This Row],[Rating]]="Average",3,staff[[#This Row],[Rating]]="Poor",2,staff[[#This Row],[Rating]]="Very poor",1)</f>
        <v>3</v>
      </c>
    </row>
  </sheetData>
  <conditionalFormatting sqref="G2:G184">
    <cfRule type="colorScale" priority="1">
      <colorScale>
        <cfvo type="min"/>
        <cfvo type="percentile" val="50"/>
        <cfvo type="max"/>
        <color rgb="FF63BE7B"/>
        <color rgb="FFFFEB84"/>
        <color rgb="FFF8696B"/>
      </colorScale>
    </cfRule>
  </conditionalFormatting>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34E9-FDF7-4026-AC82-B1D072D44F59}">
  <dimension ref="T5:X50"/>
  <sheetViews>
    <sheetView topLeftCell="I19" zoomScale="70" zoomScaleNormal="70" workbookViewId="0">
      <selection activeCell="W47" sqref="W44:X50"/>
    </sheetView>
  </sheetViews>
  <sheetFormatPr defaultRowHeight="15" x14ac:dyDescent="0.25"/>
  <cols>
    <col min="20" max="20" width="17.85546875" bestFit="1" customWidth="1"/>
    <col min="21" max="21" width="18.5703125" bestFit="1" customWidth="1"/>
    <col min="22" max="22" width="19.140625" bestFit="1" customWidth="1"/>
    <col min="23" max="23" width="17.85546875" bestFit="1" customWidth="1"/>
    <col min="24" max="24" width="18.5703125" bestFit="1" customWidth="1"/>
    <col min="25" max="25" width="18.140625" bestFit="1" customWidth="1"/>
    <col min="26" max="27" width="16" bestFit="1" customWidth="1"/>
    <col min="28" max="28" width="23.42578125" bestFit="1" customWidth="1"/>
    <col min="29" max="29" width="32.140625" bestFit="1" customWidth="1"/>
    <col min="30" max="30" width="19.140625" bestFit="1" customWidth="1"/>
    <col min="31" max="31" width="27.7109375" bestFit="1" customWidth="1"/>
    <col min="32" max="32" width="36.28515625" bestFit="1" customWidth="1"/>
    <col min="33" max="33" width="22.5703125" bestFit="1" customWidth="1"/>
    <col min="34" max="34" width="38.28515625" bestFit="1" customWidth="1"/>
    <col min="35" max="35" width="20.28515625" bestFit="1" customWidth="1"/>
    <col min="36" max="36" width="21.5703125" bestFit="1" customWidth="1"/>
    <col min="37" max="37" width="25.85546875" bestFit="1" customWidth="1"/>
    <col min="38" max="38" width="17.140625" bestFit="1" customWidth="1"/>
    <col min="39" max="39" width="17.42578125" bestFit="1" customWidth="1"/>
    <col min="40" max="40" width="16.85546875" bestFit="1" customWidth="1"/>
    <col min="41" max="41" width="22.140625" bestFit="1" customWidth="1"/>
    <col min="42" max="42" width="18.140625" bestFit="1" customWidth="1"/>
    <col min="43" max="43" width="15.42578125" bestFit="1" customWidth="1"/>
    <col min="44" max="44" width="18.28515625" bestFit="1" customWidth="1"/>
    <col min="45" max="45" width="15.85546875" bestFit="1" customWidth="1"/>
    <col min="46" max="46" width="12" bestFit="1" customWidth="1"/>
    <col min="47" max="47" width="14.5703125" bestFit="1" customWidth="1"/>
    <col min="48" max="48" width="17.85546875" bestFit="1" customWidth="1"/>
    <col min="49" max="49" width="17.28515625" bestFit="1" customWidth="1"/>
    <col min="50" max="50" width="34" bestFit="1" customWidth="1"/>
    <col min="51" max="51" width="18.140625" bestFit="1" customWidth="1"/>
    <col min="52" max="52" width="16.85546875" bestFit="1" customWidth="1"/>
    <col min="53" max="53" width="18.28515625" bestFit="1" customWidth="1"/>
    <col min="54" max="54" width="17.140625" bestFit="1" customWidth="1"/>
    <col min="55" max="55" width="23.85546875" bestFit="1" customWidth="1"/>
    <col min="56" max="56" width="17.42578125" bestFit="1" customWidth="1"/>
    <col min="57" max="57" width="18.5703125" bestFit="1" customWidth="1"/>
    <col min="58" max="58" width="33" bestFit="1" customWidth="1"/>
    <col min="59" max="59" width="19.140625" bestFit="1" customWidth="1"/>
    <col min="60" max="61" width="19.28515625" bestFit="1" customWidth="1"/>
    <col min="62" max="62" width="13.85546875" bestFit="1" customWidth="1"/>
    <col min="63" max="63" width="25.7109375" bestFit="1" customWidth="1"/>
    <col min="64" max="64" width="29.28515625" bestFit="1" customWidth="1"/>
    <col min="65" max="65" width="21" bestFit="1" customWidth="1"/>
    <col min="66" max="66" width="17.28515625" bestFit="1" customWidth="1"/>
    <col min="67" max="67" width="21.5703125" bestFit="1" customWidth="1"/>
    <col min="68" max="68" width="18.7109375" bestFit="1" customWidth="1"/>
    <col min="69" max="69" width="22.140625" bestFit="1" customWidth="1"/>
    <col min="70" max="70" width="15.85546875" bestFit="1" customWidth="1"/>
    <col min="71" max="71" width="17.85546875" bestFit="1" customWidth="1"/>
    <col min="72" max="72" width="16.7109375" bestFit="1" customWidth="1"/>
    <col min="73" max="73" width="23.5703125" bestFit="1" customWidth="1"/>
    <col min="74" max="74" width="18.140625" bestFit="1" customWidth="1"/>
    <col min="75" max="75" width="18.5703125" bestFit="1" customWidth="1"/>
    <col min="76" max="76" width="29.5703125" bestFit="1" customWidth="1"/>
    <col min="77" max="77" width="22.140625" bestFit="1" customWidth="1"/>
    <col min="78" max="78" width="27.28515625" bestFit="1" customWidth="1"/>
    <col min="79" max="79" width="15.42578125" bestFit="1" customWidth="1"/>
    <col min="80" max="80" width="20.140625" bestFit="1" customWidth="1"/>
    <col min="81" max="81" width="17.140625" bestFit="1" customWidth="1"/>
    <col min="82" max="82" width="20.5703125" bestFit="1" customWidth="1"/>
    <col min="83" max="83" width="19.7109375" bestFit="1" customWidth="1"/>
    <col min="84" max="85" width="21.7109375" bestFit="1" customWidth="1"/>
    <col min="86" max="86" width="19.7109375" bestFit="1" customWidth="1"/>
    <col min="87" max="87" width="22.140625" bestFit="1" customWidth="1"/>
    <col min="88" max="88" width="15.28515625" bestFit="1" customWidth="1"/>
    <col min="89" max="89" width="13.5703125" bestFit="1" customWidth="1"/>
    <col min="90" max="90" width="17.7109375" bestFit="1" customWidth="1"/>
    <col min="91" max="91" width="26.28515625" bestFit="1" customWidth="1"/>
    <col min="92" max="92" width="17.140625" bestFit="1" customWidth="1"/>
    <col min="93" max="93" width="27.85546875" bestFit="1" customWidth="1"/>
    <col min="94" max="94" width="18.7109375" bestFit="1" customWidth="1"/>
    <col min="95" max="95" width="25.7109375" bestFit="1" customWidth="1"/>
    <col min="96" max="96" width="17.42578125" bestFit="1" customWidth="1"/>
    <col min="97" max="97" width="28.85546875" bestFit="1" customWidth="1"/>
    <col min="98" max="98" width="15.85546875" bestFit="1" customWidth="1"/>
    <col min="99" max="99" width="20.140625" bestFit="1" customWidth="1"/>
    <col min="100" max="100" width="19.28515625" bestFit="1" customWidth="1"/>
    <col min="101" max="101" width="15.28515625" bestFit="1" customWidth="1"/>
    <col min="102" max="102" width="28.28515625" bestFit="1" customWidth="1"/>
    <col min="103" max="103" width="27.42578125" bestFit="1" customWidth="1"/>
    <col min="104" max="104" width="20.140625" bestFit="1" customWidth="1"/>
    <col min="105" max="105" width="21.5703125" bestFit="1" customWidth="1"/>
    <col min="106" max="106" width="24.42578125" bestFit="1" customWidth="1"/>
    <col min="107" max="107" width="16.85546875" bestFit="1" customWidth="1"/>
    <col min="108" max="108" width="16.42578125" bestFit="1" customWidth="1"/>
    <col min="109" max="109" width="17.42578125" bestFit="1" customWidth="1"/>
    <col min="110" max="110" width="17.85546875" bestFit="1" customWidth="1"/>
    <col min="111" max="111" width="16" bestFit="1" customWidth="1"/>
    <col min="112" max="112" width="24.28515625" bestFit="1" customWidth="1"/>
    <col min="113" max="113" width="21" bestFit="1" customWidth="1"/>
    <col min="114" max="114" width="26.85546875" bestFit="1" customWidth="1"/>
    <col min="115" max="115" width="21" bestFit="1" customWidth="1"/>
    <col min="116" max="116" width="25.28515625" bestFit="1" customWidth="1"/>
    <col min="117" max="117" width="28.28515625" bestFit="1" customWidth="1"/>
    <col min="118" max="118" width="15.42578125" bestFit="1" customWidth="1"/>
    <col min="119" max="119" width="17.85546875" bestFit="1" customWidth="1"/>
    <col min="120" max="120" width="16" bestFit="1" customWidth="1"/>
    <col min="121" max="121" width="15.85546875" bestFit="1" customWidth="1"/>
    <col min="122" max="122" width="21.140625" bestFit="1" customWidth="1"/>
    <col min="123" max="123" width="24.42578125" bestFit="1" customWidth="1"/>
    <col min="124" max="124" width="25.85546875" bestFit="1" customWidth="1"/>
    <col min="125" max="125" width="34" bestFit="1" customWidth="1"/>
    <col min="126" max="126" width="20.140625" bestFit="1" customWidth="1"/>
    <col min="127" max="127" width="26.7109375" bestFit="1" customWidth="1"/>
    <col min="128" max="128" width="19.140625" bestFit="1" customWidth="1"/>
    <col min="129" max="130" width="18.5703125" bestFit="1" customWidth="1"/>
    <col min="131" max="131" width="24" bestFit="1" customWidth="1"/>
    <col min="132" max="132" width="20" bestFit="1" customWidth="1"/>
    <col min="133" max="133" width="18.7109375" bestFit="1" customWidth="1"/>
    <col min="134" max="134" width="36.85546875" bestFit="1" customWidth="1"/>
    <col min="135" max="135" width="18.5703125" bestFit="1" customWidth="1"/>
    <col min="136" max="136" width="17.85546875" bestFit="1" customWidth="1"/>
    <col min="137" max="137" width="18.85546875" bestFit="1" customWidth="1"/>
    <col min="138" max="138" width="17.42578125" bestFit="1" customWidth="1"/>
    <col min="139" max="139" width="16" bestFit="1" customWidth="1"/>
    <col min="140" max="140" width="17.140625" bestFit="1" customWidth="1"/>
    <col min="141" max="141" width="19.5703125" bestFit="1" customWidth="1"/>
    <col min="142" max="142" width="18.5703125" bestFit="1" customWidth="1"/>
    <col min="143" max="143" width="13.5703125" bestFit="1" customWidth="1"/>
    <col min="144" max="144" width="14.85546875" bestFit="1" customWidth="1"/>
    <col min="145" max="145" width="15.28515625" bestFit="1" customWidth="1"/>
    <col min="146" max="146" width="23" bestFit="1" customWidth="1"/>
    <col min="147" max="147" width="17.85546875" bestFit="1" customWidth="1"/>
    <col min="148" max="148" width="18.28515625" bestFit="1" customWidth="1"/>
    <col min="149" max="149" width="19.28515625" bestFit="1" customWidth="1"/>
    <col min="150" max="150" width="28.85546875" bestFit="1" customWidth="1"/>
    <col min="151" max="151" width="24" bestFit="1" customWidth="1"/>
    <col min="152" max="152" width="24.5703125" bestFit="1" customWidth="1"/>
    <col min="153" max="153" width="19.7109375" bestFit="1" customWidth="1"/>
    <col min="154" max="154" width="33" bestFit="1" customWidth="1"/>
    <col min="155" max="155" width="22" bestFit="1" customWidth="1"/>
    <col min="156" max="157" width="16.7109375" bestFit="1" customWidth="1"/>
    <col min="158" max="158" width="15.28515625" bestFit="1" customWidth="1"/>
    <col min="159" max="159" width="29.5703125" bestFit="1" customWidth="1"/>
    <col min="160" max="160" width="27.28515625" bestFit="1" customWidth="1"/>
    <col min="161" max="161" width="30.140625" bestFit="1" customWidth="1"/>
    <col min="162" max="162" width="20.28515625" bestFit="1" customWidth="1"/>
    <col min="163" max="163" width="24.5703125" bestFit="1" customWidth="1"/>
    <col min="164" max="164" width="25.28515625" bestFit="1" customWidth="1"/>
    <col min="165" max="165" width="16.7109375" bestFit="1" customWidth="1"/>
    <col min="166" max="166" width="26.85546875" bestFit="1" customWidth="1"/>
    <col min="167" max="167" width="20.140625" bestFit="1" customWidth="1"/>
    <col min="168" max="168" width="16" bestFit="1" customWidth="1"/>
    <col min="169" max="169" width="18.85546875" bestFit="1" customWidth="1"/>
    <col min="170" max="170" width="18.5703125" bestFit="1" customWidth="1"/>
    <col min="171" max="171" width="20" bestFit="1" customWidth="1"/>
    <col min="172" max="172" width="25" bestFit="1" customWidth="1"/>
    <col min="173" max="173" width="16" bestFit="1" customWidth="1"/>
    <col min="174" max="174" width="22.85546875" bestFit="1" customWidth="1"/>
    <col min="175" max="175" width="29.140625" bestFit="1" customWidth="1"/>
    <col min="176" max="176" width="18.140625" bestFit="1" customWidth="1"/>
    <col min="177" max="177" width="38.85546875" bestFit="1" customWidth="1"/>
    <col min="178" max="178" width="16.42578125" bestFit="1" customWidth="1"/>
    <col min="179" max="179" width="19.28515625" bestFit="1" customWidth="1"/>
    <col min="180" max="180" width="31" bestFit="1" customWidth="1"/>
    <col min="181" max="181" width="25" bestFit="1" customWidth="1"/>
    <col min="182" max="182" width="18.140625" bestFit="1" customWidth="1"/>
    <col min="183" max="183" width="15" bestFit="1" customWidth="1"/>
    <col min="184" max="184" width="17.85546875" bestFit="1" customWidth="1"/>
    <col min="185" max="185" width="18.85546875" bestFit="1" customWidth="1"/>
    <col min="186" max="186" width="20" bestFit="1" customWidth="1"/>
    <col min="187" max="187" width="16" bestFit="1" customWidth="1"/>
    <col min="188" max="188" width="16.7109375" bestFit="1" customWidth="1"/>
    <col min="189" max="189" width="18.28515625" bestFit="1" customWidth="1"/>
    <col min="190" max="190" width="22.42578125" bestFit="1" customWidth="1"/>
    <col min="191" max="191" width="15.28515625" bestFit="1" customWidth="1"/>
    <col min="192" max="192" width="24.85546875" bestFit="1" customWidth="1"/>
    <col min="193" max="193" width="16" bestFit="1" customWidth="1"/>
    <col min="194" max="194" width="13.42578125" bestFit="1" customWidth="1"/>
    <col min="195" max="195" width="22.42578125" bestFit="1" customWidth="1"/>
    <col min="196" max="196" width="24" bestFit="1" customWidth="1"/>
    <col min="197" max="197" width="23.5703125" bestFit="1" customWidth="1"/>
    <col min="198" max="198" width="23.85546875" bestFit="1" customWidth="1"/>
    <col min="199" max="199" width="20.7109375" bestFit="1" customWidth="1"/>
    <col min="200" max="201" width="17.7109375" bestFit="1" customWidth="1"/>
    <col min="202" max="202" width="18.28515625" bestFit="1" customWidth="1"/>
    <col min="203" max="203" width="14.5703125" bestFit="1" customWidth="1"/>
    <col min="204" max="204" width="15" bestFit="1" customWidth="1"/>
  </cols>
  <sheetData>
    <row r="5" spans="20:21" ht="27.75" customHeight="1" x14ac:dyDescent="0.25">
      <c r="T5" s="18" t="s">
        <v>223</v>
      </c>
      <c r="U5" t="s">
        <v>226</v>
      </c>
    </row>
    <row r="6" spans="20:21" ht="27.75" customHeight="1" x14ac:dyDescent="0.25">
      <c r="T6" s="16" t="s">
        <v>232</v>
      </c>
      <c r="U6" s="10">
        <v>37</v>
      </c>
    </row>
    <row r="7" spans="20:21" ht="27.75" customHeight="1" x14ac:dyDescent="0.25">
      <c r="T7" s="16" t="s">
        <v>233</v>
      </c>
      <c r="U7" s="10">
        <v>82</v>
      </c>
    </row>
    <row r="8" spans="20:21" ht="27.75" customHeight="1" x14ac:dyDescent="0.25">
      <c r="T8" s="16" t="s">
        <v>234</v>
      </c>
      <c r="U8" s="10">
        <v>62</v>
      </c>
    </row>
    <row r="9" spans="20:21" ht="27.75" customHeight="1" x14ac:dyDescent="0.25">
      <c r="T9" s="16" t="s">
        <v>235</v>
      </c>
      <c r="U9" s="10">
        <v>2</v>
      </c>
    </row>
    <row r="10" spans="20:21" ht="27.75" customHeight="1" x14ac:dyDescent="0.25">
      <c r="T10" s="16" t="s">
        <v>224</v>
      </c>
      <c r="U10" s="10">
        <v>183</v>
      </c>
    </row>
    <row r="42" spans="20:24" x14ac:dyDescent="0.25">
      <c r="T42" s="18" t="s">
        <v>204</v>
      </c>
      <c r="U42" t="s">
        <v>207</v>
      </c>
      <c r="W42" s="18" t="s">
        <v>204</v>
      </c>
      <c r="X42" t="s">
        <v>205</v>
      </c>
    </row>
    <row r="44" spans="20:24" x14ac:dyDescent="0.25">
      <c r="T44" s="18" t="s">
        <v>223</v>
      </c>
      <c r="U44" t="s">
        <v>226</v>
      </c>
      <c r="W44" s="18" t="s">
        <v>223</v>
      </c>
      <c r="X44" t="s">
        <v>226</v>
      </c>
    </row>
    <row r="45" spans="20:24" x14ac:dyDescent="0.25">
      <c r="T45" s="16" t="s">
        <v>12</v>
      </c>
      <c r="U45" s="10">
        <v>27</v>
      </c>
      <c r="W45" s="16" t="s">
        <v>9</v>
      </c>
      <c r="X45" s="10">
        <v>28</v>
      </c>
    </row>
    <row r="46" spans="20:24" x14ac:dyDescent="0.25">
      <c r="T46" s="16" t="s">
        <v>9</v>
      </c>
      <c r="U46" s="10">
        <v>27</v>
      </c>
      <c r="W46" s="16" t="s">
        <v>12</v>
      </c>
      <c r="X46" s="10">
        <v>27</v>
      </c>
    </row>
    <row r="47" spans="20:24" x14ac:dyDescent="0.25">
      <c r="T47" s="16" t="s">
        <v>21</v>
      </c>
      <c r="U47" s="10">
        <v>19</v>
      </c>
      <c r="W47" s="16" t="s">
        <v>21</v>
      </c>
      <c r="X47" s="10">
        <v>19</v>
      </c>
    </row>
    <row r="48" spans="20:24" x14ac:dyDescent="0.25">
      <c r="T48" s="16" t="s">
        <v>19</v>
      </c>
      <c r="U48" s="10">
        <v>14</v>
      </c>
      <c r="W48" s="16" t="s">
        <v>19</v>
      </c>
      <c r="X48" s="10">
        <v>14</v>
      </c>
    </row>
    <row r="49" spans="20:24" x14ac:dyDescent="0.25">
      <c r="T49" s="16" t="s">
        <v>56</v>
      </c>
      <c r="U49" s="10">
        <v>4</v>
      </c>
      <c r="W49" s="16" t="s">
        <v>56</v>
      </c>
      <c r="X49" s="10">
        <v>4</v>
      </c>
    </row>
    <row r="50" spans="20:24" x14ac:dyDescent="0.25">
      <c r="T50" s="16" t="s">
        <v>224</v>
      </c>
      <c r="U50" s="10">
        <v>91</v>
      </c>
      <c r="W50" s="16" t="s">
        <v>224</v>
      </c>
      <c r="X50" s="10">
        <v>92</v>
      </c>
    </row>
  </sheetData>
  <phoneticPr fontId="4" type="noConversion"/>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DF4B1-EE0B-4770-870F-DB5566414D64}">
  <dimension ref="C4:M4"/>
  <sheetViews>
    <sheetView tabSelected="1" zoomScale="55" zoomScaleNormal="55" workbookViewId="0">
      <selection activeCell="I44" sqref="I44"/>
    </sheetView>
  </sheetViews>
  <sheetFormatPr defaultRowHeight="15" x14ac:dyDescent="0.25"/>
  <cols>
    <col min="3" max="3" width="21.140625" customWidth="1"/>
    <col min="5" max="5" width="23.5703125" customWidth="1"/>
    <col min="7" max="7" width="22.42578125" customWidth="1"/>
    <col min="9" max="9" width="21.140625" customWidth="1"/>
    <col min="11" max="11" width="21.140625" customWidth="1"/>
    <col min="13" max="13" width="22.42578125" customWidth="1"/>
  </cols>
  <sheetData>
    <row r="4" spans="3:13" ht="113.25" customHeight="1" x14ac:dyDescent="0.25">
      <c r="C4" s="20">
        <f>COUNTIF(staff[Country],"NZ")</f>
        <v>91</v>
      </c>
      <c r="E4" s="21">
        <f>COUNTIFS(staff[Country],"NZ",staff[Gender],"Female")/C4</f>
        <v>0.47252747252747251</v>
      </c>
      <c r="G4" s="23">
        <f>AVERAGEIFS(staff[Salary],staff[Country],"NZ")</f>
        <v>76978.791208791212</v>
      </c>
      <c r="I4" s="25">
        <f>COUNTIF(staff[Country],"IND")</f>
        <v>92</v>
      </c>
      <c r="K4" s="22">
        <f>COUNTIFS(staff[Country],"IND",staff[Gender],"Female")/I4</f>
        <v>0.46739130434782611</v>
      </c>
      <c r="M4" s="24">
        <f>AVERAGEIFS(staff[Salary],staff[Country],"IND")</f>
        <v>77366.521739130432</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107AF9-505E-4681-92C3-BE9281B60C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India Staff</vt:lpstr>
      <vt:lpstr>Master Data</vt:lpstr>
      <vt:lpstr>Info</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User7656</cp:lastModifiedBy>
  <dcterms:created xsi:type="dcterms:W3CDTF">2021-03-14T20:21:32Z</dcterms:created>
  <dcterms:modified xsi:type="dcterms:W3CDTF">2025-09-08T21:32:23Z</dcterms:modified>
</cp:coreProperties>
</file>