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C:\Users\Admin\Desktop\Internship Project Work\Amazon Sales Report\"/>
    </mc:Choice>
  </mc:AlternateContent>
  <xr:revisionPtr revIDLastSave="0" documentId="13_ncr:1_{6728A156-7DCD-41D2-A63D-F8C7EF26BB79}" xr6:coauthVersionLast="47" xr6:coauthVersionMax="47" xr10:uidLastSave="{00000000-0000-0000-0000-000000000000}"/>
  <bookViews>
    <workbookView xWindow="-110" yWindow="-110" windowWidth="19420" windowHeight="10420" activeTab="2" xr2:uid="{00000000-000D-0000-FFFF-FFFF00000000}"/>
  </bookViews>
  <sheets>
    <sheet name="Amazon Sales data" sheetId="2" r:id="rId1"/>
    <sheet name="Sheet2" sheetId="4" r:id="rId2"/>
    <sheet name="Dashboard" sheetId="5" r:id="rId3"/>
  </sheets>
  <definedNames>
    <definedName name="ExternalData_1" localSheetId="0" hidden="1">'Amazon Sales data'!$A$1:$T$101</definedName>
    <definedName name="Region">OFFSET(Sheet2!$AE$3,1,0,COUNT(Sheet2!$AF$3:$AF$10))</definedName>
    <definedName name="RegionValues">OFFSET(Sheet2!$AE$3,1,1,COUNT(Sheet2!$AF$3:$AF$10))</definedName>
    <definedName name="Slicer_Country">#N/A</definedName>
    <definedName name="Slicer_Item_Type">#N/A</definedName>
    <definedName name="Slicer_Month_Name">#N/A</definedName>
    <definedName name="Slicer_Order_Priority">#N/A</definedName>
    <definedName name="Slicer_OrderYear">#N/A</definedName>
    <definedName name="Slicer_Region">#N/A</definedName>
    <definedName name="Slicer_Sales_Channel">#N/A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4" i="4" l="1" a="1"/>
  <c r="AJ4" i="4" s="1"/>
  <c r="AI4" i="4" a="1"/>
  <c r="AI4" i="4" s="1"/>
  <c r="AZ2" i="4"/>
  <c r="BA2" i="4" s="1"/>
  <c r="BA4" i="4" s="1" a="1"/>
  <c r="BA4" i="4" s="1"/>
  <c r="AW4" i="4" a="1"/>
  <c r="AW4" i="4" s="1"/>
  <c r="AV4" i="4" a="1"/>
  <c r="AV4" i="4" s="1"/>
  <c r="AT4" i="4" s="1"/>
  <c r="AU4" i="4" a="1"/>
  <c r="AU4" i="4" s="1"/>
  <c r="U1" i="4"/>
  <c r="V1" i="4" s="1"/>
  <c r="T4" i="4" s="1" a="1"/>
  <c r="T4" i="4" s="1"/>
  <c r="V4" i="4" a="1"/>
  <c r="V4" i="4" s="1"/>
  <c r="R4" i="4" a="1"/>
  <c r="R4" i="4" s="1"/>
  <c r="Q4" i="4" a="1"/>
  <c r="Q4" i="4" s="1"/>
  <c r="O4" i="4" s="1"/>
  <c r="P4" i="4" a="1"/>
  <c r="P4" i="4" s="1"/>
  <c r="D6" i="4"/>
  <c r="E6" i="4"/>
  <c r="E5" i="4"/>
  <c r="I30" i="4"/>
  <c r="I20" i="4"/>
  <c r="I29" i="4"/>
  <c r="I25" i="4"/>
  <c r="I26" i="4"/>
  <c r="I21" i="4"/>
  <c r="I23" i="4"/>
  <c r="I27" i="4"/>
  <c r="I28" i="4"/>
  <c r="I24" i="4"/>
  <c r="I22" i="4"/>
  <c r="I19" i="4"/>
  <c r="H21" i="4"/>
  <c r="H27" i="4"/>
  <c r="H28" i="4"/>
  <c r="H19" i="4"/>
  <c r="H23" i="4"/>
  <c r="H20" i="4"/>
  <c r="H24" i="4"/>
  <c r="H25" i="4"/>
  <c r="H29" i="4"/>
  <c r="H22" i="4"/>
  <c r="H30" i="4"/>
  <c r="H26" i="4"/>
  <c r="AY4" i="4" l="1" a="1"/>
  <c r="AY4" i="4" s="1"/>
  <c r="AZ4" i="4" a="1"/>
  <c r="AZ4" i="4" s="1"/>
  <c r="AT61" i="4"/>
  <c r="AT53" i="4"/>
  <c r="AT45" i="4"/>
  <c r="AT37" i="4"/>
  <c r="AT29" i="4"/>
  <c r="AT21" i="4"/>
  <c r="AT77" i="4"/>
  <c r="AT13" i="4"/>
  <c r="AT69" i="4"/>
  <c r="AT5" i="4"/>
  <c r="AT76" i="4"/>
  <c r="AT68" i="4"/>
  <c r="AT60" i="4"/>
  <c r="AT52" i="4"/>
  <c r="AT44" i="4"/>
  <c r="AT36" i="4"/>
  <c r="AT28" i="4"/>
  <c r="AT20" i="4"/>
  <c r="AT12" i="4"/>
  <c r="AT75" i="4"/>
  <c r="AT67" i="4"/>
  <c r="AT59" i="4"/>
  <c r="AT51" i="4"/>
  <c r="AT43" i="4"/>
  <c r="AT35" i="4"/>
  <c r="AT27" i="4"/>
  <c r="AT19" i="4"/>
  <c r="AT11" i="4"/>
  <c r="AT74" i="4"/>
  <c r="AT66" i="4"/>
  <c r="AT58" i="4"/>
  <c r="AT50" i="4"/>
  <c r="AT42" i="4"/>
  <c r="AT34" i="4"/>
  <c r="AT26" i="4"/>
  <c r="AT18" i="4"/>
  <c r="AT10" i="4"/>
  <c r="AT73" i="4"/>
  <c r="AT65" i="4"/>
  <c r="AT57" i="4"/>
  <c r="AT49" i="4"/>
  <c r="AT41" i="4"/>
  <c r="AT33" i="4"/>
  <c r="AT25" i="4"/>
  <c r="AT17" i="4"/>
  <c r="AT9" i="4"/>
  <c r="AT72" i="4"/>
  <c r="AT64" i="4"/>
  <c r="AT56" i="4"/>
  <c r="AT48" i="4"/>
  <c r="AT40" i="4"/>
  <c r="AT32" i="4"/>
  <c r="AT24" i="4"/>
  <c r="AT16" i="4"/>
  <c r="AT8" i="4"/>
  <c r="AT79" i="4"/>
  <c r="AT71" i="4"/>
  <c r="AT63" i="4"/>
  <c r="AT55" i="4"/>
  <c r="AT47" i="4"/>
  <c r="AT39" i="4"/>
  <c r="AT31" i="4"/>
  <c r="AT23" i="4"/>
  <c r="AT15" i="4"/>
  <c r="AT7" i="4"/>
  <c r="AT78" i="4"/>
  <c r="AT70" i="4"/>
  <c r="AT62" i="4"/>
  <c r="AT54" i="4"/>
  <c r="AT46" i="4"/>
  <c r="AT38" i="4"/>
  <c r="AT30" i="4"/>
  <c r="AT22" i="4"/>
  <c r="AT14" i="4"/>
  <c r="AT6" i="4"/>
  <c r="U4" i="4" a="1"/>
  <c r="U4" i="4" s="1"/>
  <c r="O13" i="4"/>
  <c r="O15" i="4"/>
  <c r="O12" i="4"/>
  <c r="O7" i="4"/>
  <c r="O11" i="4"/>
  <c r="O10" i="4"/>
  <c r="O9" i="4"/>
  <c r="O8" i="4"/>
  <c r="O14" i="4"/>
  <c r="O6" i="4"/>
  <c r="O5" i="4"/>
  <c r="J19" i="4"/>
  <c r="J23" i="4"/>
  <c r="J30" i="4"/>
  <c r="J22" i="4"/>
  <c r="J29" i="4"/>
  <c r="J21" i="4"/>
  <c r="J28" i="4"/>
  <c r="J20" i="4"/>
  <c r="J27" i="4"/>
  <c r="J26" i="4"/>
  <c r="J25" i="4"/>
  <c r="J24" i="4"/>
  <c r="AW2" i="4" l="1"/>
  <c r="AV2" i="4"/>
  <c r="AU2" i="4"/>
  <c r="R1" i="4"/>
  <c r="P1" i="4"/>
  <c r="Q1"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DB50DC-A104-448C-A9BE-680B7ED77325}" keepAlive="1" name="Query - Amazon Sales data" description="Connection to the 'Amazon Sales data' query in the workbook." type="5" refreshedVersion="8" background="1" saveData="1">
    <dbPr connection="Provider=Microsoft.Mashup.OleDb.1;Data Source=$Workbook$;Location=&quot;Amazon Sales data&quot;;Extended Properties=&quot;&quot;" command="SELECT * FROM [Amazon Sales 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<sst xmlns="http://schemas.openxmlformats.org/spreadsheetml/2006/main" count="770" uniqueCount="139">
  <si>
    <t>Region</t>
  </si>
  <si>
    <t>Country</t>
  </si>
  <si>
    <t>Item Type</t>
  </si>
  <si>
    <t>Sales Channel</t>
  </si>
  <si>
    <t>Order Priority</t>
  </si>
  <si>
    <t>Order Date</t>
  </si>
  <si>
    <t>Order ID</t>
  </si>
  <si>
    <t>Ship Date</t>
  </si>
  <si>
    <t>Units Sold</t>
  </si>
  <si>
    <t>Unit Price</t>
  </si>
  <si>
    <t>Unit Cost</t>
  </si>
  <si>
    <t>Total Revenue</t>
  </si>
  <si>
    <t>Total Cost</t>
  </si>
  <si>
    <t>Total Profit</t>
  </si>
  <si>
    <t>OrderYear</t>
  </si>
  <si>
    <t>Quarter</t>
  </si>
  <si>
    <t>Week of Year</t>
  </si>
  <si>
    <t>Week of Month</t>
  </si>
  <si>
    <t>Australia and Oceania</t>
  </si>
  <si>
    <t>Tuvalu</t>
  </si>
  <si>
    <t>Baby Food</t>
  </si>
  <si>
    <t>Offline</t>
  </si>
  <si>
    <t>H</t>
  </si>
  <si>
    <t>Central America and the Caribbean</t>
  </si>
  <si>
    <t>Grenada</t>
  </si>
  <si>
    <t>Cereal</t>
  </si>
  <si>
    <t>Online</t>
  </si>
  <si>
    <t>C</t>
  </si>
  <si>
    <t>Europe</t>
  </si>
  <si>
    <t>Russia</t>
  </si>
  <si>
    <t>Office Supplies</t>
  </si>
  <si>
    <t>L</t>
  </si>
  <si>
    <t>Sub-Saharan Africa</t>
  </si>
  <si>
    <t>Sao Tome and Principe</t>
  </si>
  <si>
    <t>Fruits</t>
  </si>
  <si>
    <t>Rwanda</t>
  </si>
  <si>
    <t>Solomon Islands</t>
  </si>
  <si>
    <t>Angola</t>
  </si>
  <si>
    <t>Household</t>
  </si>
  <si>
    <t>M</t>
  </si>
  <si>
    <t>Burkina Faso</t>
  </si>
  <si>
    <t>Vegetables</t>
  </si>
  <si>
    <t>Republic of the Congo</t>
  </si>
  <si>
    <t>Personal Care</t>
  </si>
  <si>
    <t>Senegal</t>
  </si>
  <si>
    <t>Asia</t>
  </si>
  <si>
    <t>Kyrgyzstan</t>
  </si>
  <si>
    <t>Cape Verde</t>
  </si>
  <si>
    <t>Clothes</t>
  </si>
  <si>
    <t>Bangladesh</t>
  </si>
  <si>
    <t>Honduras</t>
  </si>
  <si>
    <t>Mongolia</t>
  </si>
  <si>
    <t>Bulgaria</t>
  </si>
  <si>
    <t>Sri Lanka</t>
  </si>
  <si>
    <t>Cosmetics</t>
  </si>
  <si>
    <t>Cameroon</t>
  </si>
  <si>
    <t>Beverages</t>
  </si>
  <si>
    <t>Turkmenistan</t>
  </si>
  <si>
    <t>East Timor</t>
  </si>
  <si>
    <t>Meat</t>
  </si>
  <si>
    <t>Norway</t>
  </si>
  <si>
    <t>Portugal</t>
  </si>
  <si>
    <t>Snacks</t>
  </si>
  <si>
    <t>New Zealand</t>
  </si>
  <si>
    <t xml:space="preserve">Moldova </t>
  </si>
  <si>
    <t>France</t>
  </si>
  <si>
    <t>Kiribati</t>
  </si>
  <si>
    <t>Mali</t>
  </si>
  <si>
    <t>The Gambia</t>
  </si>
  <si>
    <t>Switzerland</t>
  </si>
  <si>
    <t>South Sudan</t>
  </si>
  <si>
    <t>Australia</t>
  </si>
  <si>
    <t>Myanmar</t>
  </si>
  <si>
    <t>Djibouti</t>
  </si>
  <si>
    <t>Costa Rica</t>
  </si>
  <si>
    <t>Middle East and North Africa</t>
  </si>
  <si>
    <t>Syria</t>
  </si>
  <si>
    <t>Brunei</t>
  </si>
  <si>
    <t>Niger</t>
  </si>
  <si>
    <t>Azerbaijan</t>
  </si>
  <si>
    <t>Slovakia</t>
  </si>
  <si>
    <t>Comoros</t>
  </si>
  <si>
    <t>Iceland</t>
  </si>
  <si>
    <t>Macedonia</t>
  </si>
  <si>
    <t>Mauritania</t>
  </si>
  <si>
    <t>Albania</t>
  </si>
  <si>
    <t>Lesotho</t>
  </si>
  <si>
    <t>Saudi Arabia</t>
  </si>
  <si>
    <t>Sierra Leone</t>
  </si>
  <si>
    <t>Cote d'Ivoire</t>
  </si>
  <si>
    <t>Fiji</t>
  </si>
  <si>
    <t>Austria</t>
  </si>
  <si>
    <t>United Kingdom</t>
  </si>
  <si>
    <t>San Marino</t>
  </si>
  <si>
    <t>Libya</t>
  </si>
  <si>
    <t>Haiti</t>
  </si>
  <si>
    <t>Gabon</t>
  </si>
  <si>
    <t>Belize</t>
  </si>
  <si>
    <t>Lithuania</t>
  </si>
  <si>
    <t>Madagascar</t>
  </si>
  <si>
    <t>Democratic Republic of the Congo</t>
  </si>
  <si>
    <t>Pakistan</t>
  </si>
  <si>
    <t>North America</t>
  </si>
  <si>
    <t>Mexico</t>
  </si>
  <si>
    <t>Federated States of Micronesia</t>
  </si>
  <si>
    <t>Laos</t>
  </si>
  <si>
    <t>Monaco</t>
  </si>
  <si>
    <t xml:space="preserve">Samoa </t>
  </si>
  <si>
    <t>Spain</t>
  </si>
  <si>
    <t>Lebanon</t>
  </si>
  <si>
    <t>Iran</t>
  </si>
  <si>
    <t>Zambia</t>
  </si>
  <si>
    <t>Kenya</t>
  </si>
  <si>
    <t>Kuwait</t>
  </si>
  <si>
    <t>Slovenia</t>
  </si>
  <si>
    <t>Romania</t>
  </si>
  <si>
    <t>Nicaragua</t>
  </si>
  <si>
    <t>Malaysia</t>
  </si>
  <si>
    <t>Mozambique</t>
  </si>
  <si>
    <t>Sum of Total Revenue</t>
  </si>
  <si>
    <t>Sum of Total Profit</t>
  </si>
  <si>
    <t>Row Labels</t>
  </si>
  <si>
    <t>OrderDay</t>
  </si>
  <si>
    <t>Month Name</t>
  </si>
  <si>
    <t>May</t>
  </si>
  <si>
    <t>August</t>
  </si>
  <si>
    <t>June</t>
  </si>
  <si>
    <t>February</t>
  </si>
  <si>
    <t>April</t>
  </si>
  <si>
    <t>July</t>
  </si>
  <si>
    <t>January</t>
  </si>
  <si>
    <t>November</t>
  </si>
  <si>
    <t>December</t>
  </si>
  <si>
    <t>September</t>
  </si>
  <si>
    <t>October</t>
  </si>
  <si>
    <t>March</t>
  </si>
  <si>
    <t>Profit %</t>
  </si>
  <si>
    <t>Month</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</si>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</sst>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mmm"/>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9">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9" fontId="0" fillId="0" borderId="0" xfId="2" applyFont="1"/>
    <xf numFmtId="165" fontId="0" fillId="0" borderId="0" xfId="0" applyNumberFormat="1" applyAlignment="1">
      <alignment horizontal="left"/>
    </xf>
    <xf numFmtId="44" fontId="0" fillId="0" borderId="0" xfId="1" applyFont="1"/>
    <xf numFmtId="0" fontId="0" fillId="0" borderId="0" xfId="0" applyNumberFormat="1"/>
  </cellXfs>
  <cellStyles count="3">
    <cellStyle name="Currency" xfId="1" builtinId="4"/>
    <cellStyle name="Normal" xfId="0" builtinId="0"/>
    <cellStyle name="Percent" xfId="2" builtinId="5"/>
  </cellStyles>
  <dxfs count="20">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5" formatCode="mmm"/>
    </dxf>
    <dxf>
      <numFmt numFmtId="164" formatCode="&quot;$&quot;#,##0.00"/>
    </dxf>
    <dxf>
      <numFmt numFmtId="164" formatCode="&quot;$&quot;#,##0.00"/>
    </dxf>
    <dxf>
      <numFmt numFmtId="0" formatCode="General"/>
    </dxf>
    <dxf>
      <numFmt numFmtId="164" formatCode="&quot;$&quot;#,##0.00"/>
    </dxf>
    <dxf>
      <numFmt numFmtId="164" formatCode="&quot;$&quot;#,##0.00"/>
    </dxf>
    <dxf>
      <numFmt numFmtId="164" formatCode="&quot;$&quot;#,##0.00"/>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07/relationships/slicerCache" Target="slicerCaches/slicerCache7.xml"/><Relationship Id="rId5" Type="http://schemas.microsoft.com/office/2007/relationships/slicerCache" Target="slicerCaches/slicerCache1.xml"/><Relationship Id="rId15" Type="http://schemas.openxmlformats.org/officeDocument/2006/relationships/sharedStrings" Target="sharedStrings.xml"/><Relationship Id="rId10" Type="http://schemas.microsoft.com/office/2007/relationships/slicerCache" Target="slicerCaches/slicerCache6.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Sales Dashboard final.xlsx]Sheet2!PivotTable3</c:name>
    <c:fmtId val="4"/>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a:outerShdw blurRad="50800" dist="38100" dir="10800000" algn="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Sheet2!$B$3</c:f>
              <c:strCache>
                <c:ptCount val="1"/>
                <c:pt idx="0">
                  <c:v>Total</c:v>
                </c:pt>
              </c:strCache>
            </c:strRef>
          </c:tx>
          <c:spPr>
            <a:solidFill>
              <a:srgbClr val="FF0000"/>
            </a:solidFill>
            <a:ln>
              <a:noFill/>
            </a:ln>
            <a:effectLst>
              <a:outerShdw blurRad="50800" dist="38100" dir="10800000" algn="r" rotWithShape="0">
                <a:prstClr val="black">
                  <a:alpha val="40000"/>
                </a:prstClr>
              </a:outerShdw>
            </a:effectLst>
          </c:spPr>
          <c:cat>
            <c:strRef>
              <c:f>Sheet2!$A$4:$A$33</c:f>
              <c:strCache>
                <c:ptCount val="30"/>
                <c:pt idx="0">
                  <c:v>1</c:v>
                </c:pt>
                <c:pt idx="1">
                  <c:v>2</c:v>
                </c:pt>
                <c:pt idx="2">
                  <c:v>3</c:v>
                </c:pt>
                <c:pt idx="3">
                  <c:v>4</c:v>
                </c:pt>
                <c:pt idx="4">
                  <c:v>5</c:v>
                </c:pt>
                <c:pt idx="5">
                  <c:v>6</c:v>
                </c:pt>
                <c:pt idx="6">
                  <c:v>7</c:v>
                </c:pt>
                <c:pt idx="7">
                  <c:v>8</c:v>
                </c:pt>
                <c:pt idx="8">
                  <c:v>9</c:v>
                </c:pt>
                <c:pt idx="9">
                  <c:v>10</c:v>
                </c:pt>
                <c:pt idx="10">
                  <c:v>11</c:v>
                </c:pt>
                <c:pt idx="11">
                  <c:v>13</c:v>
                </c:pt>
                <c:pt idx="12">
                  <c:v>14</c:v>
                </c:pt>
                <c:pt idx="13">
                  <c:v>15</c:v>
                </c:pt>
                <c:pt idx="14">
                  <c:v>16</c:v>
                </c:pt>
                <c:pt idx="15">
                  <c:v>17</c:v>
                </c:pt>
                <c:pt idx="16">
                  <c:v>18</c:v>
                </c:pt>
                <c:pt idx="17">
                  <c:v>19</c:v>
                </c:pt>
                <c:pt idx="18">
                  <c:v>20</c:v>
                </c:pt>
                <c:pt idx="19">
                  <c:v>21</c:v>
                </c:pt>
                <c:pt idx="20">
                  <c:v>22</c:v>
                </c:pt>
                <c:pt idx="21">
                  <c:v>23</c:v>
                </c:pt>
                <c:pt idx="22">
                  <c:v>24</c:v>
                </c:pt>
                <c:pt idx="23">
                  <c:v>25</c:v>
                </c:pt>
                <c:pt idx="24">
                  <c:v>26</c:v>
                </c:pt>
                <c:pt idx="25">
                  <c:v>27</c:v>
                </c:pt>
                <c:pt idx="26">
                  <c:v>28</c:v>
                </c:pt>
                <c:pt idx="27">
                  <c:v>29</c:v>
                </c:pt>
                <c:pt idx="28">
                  <c:v>30</c:v>
                </c:pt>
                <c:pt idx="29">
                  <c:v>31</c:v>
                </c:pt>
              </c:strCache>
            </c:strRef>
          </c:cat>
          <c:val>
            <c:numRef>
              <c:f>Sheet2!$B$4:$B$33</c:f>
              <c:numCache>
                <c:formatCode>"$"#,##0.00</c:formatCode>
                <c:ptCount val="30"/>
                <c:pt idx="0">
                  <c:v>8151174.2999999989</c:v>
                </c:pt>
                <c:pt idx="1">
                  <c:v>1861937.9500000002</c:v>
                </c:pt>
                <c:pt idx="2">
                  <c:v>1419101.52</c:v>
                </c:pt>
                <c:pt idx="3">
                  <c:v>1382492.02</c:v>
                </c:pt>
                <c:pt idx="4">
                  <c:v>4513234.54</c:v>
                </c:pt>
                <c:pt idx="5">
                  <c:v>8453545.7199999988</c:v>
                </c:pt>
                <c:pt idx="6">
                  <c:v>8097440.0899999989</c:v>
                </c:pt>
                <c:pt idx="7">
                  <c:v>8016237.3000000007</c:v>
                </c:pt>
                <c:pt idx="8">
                  <c:v>140287.4</c:v>
                </c:pt>
                <c:pt idx="9">
                  <c:v>3586605.09</c:v>
                </c:pt>
                <c:pt idx="10">
                  <c:v>3086663.32</c:v>
                </c:pt>
                <c:pt idx="11">
                  <c:v>3014865.3899999997</c:v>
                </c:pt>
                <c:pt idx="12">
                  <c:v>5920369.9800000004</c:v>
                </c:pt>
                <c:pt idx="13">
                  <c:v>3411942.7199999997</c:v>
                </c:pt>
                <c:pt idx="14">
                  <c:v>8528537.8200000003</c:v>
                </c:pt>
                <c:pt idx="15">
                  <c:v>5627825.3900000006</c:v>
                </c:pt>
                <c:pt idx="16">
                  <c:v>3545266.8200000003</c:v>
                </c:pt>
                <c:pt idx="17">
                  <c:v>3439973.13</c:v>
                </c:pt>
                <c:pt idx="18">
                  <c:v>6076859.6600000001</c:v>
                </c:pt>
                <c:pt idx="19">
                  <c:v>3015902.51</c:v>
                </c:pt>
                <c:pt idx="20">
                  <c:v>1405605.52</c:v>
                </c:pt>
                <c:pt idx="21">
                  <c:v>7731571.7200000007</c:v>
                </c:pt>
                <c:pt idx="22">
                  <c:v>5415680.71</c:v>
                </c:pt>
                <c:pt idx="23">
                  <c:v>3356867.96</c:v>
                </c:pt>
                <c:pt idx="24">
                  <c:v>8875315.9600000009</c:v>
                </c:pt>
                <c:pt idx="25">
                  <c:v>1904138.04</c:v>
                </c:pt>
                <c:pt idx="26">
                  <c:v>2978687.55</c:v>
                </c:pt>
                <c:pt idx="27">
                  <c:v>2570541.5699999998</c:v>
                </c:pt>
                <c:pt idx="28">
                  <c:v>5125946.6500000004</c:v>
                </c:pt>
                <c:pt idx="29">
                  <c:v>6694149.96</c:v>
                </c:pt>
              </c:numCache>
            </c:numRef>
          </c:val>
          <c:extLst>
            <c:ext xmlns:c16="http://schemas.microsoft.com/office/drawing/2014/chart" uri="{C3380CC4-5D6E-409C-BE32-E72D297353CC}">
              <c16:uniqueId val="{00000000-5E5D-4C36-8B25-FD0BE016CA1E}"/>
            </c:ext>
          </c:extLst>
        </c:ser>
        <c:dLbls>
          <c:showLegendKey val="0"/>
          <c:showVal val="0"/>
          <c:showCatName val="0"/>
          <c:showSerName val="0"/>
          <c:showPercent val="0"/>
          <c:showBubbleSize val="0"/>
        </c:dLbls>
        <c:axId val="561048608"/>
        <c:axId val="832957984"/>
      </c:areaChart>
      <c:catAx>
        <c:axId val="561048608"/>
        <c:scaling>
          <c:orientation val="minMax"/>
        </c:scaling>
        <c:delete val="1"/>
        <c:axPos val="b"/>
        <c:numFmt formatCode="General" sourceLinked="1"/>
        <c:majorTickMark val="out"/>
        <c:minorTickMark val="none"/>
        <c:tickLblPos val="nextTo"/>
        <c:crossAx val="832957984"/>
        <c:crosses val="autoZero"/>
        <c:auto val="1"/>
        <c:lblAlgn val="ctr"/>
        <c:lblOffset val="100"/>
        <c:noMultiLvlLbl val="0"/>
      </c:catAx>
      <c:valAx>
        <c:axId val="832957984"/>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56104860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Sheet2!$H$18</c:f>
              <c:strCache>
                <c:ptCount val="1"/>
                <c:pt idx="0">
                  <c:v>Total Revenue</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dLbl>
              <c:idx val="0"/>
              <c:tx>
                <c:rich>
                  <a:bodyPr/>
                  <a:lstStyle/>
                  <a:p>
                    <a:fld id="{F6741C39-C8C9-4C2F-89D8-DE6B0D3769D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8EA7-4314-AF6E-8C6AFBFD05C6}"/>
                </c:ext>
              </c:extLst>
            </c:dLbl>
            <c:dLbl>
              <c:idx val="1"/>
              <c:tx>
                <c:rich>
                  <a:bodyPr/>
                  <a:lstStyle/>
                  <a:p>
                    <a:fld id="{C91DD426-C473-43AB-AEFD-286D9F806CE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EA7-4314-AF6E-8C6AFBFD05C6}"/>
                </c:ext>
              </c:extLst>
            </c:dLbl>
            <c:dLbl>
              <c:idx val="2"/>
              <c:tx>
                <c:rich>
                  <a:bodyPr/>
                  <a:lstStyle/>
                  <a:p>
                    <a:fld id="{B6BD0B26-FAE4-46F9-8334-42C68C10F45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EA7-4314-AF6E-8C6AFBFD05C6}"/>
                </c:ext>
              </c:extLst>
            </c:dLbl>
            <c:dLbl>
              <c:idx val="3"/>
              <c:tx>
                <c:rich>
                  <a:bodyPr/>
                  <a:lstStyle/>
                  <a:p>
                    <a:fld id="{84F58614-CE19-4F78-B64F-6D961182590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EA7-4314-AF6E-8C6AFBFD05C6}"/>
                </c:ext>
              </c:extLst>
            </c:dLbl>
            <c:dLbl>
              <c:idx val="4"/>
              <c:tx>
                <c:rich>
                  <a:bodyPr/>
                  <a:lstStyle/>
                  <a:p>
                    <a:fld id="{EED14ED2-6EB4-4E6D-9269-DEE8E9AD6FC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EA7-4314-AF6E-8C6AFBFD05C6}"/>
                </c:ext>
              </c:extLst>
            </c:dLbl>
            <c:dLbl>
              <c:idx val="5"/>
              <c:tx>
                <c:rich>
                  <a:bodyPr/>
                  <a:lstStyle/>
                  <a:p>
                    <a:fld id="{FE1324BA-0E99-4F63-921E-37E260E9F8A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EA7-4314-AF6E-8C6AFBFD05C6}"/>
                </c:ext>
              </c:extLst>
            </c:dLbl>
            <c:dLbl>
              <c:idx val="6"/>
              <c:tx>
                <c:rich>
                  <a:bodyPr/>
                  <a:lstStyle/>
                  <a:p>
                    <a:fld id="{E5B32862-8B70-4EFB-BE2A-B5233B30D58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EA7-4314-AF6E-8C6AFBFD05C6}"/>
                </c:ext>
              </c:extLst>
            </c:dLbl>
            <c:dLbl>
              <c:idx val="7"/>
              <c:tx>
                <c:rich>
                  <a:bodyPr/>
                  <a:lstStyle/>
                  <a:p>
                    <a:fld id="{FED8C684-3D01-4F09-A3DA-17BE51D5710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EA7-4314-AF6E-8C6AFBFD05C6}"/>
                </c:ext>
              </c:extLst>
            </c:dLbl>
            <c:dLbl>
              <c:idx val="8"/>
              <c:tx>
                <c:rich>
                  <a:bodyPr/>
                  <a:lstStyle/>
                  <a:p>
                    <a:fld id="{6C92901A-B5AB-45CC-BD5C-35341EE0B5E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EA7-4314-AF6E-8C6AFBFD05C6}"/>
                </c:ext>
              </c:extLst>
            </c:dLbl>
            <c:dLbl>
              <c:idx val="9"/>
              <c:tx>
                <c:rich>
                  <a:bodyPr/>
                  <a:lstStyle/>
                  <a:p>
                    <a:fld id="{73025B14-8FBB-4BBE-8150-FFC84DAE617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EA7-4314-AF6E-8C6AFBFD05C6}"/>
                </c:ext>
              </c:extLst>
            </c:dLbl>
            <c:dLbl>
              <c:idx val="10"/>
              <c:tx>
                <c:rich>
                  <a:bodyPr/>
                  <a:lstStyle/>
                  <a:p>
                    <a:fld id="{9DA223DE-D085-41AA-9171-0903458CF45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EA7-4314-AF6E-8C6AFBFD05C6}"/>
                </c:ext>
              </c:extLst>
            </c:dLbl>
            <c:dLbl>
              <c:idx val="11"/>
              <c:tx>
                <c:rich>
                  <a:bodyPr/>
                  <a:lstStyle/>
                  <a:p>
                    <a:fld id="{8687CE79-4C43-41E2-8DBA-883732C3193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EA7-4314-AF6E-8C6AFBFD05C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lt1">
                          <a:lumMod val="50000"/>
                        </a:schemeClr>
                      </a:solidFill>
                      <a:round/>
                    </a:ln>
                    <a:effectLst/>
                  </c:spPr>
                </c15:leaderLines>
              </c:ext>
            </c:extLst>
          </c:dLbls>
          <c:cat>
            <c:strRef>
              <c:f>Sheet2!$G$19:$G$30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Sheet2!$H$19:$H$30</c:f>
              <c:numCache>
                <c:formatCode>General</c:formatCode>
                <c:ptCount val="12"/>
                <c:pt idx="0">
                  <c:v>10482467.120000001</c:v>
                </c:pt>
                <c:pt idx="1">
                  <c:v>24740517.769999996</c:v>
                </c:pt>
                <c:pt idx="2">
                  <c:v>2274823.87</c:v>
                </c:pt>
                <c:pt idx="3">
                  <c:v>16187186.33</c:v>
                </c:pt>
                <c:pt idx="4">
                  <c:v>13215739.989999998</c:v>
                </c:pt>
                <c:pt idx="5">
                  <c:v>5230325.7699999996</c:v>
                </c:pt>
                <c:pt idx="6">
                  <c:v>15669518.500000004</c:v>
                </c:pt>
                <c:pt idx="7">
                  <c:v>1128164.9100000001</c:v>
                </c:pt>
                <c:pt idx="8">
                  <c:v>5314762.5600000005</c:v>
                </c:pt>
                <c:pt idx="9">
                  <c:v>15287576.610000001</c:v>
                </c:pt>
                <c:pt idx="10">
                  <c:v>20568222.759999998</c:v>
                </c:pt>
                <c:pt idx="11">
                  <c:v>7249462.1200000001</c:v>
                </c:pt>
              </c:numCache>
            </c:numRef>
          </c:val>
          <c:extLst>
            <c:ext xmlns:c15="http://schemas.microsoft.com/office/drawing/2012/chart" uri="{02D57815-91ED-43cb-92C2-25804820EDAC}">
              <c15:datalabelsRange>
                <c15:f>Sheet2!$J$19:$J$30</c15:f>
                <c15:dlblRangeCache>
                  <c:ptCount val="12"/>
                  <c:pt idx="0">
                    <c:v>27%</c:v>
                  </c:pt>
                  <c:pt idx="1">
                    <c:v>29%</c:v>
                  </c:pt>
                  <c:pt idx="2">
                    <c:v>41%</c:v>
                  </c:pt>
                  <c:pt idx="3">
                    <c:v>29%</c:v>
                  </c:pt>
                  <c:pt idx="4">
                    <c:v>35%</c:v>
                  </c:pt>
                  <c:pt idx="5">
                    <c:v>42%</c:v>
                  </c:pt>
                  <c:pt idx="6">
                    <c:v>36%</c:v>
                  </c:pt>
                  <c:pt idx="7">
                    <c:v>51%</c:v>
                  </c:pt>
                  <c:pt idx="8">
                    <c:v>44%</c:v>
                  </c:pt>
                  <c:pt idx="9">
                    <c:v>29%</c:v>
                  </c:pt>
                  <c:pt idx="10">
                    <c:v>31%</c:v>
                  </c:pt>
                  <c:pt idx="11">
                    <c:v>33%</c:v>
                  </c:pt>
                </c15:dlblRangeCache>
              </c15:datalabelsRange>
            </c:ext>
            <c:ext xmlns:c16="http://schemas.microsoft.com/office/drawing/2014/chart" uri="{C3380CC4-5D6E-409C-BE32-E72D297353CC}">
              <c16:uniqueId val="{0000000C-8EA7-4314-AF6E-8C6AFBFD05C6}"/>
            </c:ext>
          </c:extLst>
        </c:ser>
        <c:ser>
          <c:idx val="1"/>
          <c:order val="1"/>
          <c:tx>
            <c:strRef>
              <c:f>Sheet2!$I$18</c:f>
              <c:strCache>
                <c:ptCount val="1"/>
                <c:pt idx="0">
                  <c:v>Total Profit</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Sheet2!$G$19:$G$30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Sheet2!$I$19:$I$30</c:f>
              <c:numCache>
                <c:formatCode>General</c:formatCode>
                <c:ptCount val="12"/>
                <c:pt idx="0">
                  <c:v>2816857.02</c:v>
                </c:pt>
                <c:pt idx="1">
                  <c:v>7072050.5100000007</c:v>
                </c:pt>
                <c:pt idx="2">
                  <c:v>928351.05999999994</c:v>
                </c:pt>
                <c:pt idx="3">
                  <c:v>4760208.3499999996</c:v>
                </c:pt>
                <c:pt idx="4">
                  <c:v>4582692.3000000007</c:v>
                </c:pt>
                <c:pt idx="5">
                  <c:v>2185379.4299999997</c:v>
                </c:pt>
                <c:pt idx="6">
                  <c:v>5578463.0599999996</c:v>
                </c:pt>
                <c:pt idx="7">
                  <c:v>579276.67000000004</c:v>
                </c:pt>
                <c:pt idx="8">
                  <c:v>2344166.0299999998</c:v>
                </c:pt>
                <c:pt idx="9">
                  <c:v>4506923.2499999991</c:v>
                </c:pt>
                <c:pt idx="10">
                  <c:v>6457600.6499999994</c:v>
                </c:pt>
                <c:pt idx="11">
                  <c:v>2356230.0699999998</c:v>
                </c:pt>
              </c:numCache>
            </c:numRef>
          </c:val>
          <c:extLst>
            <c:ext xmlns:c16="http://schemas.microsoft.com/office/drawing/2014/chart" uri="{C3380CC4-5D6E-409C-BE32-E72D297353CC}">
              <c16:uniqueId val="{0000000D-8EA7-4314-AF6E-8C6AFBFD05C6}"/>
            </c:ext>
          </c:extLst>
        </c:ser>
        <c:dLbls>
          <c:showLegendKey val="0"/>
          <c:showVal val="0"/>
          <c:showCatName val="0"/>
          <c:showSerName val="0"/>
          <c:showPercent val="0"/>
          <c:showBubbleSize val="0"/>
        </c:dLbls>
        <c:gapWidth val="50"/>
        <c:overlap val="-40"/>
        <c:axId val="840821888"/>
        <c:axId val="972923280"/>
      </c:barChart>
      <c:catAx>
        <c:axId val="840821888"/>
        <c:scaling>
          <c:orientation val="minMax"/>
        </c:scaling>
        <c:delete val="0"/>
        <c:axPos val="b"/>
        <c:numFmt formatCode="General" sourceLinked="1"/>
        <c:majorTickMark val="none"/>
        <c:minorTickMark val="none"/>
        <c:tickLblPos val="nextTo"/>
        <c:spPr>
          <a:noFill/>
          <a:ln>
            <a:noFill/>
          </a:ln>
          <a:effectLst/>
        </c:spPr>
        <c:txPr>
          <a:bodyPr rot="54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972923280"/>
        <c:crosses val="autoZero"/>
        <c:auto val="1"/>
        <c:lblAlgn val="ctr"/>
        <c:lblOffset val="100"/>
        <c:noMultiLvlLbl val="0"/>
      </c:catAx>
      <c:valAx>
        <c:axId val="9729232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840821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Sheet2!$T$4:$T$13</c:f>
              <c:strCache>
                <c:ptCount val="10"/>
                <c:pt idx="0">
                  <c:v>Baby Food</c:v>
                </c:pt>
                <c:pt idx="1">
                  <c:v>Beverages</c:v>
                </c:pt>
                <c:pt idx="2">
                  <c:v>Cereal</c:v>
                </c:pt>
                <c:pt idx="3">
                  <c:v>Clothes</c:v>
                </c:pt>
                <c:pt idx="4">
                  <c:v>Cosmetics</c:v>
                </c:pt>
                <c:pt idx="5">
                  <c:v>Fruits</c:v>
                </c:pt>
                <c:pt idx="6">
                  <c:v>Household</c:v>
                </c:pt>
                <c:pt idx="7">
                  <c:v>Meat</c:v>
                </c:pt>
                <c:pt idx="8">
                  <c:v>Office Supplies</c:v>
                </c:pt>
                <c:pt idx="9">
                  <c:v>Personal Care</c:v>
                </c:pt>
              </c:strCache>
            </c:strRef>
          </c:cat>
          <c:val>
            <c:numRef>
              <c:f>Sheet2!$U$4:$U$13</c:f>
              <c:numCache>
                <c:formatCode>"$"#,##0.00</c:formatCode>
                <c:ptCount val="10"/>
                <c:pt idx="0">
                  <c:v>10350327.6</c:v>
                </c:pt>
                <c:pt idx="1">
                  <c:v>2690794.6</c:v>
                </c:pt>
                <c:pt idx="2">
                  <c:v>5322898.9000000004</c:v>
                </c:pt>
                <c:pt idx="3">
                  <c:v>7787292.799999998</c:v>
                </c:pt>
                <c:pt idx="4">
                  <c:v>36601509.600000001</c:v>
                </c:pt>
                <c:pt idx="5">
                  <c:v>466481.34</c:v>
                </c:pt>
                <c:pt idx="6">
                  <c:v>29889712.289999995</c:v>
                </c:pt>
                <c:pt idx="7">
                  <c:v>4503675.75</c:v>
                </c:pt>
                <c:pt idx="8">
                  <c:v>30585380.07</c:v>
                </c:pt>
                <c:pt idx="9">
                  <c:v>3980904.8400000003</c:v>
                </c:pt>
              </c:numCache>
            </c:numRef>
          </c:val>
          <c:extLst>
            <c:ext xmlns:c16="http://schemas.microsoft.com/office/drawing/2014/chart" uri="{C3380CC4-5D6E-409C-BE32-E72D297353CC}">
              <c16:uniqueId val="{00000000-3B4B-4BA2-8440-DC8392A56182}"/>
            </c:ext>
          </c:extLst>
        </c:ser>
        <c:dLbls>
          <c:showLegendKey val="0"/>
          <c:showVal val="0"/>
          <c:showCatName val="0"/>
          <c:showSerName val="0"/>
          <c:showPercent val="0"/>
          <c:showBubbleSize val="0"/>
        </c:dLbls>
        <c:gapWidth val="50"/>
        <c:axId val="2119164767"/>
        <c:axId val="972923776"/>
      </c:barChart>
      <c:catAx>
        <c:axId val="2119164767"/>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972923776"/>
        <c:crosses val="autoZero"/>
        <c:auto val="1"/>
        <c:lblAlgn val="ctr"/>
        <c:lblOffset val="100"/>
        <c:noMultiLvlLbl val="0"/>
      </c:catAx>
      <c:valAx>
        <c:axId val="972923776"/>
        <c:scaling>
          <c:orientation val="minMax"/>
        </c:scaling>
        <c:delete val="1"/>
        <c:axPos val="b"/>
        <c:numFmt formatCode="&quot;$&quot;#,##0.00" sourceLinked="1"/>
        <c:majorTickMark val="none"/>
        <c:minorTickMark val="none"/>
        <c:tickLblPos val="nextTo"/>
        <c:crossAx val="2119164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Sales Dashboard final.xlsx]Sheet2!PivotTable8</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a:outerShdw blurRad="50800" dist="38100" dir="13500000" algn="b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a:outerShdw blurRad="50800" dist="38100" dir="13500000" algn="br" rotWithShape="0">
              <a:prstClr val="black">
                <a:alpha val="40000"/>
              </a:prstClr>
            </a:outerShdw>
          </a:effectLst>
        </c:spPr>
      </c:pivotFmt>
      <c:pivotFmt>
        <c:idx val="12"/>
        <c:spPr>
          <a:solidFill>
            <a:schemeClr val="accent1"/>
          </a:solidFill>
          <a:ln w="19050">
            <a:solidFill>
              <a:schemeClr val="lt1"/>
            </a:solidFill>
          </a:ln>
          <a:effectLst>
            <a:outerShdw blurRad="50800" dist="38100" dir="13500000" algn="br" rotWithShape="0">
              <a:prstClr val="black">
                <a:alpha val="40000"/>
              </a:prstClr>
            </a:outerShdw>
          </a:effectLst>
        </c:spPr>
      </c:pivotFmt>
      <c:pivotFmt>
        <c:idx val="13"/>
        <c:spPr>
          <a:solidFill>
            <a:schemeClr val="accent1"/>
          </a:solidFill>
          <a:ln w="19050">
            <a:solidFill>
              <a:schemeClr val="lt1"/>
            </a:solidFill>
          </a:ln>
          <a:effectLst>
            <a:outerShdw blurRad="50800" dist="38100" dir="13500000" algn="br" rotWithShape="0">
              <a:prstClr val="black">
                <a:alpha val="40000"/>
              </a:prstClr>
            </a:outerShdw>
          </a:effectLst>
        </c:spPr>
      </c:pivotFmt>
      <c:pivotFmt>
        <c:idx val="14"/>
        <c:spPr>
          <a:solidFill>
            <a:schemeClr val="accent1"/>
          </a:solidFill>
          <a:ln w="19050">
            <a:solidFill>
              <a:schemeClr val="lt1"/>
            </a:solidFill>
          </a:ln>
          <a:effectLst>
            <a:outerShdw blurRad="50800" dist="38100" dir="13500000" algn="br" rotWithShape="0">
              <a:prstClr val="black">
                <a:alpha val="40000"/>
              </a:prstClr>
            </a:outerShdw>
          </a:effectLst>
        </c:spPr>
      </c:pivotFmt>
    </c:pivotFmts>
    <c:plotArea>
      <c:layout/>
      <c:pieChart>
        <c:varyColors val="1"/>
        <c:ser>
          <c:idx val="0"/>
          <c:order val="0"/>
          <c:tx>
            <c:strRef>
              <c:f>Sheet2!$AC$3</c:f>
              <c:strCache>
                <c:ptCount val="1"/>
                <c:pt idx="0">
                  <c:v>Total</c:v>
                </c:pt>
              </c:strCache>
            </c:strRef>
          </c:tx>
          <c:spPr>
            <a:effectLst>
              <a:outerShdw blurRad="50800" dist="38100" dir="13500000" algn="br" rotWithShape="0">
                <a:prstClr val="black">
                  <a:alpha val="40000"/>
                </a:prstClr>
              </a:outerShdw>
            </a:effectLst>
          </c:spPr>
          <c:dPt>
            <c:idx val="0"/>
            <c:bubble3D val="0"/>
            <c:spPr>
              <a:solidFill>
                <a:schemeClr val="accent1"/>
              </a:solidFill>
              <a:ln w="19050">
                <a:solidFill>
                  <a:schemeClr val="lt1"/>
                </a:solid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1-C1C6-4600-A8AE-70D88A125212}"/>
              </c:ext>
            </c:extLst>
          </c:dPt>
          <c:dPt>
            <c:idx val="1"/>
            <c:bubble3D val="0"/>
            <c:spPr>
              <a:solidFill>
                <a:schemeClr val="accent2"/>
              </a:solidFill>
              <a:ln w="19050">
                <a:solidFill>
                  <a:schemeClr val="lt1"/>
                </a:solid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3-C1C6-4600-A8AE-70D88A125212}"/>
              </c:ext>
            </c:extLst>
          </c:dPt>
          <c:dPt>
            <c:idx val="2"/>
            <c:bubble3D val="0"/>
            <c:spPr>
              <a:solidFill>
                <a:schemeClr val="accent3"/>
              </a:solidFill>
              <a:ln w="19050">
                <a:solidFill>
                  <a:schemeClr val="lt1"/>
                </a:solid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5-C1C6-4600-A8AE-70D88A125212}"/>
              </c:ext>
            </c:extLst>
          </c:dPt>
          <c:dPt>
            <c:idx val="3"/>
            <c:bubble3D val="0"/>
            <c:spPr>
              <a:solidFill>
                <a:schemeClr val="accent4"/>
              </a:solidFill>
              <a:ln w="19050">
                <a:solidFill>
                  <a:schemeClr val="lt1"/>
                </a:solid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7-C1C6-4600-A8AE-70D88A12521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Sheet2!$AB$4:$AB$7</c:f>
              <c:strCache>
                <c:ptCount val="4"/>
                <c:pt idx="0">
                  <c:v>C</c:v>
                </c:pt>
                <c:pt idx="1">
                  <c:v>H</c:v>
                </c:pt>
                <c:pt idx="2">
                  <c:v>L</c:v>
                </c:pt>
                <c:pt idx="3">
                  <c:v>M</c:v>
                </c:pt>
              </c:strCache>
            </c:strRef>
          </c:cat>
          <c:val>
            <c:numRef>
              <c:f>Sheet2!$AC$4:$AC$7</c:f>
              <c:numCache>
                <c:formatCode>"$"#,##0.00</c:formatCode>
                <c:ptCount val="4"/>
                <c:pt idx="0">
                  <c:v>18855063.050000004</c:v>
                </c:pt>
                <c:pt idx="1">
                  <c:v>48749546.04999999</c:v>
                </c:pt>
                <c:pt idx="2">
                  <c:v>36628127.460000001</c:v>
                </c:pt>
                <c:pt idx="3">
                  <c:v>33116031.750000004</c:v>
                </c:pt>
              </c:numCache>
            </c:numRef>
          </c:val>
          <c:extLst>
            <c:ext xmlns:c16="http://schemas.microsoft.com/office/drawing/2014/chart" uri="{C3380CC4-5D6E-409C-BE32-E72D297353CC}">
              <c16:uniqueId val="{00000008-C1C6-4600-A8AE-70D88A125212}"/>
            </c:ext>
          </c:extLst>
        </c:ser>
        <c:dLbls>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Sales Dashboard final.xlsx]Sheet2!PivotTable7</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a:outerShdw blurRad="63500" sx="102000" sy="102000" algn="ctr" rotWithShape="0">
              <a:prstClr val="black">
                <a:alpha val="40000"/>
              </a:prstClr>
            </a:outerShdw>
          </a:effectLst>
        </c:spPr>
      </c:pivotFmt>
      <c:pivotFmt>
        <c:idx val="8"/>
        <c:spPr>
          <a:solidFill>
            <a:schemeClr val="accent1"/>
          </a:solidFill>
          <a:ln w="19050">
            <a:solidFill>
              <a:schemeClr val="lt1"/>
            </a:solidFill>
          </a:ln>
          <a:effectLst/>
        </c:spPr>
      </c:pivotFmt>
    </c:pivotFmts>
    <c:plotArea>
      <c:layout/>
      <c:pieChart>
        <c:varyColors val="1"/>
        <c:ser>
          <c:idx val="0"/>
          <c:order val="0"/>
          <c:tx>
            <c:strRef>
              <c:f>Sheet2!$Z$3</c:f>
              <c:strCache>
                <c:ptCount val="1"/>
                <c:pt idx="0">
                  <c:v>Total</c:v>
                </c:pt>
              </c:strCache>
            </c:strRef>
          </c:tx>
          <c:dPt>
            <c:idx val="0"/>
            <c:bubble3D val="0"/>
            <c:spPr>
              <a:solidFill>
                <a:schemeClr val="accent1"/>
              </a:solidFill>
              <a:ln w="19050">
                <a:solidFill>
                  <a:schemeClr val="lt1"/>
                </a:solidFill>
              </a:ln>
              <a:effectLst>
                <a:outerShdw blurRad="63500" sx="102000" sy="102000" algn="ctr" rotWithShape="0">
                  <a:prstClr val="black">
                    <a:alpha val="40000"/>
                  </a:prstClr>
                </a:outerShdw>
              </a:effectLst>
            </c:spPr>
            <c:extLst>
              <c:ext xmlns:c16="http://schemas.microsoft.com/office/drawing/2014/chart" uri="{C3380CC4-5D6E-409C-BE32-E72D297353CC}">
                <c16:uniqueId val="{00000001-BD50-4471-8E73-76E3759C851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D50-4471-8E73-76E3759C851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Sheet2!$Y$4:$Y$5</c:f>
              <c:strCache>
                <c:ptCount val="2"/>
                <c:pt idx="0">
                  <c:v>Offline</c:v>
                </c:pt>
                <c:pt idx="1">
                  <c:v>Online</c:v>
                </c:pt>
              </c:strCache>
            </c:strRef>
          </c:cat>
          <c:val>
            <c:numRef>
              <c:f>Sheet2!$Z$4:$Z$5</c:f>
              <c:numCache>
                <c:formatCode>"$"#,##0.00</c:formatCode>
                <c:ptCount val="2"/>
                <c:pt idx="0">
                  <c:v>79094809.199999973</c:v>
                </c:pt>
                <c:pt idx="1">
                  <c:v>58253959.110000007</c:v>
                </c:pt>
              </c:numCache>
            </c:numRef>
          </c:val>
          <c:extLst>
            <c:ext xmlns:c16="http://schemas.microsoft.com/office/drawing/2014/chart" uri="{C3380CC4-5D6E-409C-BE32-E72D297353CC}">
              <c16:uniqueId val="{00000004-BD50-4471-8E73-76E3759C8519}"/>
            </c:ext>
          </c:extLst>
        </c:ser>
        <c:dLbls>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6">
                <a:lumMod val="50000"/>
              </a:schemeClr>
            </a:solidFill>
            <a:ln w="9525" cap="flat" cmpd="sng" algn="ctr">
              <a:solidFill>
                <a:schemeClr val="accent1"/>
              </a:solidFill>
              <a:miter lim="800000"/>
            </a:ln>
            <a:effectLst>
              <a:glow rad="63500">
                <a:schemeClr val="accent1">
                  <a:satMod val="175000"/>
                  <a:alpha val="25000"/>
                </a:schemeClr>
              </a:glow>
            </a:effectLst>
          </c:spPr>
          <c:invertIfNegative val="0"/>
          <c:cat>
            <c:strRef>
              <c:f>Sheet2!$AY$4:$AY$13</c:f>
              <c:strCache>
                <c:ptCount val="10"/>
                <c:pt idx="0">
                  <c:v>Albania</c:v>
                </c:pt>
                <c:pt idx="1">
                  <c:v>Angola</c:v>
                </c:pt>
                <c:pt idx="2">
                  <c:v>Australia</c:v>
                </c:pt>
                <c:pt idx="3">
                  <c:v>Austria</c:v>
                </c:pt>
                <c:pt idx="4">
                  <c:v>Azerbaijan</c:v>
                </c:pt>
                <c:pt idx="5">
                  <c:v>Bangladesh</c:v>
                </c:pt>
                <c:pt idx="6">
                  <c:v>Belize</c:v>
                </c:pt>
                <c:pt idx="7">
                  <c:v>Brunei</c:v>
                </c:pt>
                <c:pt idx="8">
                  <c:v>Bulgaria</c:v>
                </c:pt>
                <c:pt idx="9">
                  <c:v>Burkina Faso</c:v>
                </c:pt>
              </c:strCache>
            </c:strRef>
          </c:cat>
          <c:val>
            <c:numRef>
              <c:f>Sheet2!$AZ$4:$AZ$13</c:f>
              <c:numCache>
                <c:formatCode>General</c:formatCode>
                <c:ptCount val="10"/>
                <c:pt idx="0">
                  <c:v>247956.32</c:v>
                </c:pt>
                <c:pt idx="1">
                  <c:v>2798046.49</c:v>
                </c:pt>
                <c:pt idx="2">
                  <c:v>2489933.4899999998</c:v>
                </c:pt>
                <c:pt idx="3">
                  <c:v>1244708.3999999999</c:v>
                </c:pt>
                <c:pt idx="4">
                  <c:v>4478800.21</c:v>
                </c:pt>
                <c:pt idx="5">
                  <c:v>902980.64</c:v>
                </c:pt>
                <c:pt idx="6">
                  <c:v>600821.43999999994</c:v>
                </c:pt>
                <c:pt idx="7">
                  <c:v>4368316.68</c:v>
                </c:pt>
                <c:pt idx="8">
                  <c:v>2779199.71</c:v>
                </c:pt>
                <c:pt idx="9">
                  <c:v>1245112.92</c:v>
                </c:pt>
              </c:numCache>
            </c:numRef>
          </c:val>
          <c:extLst>
            <c:ext xmlns:c16="http://schemas.microsoft.com/office/drawing/2014/chart" uri="{C3380CC4-5D6E-409C-BE32-E72D297353CC}">
              <c16:uniqueId val="{00000000-5853-4600-BC65-3C69CE5388E0}"/>
            </c:ext>
          </c:extLst>
        </c:ser>
        <c:ser>
          <c:idx val="1"/>
          <c:order val="1"/>
          <c:spPr>
            <a:solidFill>
              <a:schemeClr val="accent2"/>
            </a:solidFill>
            <a:ln w="9525" cap="flat" cmpd="sng" algn="ctr">
              <a:solidFill>
                <a:schemeClr val="accent2"/>
              </a:solidFill>
              <a:miter lim="800000"/>
            </a:ln>
            <a:effectLst>
              <a:glow rad="63500">
                <a:schemeClr val="accent2">
                  <a:satMod val="175000"/>
                  <a:alpha val="25000"/>
                </a:schemeClr>
              </a:glow>
            </a:effectLst>
          </c:spPr>
          <c:invertIfNegative val="0"/>
          <c:cat>
            <c:strRef>
              <c:f>Sheet2!$AY$4:$AY$13</c:f>
              <c:strCache>
                <c:ptCount val="10"/>
                <c:pt idx="0">
                  <c:v>Albania</c:v>
                </c:pt>
                <c:pt idx="1">
                  <c:v>Angola</c:v>
                </c:pt>
                <c:pt idx="2">
                  <c:v>Australia</c:v>
                </c:pt>
                <c:pt idx="3">
                  <c:v>Austria</c:v>
                </c:pt>
                <c:pt idx="4">
                  <c:v>Azerbaijan</c:v>
                </c:pt>
                <c:pt idx="5">
                  <c:v>Bangladesh</c:v>
                </c:pt>
                <c:pt idx="6">
                  <c:v>Belize</c:v>
                </c:pt>
                <c:pt idx="7">
                  <c:v>Brunei</c:v>
                </c:pt>
                <c:pt idx="8">
                  <c:v>Bulgaria</c:v>
                </c:pt>
                <c:pt idx="9">
                  <c:v>Burkina Faso</c:v>
                </c:pt>
              </c:strCache>
            </c:strRef>
          </c:cat>
          <c:val>
            <c:numRef>
              <c:f>Sheet2!$BA$4:$BA$13</c:f>
              <c:numCache>
                <c:formatCode>General</c:formatCode>
                <c:ptCount val="10"/>
                <c:pt idx="0">
                  <c:v>166635.35999999999</c:v>
                </c:pt>
                <c:pt idx="1">
                  <c:v>693911.51</c:v>
                </c:pt>
                <c:pt idx="2">
                  <c:v>576605.12</c:v>
                </c:pt>
                <c:pt idx="3">
                  <c:v>495007.89</c:v>
                </c:pt>
                <c:pt idx="4">
                  <c:v>1512926.83</c:v>
                </c:pt>
                <c:pt idx="5">
                  <c:v>606834.72</c:v>
                </c:pt>
                <c:pt idx="6">
                  <c:v>403773.12</c:v>
                </c:pt>
                <c:pt idx="7">
                  <c:v>846885</c:v>
                </c:pt>
                <c:pt idx="8">
                  <c:v>626223.87</c:v>
                </c:pt>
                <c:pt idx="9">
                  <c:v>510216.66</c:v>
                </c:pt>
              </c:numCache>
            </c:numRef>
          </c:val>
          <c:extLst>
            <c:ext xmlns:c16="http://schemas.microsoft.com/office/drawing/2014/chart" uri="{C3380CC4-5D6E-409C-BE32-E72D297353CC}">
              <c16:uniqueId val="{00000001-5853-4600-BC65-3C69CE5388E0}"/>
            </c:ext>
          </c:extLst>
        </c:ser>
        <c:dLbls>
          <c:showLegendKey val="0"/>
          <c:showVal val="0"/>
          <c:showCatName val="0"/>
          <c:showSerName val="0"/>
          <c:showPercent val="0"/>
          <c:showBubbleSize val="0"/>
        </c:dLbls>
        <c:gapWidth val="182"/>
        <c:overlap val="-50"/>
        <c:axId val="1763644208"/>
        <c:axId val="845007072"/>
      </c:barChart>
      <c:catAx>
        <c:axId val="17636442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845007072"/>
        <c:crosses val="autoZero"/>
        <c:auto val="1"/>
        <c:lblAlgn val="ctr"/>
        <c:lblOffset val="100"/>
        <c:noMultiLvlLbl val="0"/>
      </c:catAx>
      <c:valAx>
        <c:axId val="845007072"/>
        <c:scaling>
          <c:orientation val="minMax"/>
        </c:scaling>
        <c:delete val="1"/>
        <c:axPos val="b"/>
        <c:numFmt formatCode="General" sourceLinked="1"/>
        <c:majorTickMark val="none"/>
        <c:minorTickMark val="none"/>
        <c:tickLblPos val="nextTo"/>
        <c:crossAx val="1763644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[0]!Region</cx:f>
      </cx:strDim>
      <cx:numDim type="size">
        <cx:f>[0]!RegionValues</cx:f>
      </cx:numDim>
    </cx:data>
  </cx:chartData>
  <cx:chart>
    <cx:plotArea>
      <cx:plotAreaRegion>
        <cx:series layoutId="treemap" uniqueId="{9225BE89-4A79-4B3C-A463-5EED5F1DD020}">
          <cx:spPr>
            <a:effectLst>
              <a:outerShdw blurRad="50800" dist="38100" dir="16200000" rotWithShape="0">
                <a:prstClr val="black">
                  <a:alpha val="40000"/>
                </a:prstClr>
              </a:outerShdw>
            </a:effectLst>
          </cx:spPr>
          <cx:dataLabels pos="inEnd">
            <cx:numFmt formatCode="$#,##0" sourceLinked="0"/>
            <cx:spPr>
              <a:noFill/>
              <a:ln>
                <a:noFill/>
              </a:ln>
            </cx:spPr>
            <cx:txPr>
              <a:bodyPr spcFirstLastPara="1" vertOverflow="ellipsis" horzOverflow="overflow" wrap="square" lIns="0" tIns="0" rIns="0" bIns="0" anchor="ctr" anchorCtr="1"/>
              <a:lstStyle/>
              <a:p>
                <a:pPr algn="ctr" rtl="0">
                  <a:defRPr sz="400"/>
                </a:pPr>
                <a:endParaRPr lang="en-US" sz="400" b="0"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none"/>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checked="Checked" fmlaLink="Sheet2!$H$1" lockText="1" noThreeD="1"/>
</file>

<file path=xl/ctrlProps/ctrlProp2.xml><?xml version="1.0" encoding="utf-8"?>
<formControlPr xmlns="http://schemas.microsoft.com/office/spreadsheetml/2009/9/main" objectType="CheckBox" checked="Checked" fmlaLink="Sheet2!$J$1" lockText="1" noThreeD="1"/>
</file>

<file path=xl/ctrlProps/ctrlProp3.xml><?xml version="1.0" encoding="utf-8"?>
<formControlPr xmlns="http://schemas.microsoft.com/office/spreadsheetml/2009/9/main" objectType="CheckBox" checked="Checked" fmlaLink="Sheet2!$I$1" lockText="1" noThreeD="1"/>
</file>

<file path=xl/ctrlProps/ctrlProp4.xml><?xml version="1.0" encoding="utf-8"?>
<formControlPr xmlns="http://schemas.microsoft.com/office/spreadsheetml/2009/9/main" objectType="Scroll" dx="31" fmlaLink="Sheet2!$T$1" max="20" min="1" page="10"/>
</file>

<file path=xl/ctrlProps/ctrlProp5.xml><?xml version="1.0" encoding="utf-8"?>
<formControlPr xmlns="http://schemas.microsoft.com/office/spreadsheetml/2009/9/main" objectType="Spin" dx="31" fmlaLink="Sheet2!$AY$2" max="30000" min="1" page="10"/>
</file>

<file path=xl/ctrlProps/ctrlProp6.xml><?xml version="1.0" encoding="utf-8"?>
<formControlPr xmlns="http://schemas.microsoft.com/office/spreadsheetml/2009/9/main" objectType="CheckBox" checked="Checked" fmlaLink="Sheet2!$H$1" lockText="1" noThreeD="1"/>
</file>

<file path=xl/ctrlProps/ctrlProp7.xml><?xml version="1.0" encoding="utf-8"?>
<formControlPr xmlns="http://schemas.microsoft.com/office/spreadsheetml/2009/9/main" objectType="CheckBox" checked="Checked" fmlaLink="Sheet2!$J$1" lockText="1" noThreeD="1"/>
</file>

<file path=xl/ctrlProps/ctrlProp8.xml><?xml version="1.0" encoding="utf-8"?>
<formControlPr xmlns="http://schemas.microsoft.com/office/spreadsheetml/2009/9/main" objectType="CheckBox" checked="Checked" fmlaLink="Sheet2!$I$1"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114300</xdr:colOff>
          <xdr:row>15</xdr:row>
          <xdr:rowOff>133350</xdr:rowOff>
        </xdr:from>
        <xdr:to>
          <xdr:col>8</xdr:col>
          <xdr:colOff>323850</xdr:colOff>
          <xdr:row>16</xdr:row>
          <xdr:rowOff>152400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1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781050</xdr:colOff>
          <xdr:row>15</xdr:row>
          <xdr:rowOff>152400</xdr:rowOff>
        </xdr:from>
        <xdr:to>
          <xdr:col>8</xdr:col>
          <xdr:colOff>990600</xdr:colOff>
          <xdr:row>16</xdr:row>
          <xdr:rowOff>171450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1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469900</xdr:colOff>
          <xdr:row>15</xdr:row>
          <xdr:rowOff>120650</xdr:rowOff>
        </xdr:from>
        <xdr:to>
          <xdr:col>8</xdr:col>
          <xdr:colOff>679450</xdr:colOff>
          <xdr:row>16</xdr:row>
          <xdr:rowOff>139700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1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40095</xdr:colOff>
      <xdr:row>37</xdr:row>
      <xdr:rowOff>74661</xdr:rowOff>
    </xdr:to>
    <xdr:grpSp>
      <xdr:nvGrpSpPr>
        <xdr:cNvPr id="19" name="Group 18">
          <a:extLst>
            <a:ext uri="{FF2B5EF4-FFF2-40B4-BE49-F238E27FC236}">
              <a16:creationId xmlns:a16="http://schemas.microsoft.com/office/drawing/2014/main" id="{00000000-0008-0000-0200-000013000000}"/>
            </a:ext>
          </a:extLst>
        </xdr:cNvPr>
        <xdr:cNvGrpSpPr/>
      </xdr:nvGrpSpPr>
      <xdr:grpSpPr>
        <a:xfrm>
          <a:off x="0" y="0"/>
          <a:ext cx="12263845" cy="6829474"/>
          <a:chOff x="0" y="0"/>
          <a:chExt cx="12263845" cy="6829474"/>
        </a:xfrm>
      </xdr:grpSpPr>
      <xdr:sp macro="" textlink="">
        <xdr:nvSpPr>
          <xdr:cNvPr id="2" name="Rectangle: Rounded Corners 1">
            <a:extLst>
              <a:ext uri="{FF2B5EF4-FFF2-40B4-BE49-F238E27FC236}">
                <a16:creationId xmlns:a16="http://schemas.microsoft.com/office/drawing/2014/main" id="{00000000-0008-0000-0200-000002000000}"/>
              </a:ext>
            </a:extLst>
          </xdr:cNvPr>
          <xdr:cNvSpPr>
            <a:spLocks noChangeAspect="1"/>
          </xdr:cNvSpPr>
        </xdr:nvSpPr>
        <xdr:spPr>
          <a:xfrm>
            <a:off x="10885" y="0"/>
            <a:ext cx="12252960" cy="6829474"/>
          </a:xfrm>
          <a:prstGeom prst="roundRect">
            <a:avLst>
              <a:gd name="adj" fmla="val 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 name="Rectangle: Rounded Corners 2">
            <a:extLst>
              <a:ext uri="{FF2B5EF4-FFF2-40B4-BE49-F238E27FC236}">
                <a16:creationId xmlns:a16="http://schemas.microsoft.com/office/drawing/2014/main" id="{00000000-0008-0000-0200-000003000000}"/>
              </a:ext>
            </a:extLst>
          </xdr:cNvPr>
          <xdr:cNvSpPr>
            <a:spLocks/>
          </xdr:cNvSpPr>
        </xdr:nvSpPr>
        <xdr:spPr>
          <a:xfrm>
            <a:off x="0" y="10886"/>
            <a:ext cx="4491673" cy="81085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 name="Rectangle: Rounded Corners 3">
            <a:extLst>
              <a:ext uri="{FF2B5EF4-FFF2-40B4-BE49-F238E27FC236}">
                <a16:creationId xmlns:a16="http://schemas.microsoft.com/office/drawing/2014/main" id="{00000000-0008-0000-0200-000004000000}"/>
              </a:ext>
            </a:extLst>
          </xdr:cNvPr>
          <xdr:cNvSpPr>
            <a:spLocks/>
          </xdr:cNvSpPr>
        </xdr:nvSpPr>
        <xdr:spPr>
          <a:xfrm>
            <a:off x="4524331" y="10886"/>
            <a:ext cx="7701597" cy="81085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 name="Rectangle: Rounded Corners 4">
            <a:extLst>
              <a:ext uri="{FF2B5EF4-FFF2-40B4-BE49-F238E27FC236}">
                <a16:creationId xmlns:a16="http://schemas.microsoft.com/office/drawing/2014/main" id="{00000000-0008-0000-0200-000005000000}"/>
              </a:ext>
            </a:extLst>
          </xdr:cNvPr>
          <xdr:cNvSpPr>
            <a:spLocks/>
          </xdr:cNvSpPr>
        </xdr:nvSpPr>
        <xdr:spPr>
          <a:xfrm>
            <a:off x="0" y="853620"/>
            <a:ext cx="1557655" cy="13589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6" name="Rectangle: Rounded Corners 5">
            <a:extLst>
              <a:ext uri="{FF2B5EF4-FFF2-40B4-BE49-F238E27FC236}">
                <a16:creationId xmlns:a16="http://schemas.microsoft.com/office/drawing/2014/main" id="{00000000-0008-0000-0200-000006000000}"/>
              </a:ext>
            </a:extLst>
          </xdr:cNvPr>
          <xdr:cNvSpPr>
            <a:spLocks/>
          </xdr:cNvSpPr>
        </xdr:nvSpPr>
        <xdr:spPr>
          <a:xfrm>
            <a:off x="0" y="2244404"/>
            <a:ext cx="1557655" cy="316330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 name="Rectangle: Rounded Corners 6">
            <a:extLst>
              <a:ext uri="{FF2B5EF4-FFF2-40B4-BE49-F238E27FC236}">
                <a16:creationId xmlns:a16="http://schemas.microsoft.com/office/drawing/2014/main" id="{00000000-0008-0000-0200-000007000000}"/>
              </a:ext>
            </a:extLst>
          </xdr:cNvPr>
          <xdr:cNvSpPr>
            <a:spLocks/>
          </xdr:cNvSpPr>
        </xdr:nvSpPr>
        <xdr:spPr>
          <a:xfrm>
            <a:off x="0" y="5451248"/>
            <a:ext cx="1557655" cy="13589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8" name="Rectangle: Rounded Corners 7">
            <a:extLst>
              <a:ext uri="{FF2B5EF4-FFF2-40B4-BE49-F238E27FC236}">
                <a16:creationId xmlns:a16="http://schemas.microsoft.com/office/drawing/2014/main" id="{00000000-0008-0000-0200-000008000000}"/>
              </a:ext>
            </a:extLst>
          </xdr:cNvPr>
          <xdr:cNvSpPr>
            <a:spLocks/>
          </xdr:cNvSpPr>
        </xdr:nvSpPr>
        <xdr:spPr>
          <a:xfrm>
            <a:off x="1612085" y="1009491"/>
            <a:ext cx="2292350" cy="81085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 name="Rectangle: Rounded Corners 8">
            <a:extLst>
              <a:ext uri="{FF2B5EF4-FFF2-40B4-BE49-F238E27FC236}">
                <a16:creationId xmlns:a16="http://schemas.microsoft.com/office/drawing/2014/main" id="{00000000-0008-0000-0200-000009000000}"/>
              </a:ext>
            </a:extLst>
          </xdr:cNvPr>
          <xdr:cNvSpPr>
            <a:spLocks/>
          </xdr:cNvSpPr>
        </xdr:nvSpPr>
        <xdr:spPr>
          <a:xfrm>
            <a:off x="3967565" y="1009491"/>
            <a:ext cx="2292350" cy="81085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 name="Rectangle: Rounded Corners 9">
            <a:extLst>
              <a:ext uri="{FF2B5EF4-FFF2-40B4-BE49-F238E27FC236}">
                <a16:creationId xmlns:a16="http://schemas.microsoft.com/office/drawing/2014/main" id="{00000000-0008-0000-0200-00000A000000}"/>
              </a:ext>
            </a:extLst>
          </xdr:cNvPr>
          <xdr:cNvSpPr>
            <a:spLocks/>
          </xdr:cNvSpPr>
        </xdr:nvSpPr>
        <xdr:spPr>
          <a:xfrm>
            <a:off x="6342643" y="1009491"/>
            <a:ext cx="2292350" cy="81085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 name="Rectangle: Rounded Corners 10">
            <a:extLst>
              <a:ext uri="{FF2B5EF4-FFF2-40B4-BE49-F238E27FC236}">
                <a16:creationId xmlns:a16="http://schemas.microsoft.com/office/drawing/2014/main" id="{00000000-0008-0000-0200-00000B000000}"/>
              </a:ext>
            </a:extLst>
          </xdr:cNvPr>
          <xdr:cNvSpPr>
            <a:spLocks/>
          </xdr:cNvSpPr>
        </xdr:nvSpPr>
        <xdr:spPr>
          <a:xfrm>
            <a:off x="1612084" y="1921010"/>
            <a:ext cx="3408044" cy="235322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 name="Rectangle: Rounded Corners 11">
            <a:extLst>
              <a:ext uri="{FF2B5EF4-FFF2-40B4-BE49-F238E27FC236}">
                <a16:creationId xmlns:a16="http://schemas.microsoft.com/office/drawing/2014/main" id="{00000000-0008-0000-0200-00000C000000}"/>
              </a:ext>
            </a:extLst>
          </xdr:cNvPr>
          <xdr:cNvSpPr>
            <a:spLocks/>
          </xdr:cNvSpPr>
        </xdr:nvSpPr>
        <xdr:spPr>
          <a:xfrm>
            <a:off x="5050610" y="1921010"/>
            <a:ext cx="1792197" cy="235322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 name="Rectangle: Rounded Corners 12">
            <a:extLst>
              <a:ext uri="{FF2B5EF4-FFF2-40B4-BE49-F238E27FC236}">
                <a16:creationId xmlns:a16="http://schemas.microsoft.com/office/drawing/2014/main" id="{00000000-0008-0000-0200-00000D000000}"/>
              </a:ext>
            </a:extLst>
          </xdr:cNvPr>
          <xdr:cNvSpPr>
            <a:spLocks/>
          </xdr:cNvSpPr>
        </xdr:nvSpPr>
        <xdr:spPr>
          <a:xfrm>
            <a:off x="6873289" y="1921010"/>
            <a:ext cx="1792196" cy="235322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 name="Rectangle: Rounded Corners 13">
            <a:extLst>
              <a:ext uri="{FF2B5EF4-FFF2-40B4-BE49-F238E27FC236}">
                <a16:creationId xmlns:a16="http://schemas.microsoft.com/office/drawing/2014/main" id="{00000000-0008-0000-0200-00000E000000}"/>
              </a:ext>
            </a:extLst>
          </xdr:cNvPr>
          <xdr:cNvSpPr>
            <a:spLocks/>
          </xdr:cNvSpPr>
        </xdr:nvSpPr>
        <xdr:spPr>
          <a:xfrm>
            <a:off x="6873289" y="4376487"/>
            <a:ext cx="1792196" cy="2353219"/>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 name="Rectangle: Rounded Corners 14">
            <a:extLst>
              <a:ext uri="{FF2B5EF4-FFF2-40B4-BE49-F238E27FC236}">
                <a16:creationId xmlns:a16="http://schemas.microsoft.com/office/drawing/2014/main" id="{00000000-0008-0000-0200-00000F000000}"/>
              </a:ext>
            </a:extLst>
          </xdr:cNvPr>
          <xdr:cNvSpPr>
            <a:spLocks/>
          </xdr:cNvSpPr>
        </xdr:nvSpPr>
        <xdr:spPr>
          <a:xfrm>
            <a:off x="1621884" y="4371430"/>
            <a:ext cx="5144722" cy="2353219"/>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6" name="Star: 10 Points 15">
            <a:extLst>
              <a:ext uri="{FF2B5EF4-FFF2-40B4-BE49-F238E27FC236}">
                <a16:creationId xmlns:a16="http://schemas.microsoft.com/office/drawing/2014/main" id="{00000000-0008-0000-0200-000010000000}"/>
              </a:ext>
            </a:extLst>
          </xdr:cNvPr>
          <xdr:cNvSpPr/>
        </xdr:nvSpPr>
        <xdr:spPr>
          <a:xfrm>
            <a:off x="8695967" y="1009490"/>
            <a:ext cx="1675246" cy="1689713"/>
          </a:xfrm>
          <a:prstGeom prst="star1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7" name="Star: 10 Points 16">
            <a:extLst>
              <a:ext uri="{FF2B5EF4-FFF2-40B4-BE49-F238E27FC236}">
                <a16:creationId xmlns:a16="http://schemas.microsoft.com/office/drawing/2014/main" id="{00000000-0008-0000-0200-000011000000}"/>
              </a:ext>
            </a:extLst>
          </xdr:cNvPr>
          <xdr:cNvSpPr/>
        </xdr:nvSpPr>
        <xdr:spPr>
          <a:xfrm>
            <a:off x="10481607" y="1009490"/>
            <a:ext cx="1675246" cy="1689713"/>
          </a:xfrm>
          <a:prstGeom prst="star1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 name="Rectangle: Rounded Corners 17">
            <a:extLst>
              <a:ext uri="{FF2B5EF4-FFF2-40B4-BE49-F238E27FC236}">
                <a16:creationId xmlns:a16="http://schemas.microsoft.com/office/drawing/2014/main" id="{00000000-0008-0000-0200-000012000000}"/>
              </a:ext>
            </a:extLst>
          </xdr:cNvPr>
          <xdr:cNvSpPr>
            <a:spLocks/>
          </xdr:cNvSpPr>
        </xdr:nvSpPr>
        <xdr:spPr>
          <a:xfrm>
            <a:off x="8777584" y="2832528"/>
            <a:ext cx="3406457" cy="389212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0</xdr:col>
      <xdr:colOff>0</xdr:colOff>
      <xdr:row>0</xdr:row>
      <xdr:rowOff>7933</xdr:rowOff>
    </xdr:from>
    <xdr:to>
      <xdr:col>7</xdr:col>
      <xdr:colOff>182561</xdr:colOff>
      <xdr:row>3</xdr:row>
      <xdr:rowOff>47619</xdr:rowOff>
    </xdr:to>
    <xdr:sp macro="" textlink="">
      <xdr:nvSpPr>
        <xdr:cNvPr id="20" name="TextBox 19">
          <a:extLst>
            <a:ext uri="{FF2B5EF4-FFF2-40B4-BE49-F238E27FC236}">
              <a16:creationId xmlns:a16="http://schemas.microsoft.com/office/drawing/2014/main" id="{00000000-0008-0000-0200-000014000000}"/>
            </a:ext>
          </a:extLst>
        </xdr:cNvPr>
        <xdr:cNvSpPr txBox="1"/>
      </xdr:nvSpPr>
      <xdr:spPr>
        <a:xfrm>
          <a:off x="0" y="7933"/>
          <a:ext cx="4460874" cy="587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solidFill>
                <a:schemeClr val="bg1"/>
              </a:solidFill>
              <a:latin typeface="+mn-lt"/>
            </a:rPr>
            <a:t>Amazon</a:t>
          </a:r>
          <a:r>
            <a:rPr lang="en-US" sz="3200" b="1" baseline="0">
              <a:solidFill>
                <a:schemeClr val="bg1"/>
              </a:solidFill>
              <a:latin typeface="+mn-lt"/>
            </a:rPr>
            <a:t> Sales Dashboard</a:t>
          </a:r>
          <a:endParaRPr lang="en-US" sz="3200" b="1">
            <a:solidFill>
              <a:schemeClr val="bg1"/>
            </a:solidFill>
            <a:latin typeface="+mn-lt"/>
          </a:endParaRPr>
        </a:p>
      </xdr:txBody>
    </xdr:sp>
    <xdr:clientData/>
  </xdr:twoCellAnchor>
  <xdr:twoCellAnchor>
    <xdr:from>
      <xdr:col>2</xdr:col>
      <xdr:colOff>406417</xdr:colOff>
      <xdr:row>5</xdr:row>
      <xdr:rowOff>87313</xdr:rowOff>
    </xdr:from>
    <xdr:to>
      <xdr:col>4</xdr:col>
      <xdr:colOff>134937</xdr:colOff>
      <xdr:row>7</xdr:row>
      <xdr:rowOff>6</xdr:rowOff>
    </xdr:to>
    <xdr:sp macro="" textlink="">
      <xdr:nvSpPr>
        <xdr:cNvPr id="22" name="TextBox 21">
          <a:extLst>
            <a:ext uri="{FF2B5EF4-FFF2-40B4-BE49-F238E27FC236}">
              <a16:creationId xmlns:a16="http://schemas.microsoft.com/office/drawing/2014/main" id="{00000000-0008-0000-0200-000016000000}"/>
            </a:ext>
          </a:extLst>
        </xdr:cNvPr>
        <xdr:cNvSpPr txBox="1"/>
      </xdr:nvSpPr>
      <xdr:spPr>
        <a:xfrm>
          <a:off x="1628792" y="1000126"/>
          <a:ext cx="950895" cy="277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lumMod val="60000"/>
                  <a:lumOff val="40000"/>
                </a:schemeClr>
              </a:solidFill>
              <a:latin typeface="+mn-lt"/>
            </a:rPr>
            <a:t>Total Sales</a:t>
          </a:r>
        </a:p>
      </xdr:txBody>
    </xdr:sp>
    <xdr:clientData/>
  </xdr:twoCellAnchor>
  <xdr:twoCellAnchor>
    <xdr:from>
      <xdr:col>2</xdr:col>
      <xdr:colOff>606443</xdr:colOff>
      <xdr:row>7</xdr:row>
      <xdr:rowOff>7941</xdr:rowOff>
    </xdr:from>
    <xdr:to>
      <xdr:col>5</xdr:col>
      <xdr:colOff>563568</xdr:colOff>
      <xdr:row>8</xdr:row>
      <xdr:rowOff>152415</xdr:rowOff>
    </xdr:to>
    <xdr:sp macro="" textlink="Sheet2!D6">
      <xdr:nvSpPr>
        <xdr:cNvPr id="23" name="TextBox 22">
          <a:extLst>
            <a:ext uri="{FF2B5EF4-FFF2-40B4-BE49-F238E27FC236}">
              <a16:creationId xmlns:a16="http://schemas.microsoft.com/office/drawing/2014/main" id="{00000000-0008-0000-0200-000017000000}"/>
            </a:ext>
          </a:extLst>
        </xdr:cNvPr>
        <xdr:cNvSpPr txBox="1"/>
      </xdr:nvSpPr>
      <xdr:spPr>
        <a:xfrm>
          <a:off x="1828818" y="1285879"/>
          <a:ext cx="1790688" cy="3270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142DEF6-485F-4D78-8BBD-02ADB1B0C776}" type="TxLink">
            <a:rPr lang="en-US" sz="1800" b="1" i="0" u="none" strike="noStrike">
              <a:solidFill>
                <a:schemeClr val="bg1"/>
              </a:solidFill>
              <a:latin typeface="+mn-lt"/>
              <a:cs typeface="Calibri"/>
            </a:rPr>
            <a:pPr/>
            <a:t>$137,348,768.31</a:t>
          </a:fld>
          <a:endParaRPr lang="en-US" sz="1800" b="1">
            <a:solidFill>
              <a:schemeClr val="bg1"/>
            </a:solidFill>
            <a:latin typeface="+mn-lt"/>
          </a:endParaRPr>
        </a:p>
      </xdr:txBody>
    </xdr:sp>
    <xdr:clientData/>
  </xdr:twoCellAnchor>
  <xdr:twoCellAnchor>
    <xdr:from>
      <xdr:col>12</xdr:col>
      <xdr:colOff>12740</xdr:colOff>
      <xdr:row>10</xdr:row>
      <xdr:rowOff>107959</xdr:rowOff>
    </xdr:from>
    <xdr:to>
      <xdr:col>13</xdr:col>
      <xdr:colOff>320712</xdr:colOff>
      <xdr:row>11</xdr:row>
      <xdr:rowOff>161932</xdr:rowOff>
    </xdr:to>
    <xdr:sp macro="" textlink="">
      <xdr:nvSpPr>
        <xdr:cNvPr id="24" name="TextBox 23">
          <a:extLst>
            <a:ext uri="{FF2B5EF4-FFF2-40B4-BE49-F238E27FC236}">
              <a16:creationId xmlns:a16="http://schemas.microsoft.com/office/drawing/2014/main" id="{00000000-0008-0000-0200-000018000000}"/>
            </a:ext>
          </a:extLst>
        </xdr:cNvPr>
        <xdr:cNvSpPr txBox="1"/>
      </xdr:nvSpPr>
      <xdr:spPr>
        <a:xfrm>
          <a:off x="7346990" y="1933584"/>
          <a:ext cx="919160" cy="236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1">
              <a:solidFill>
                <a:schemeClr val="accent4">
                  <a:lumMod val="60000"/>
                  <a:lumOff val="40000"/>
                </a:schemeClr>
              </a:solidFill>
              <a:latin typeface="+mn-lt"/>
              <a:ea typeface="+mn-ea"/>
              <a:cs typeface="+mn-cs"/>
            </a:rPr>
            <a:t>Sale Type</a:t>
          </a:r>
        </a:p>
      </xdr:txBody>
    </xdr:sp>
    <xdr:clientData/>
  </xdr:twoCellAnchor>
  <xdr:twoCellAnchor>
    <xdr:from>
      <xdr:col>8</xdr:col>
      <xdr:colOff>585827</xdr:colOff>
      <xdr:row>10</xdr:row>
      <xdr:rowOff>109545</xdr:rowOff>
    </xdr:from>
    <xdr:to>
      <xdr:col>10</xdr:col>
      <xdr:colOff>282612</xdr:colOff>
      <xdr:row>11</xdr:row>
      <xdr:rowOff>163518</xdr:rowOff>
    </xdr:to>
    <xdr:sp macro="" textlink="">
      <xdr:nvSpPr>
        <xdr:cNvPr id="25" name="TextBox 24">
          <a:extLst>
            <a:ext uri="{FF2B5EF4-FFF2-40B4-BE49-F238E27FC236}">
              <a16:creationId xmlns:a16="http://schemas.microsoft.com/office/drawing/2014/main" id="{00000000-0008-0000-0200-000019000000}"/>
            </a:ext>
          </a:extLst>
        </xdr:cNvPr>
        <xdr:cNvSpPr txBox="1"/>
      </xdr:nvSpPr>
      <xdr:spPr>
        <a:xfrm>
          <a:off x="5475327" y="1935170"/>
          <a:ext cx="919160" cy="236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1">
              <a:solidFill>
                <a:schemeClr val="accent4">
                  <a:lumMod val="60000"/>
                  <a:lumOff val="40000"/>
                </a:schemeClr>
              </a:solidFill>
              <a:latin typeface="+mn-lt"/>
              <a:ea typeface="+mn-ea"/>
              <a:cs typeface="+mn-cs"/>
            </a:rPr>
            <a:t>Products</a:t>
          </a:r>
        </a:p>
      </xdr:txBody>
    </xdr:sp>
    <xdr:clientData/>
  </xdr:twoCellAnchor>
  <xdr:twoCellAnchor>
    <xdr:from>
      <xdr:col>2</xdr:col>
      <xdr:colOff>555638</xdr:colOff>
      <xdr:row>11</xdr:row>
      <xdr:rowOff>13</xdr:rowOff>
    </xdr:from>
    <xdr:to>
      <xdr:col>5</xdr:col>
      <xdr:colOff>278623</xdr:colOff>
      <xdr:row>12</xdr:row>
      <xdr:rowOff>87312</xdr:rowOff>
    </xdr:to>
    <xdr:sp macro="" textlink="">
      <xdr:nvSpPr>
        <xdr:cNvPr id="26" name="TextBox 25">
          <a:extLst>
            <a:ext uri="{FF2B5EF4-FFF2-40B4-BE49-F238E27FC236}">
              <a16:creationId xmlns:a16="http://schemas.microsoft.com/office/drawing/2014/main" id="{00000000-0008-0000-0200-00001A000000}"/>
            </a:ext>
          </a:extLst>
        </xdr:cNvPr>
        <xdr:cNvSpPr txBox="1"/>
      </xdr:nvSpPr>
      <xdr:spPr>
        <a:xfrm>
          <a:off x="1773801" y="1995727"/>
          <a:ext cx="1550230" cy="2687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1">
              <a:solidFill>
                <a:schemeClr val="accent4">
                  <a:lumMod val="60000"/>
                  <a:lumOff val="40000"/>
                </a:schemeClr>
              </a:solidFill>
              <a:latin typeface="+mn-lt"/>
              <a:ea typeface="+mn-ea"/>
              <a:cs typeface="+mn-cs"/>
            </a:rPr>
            <a:t>Monthly Sales &amp; Profit</a:t>
          </a:r>
        </a:p>
      </xdr:txBody>
    </xdr:sp>
    <xdr:clientData/>
  </xdr:twoCellAnchor>
  <xdr:twoCellAnchor>
    <xdr:from>
      <xdr:col>10</xdr:col>
      <xdr:colOff>230214</xdr:colOff>
      <xdr:row>5</xdr:row>
      <xdr:rowOff>134937</xdr:rowOff>
    </xdr:from>
    <xdr:to>
      <xdr:col>11</xdr:col>
      <xdr:colOff>261937</xdr:colOff>
      <xdr:row>7</xdr:row>
      <xdr:rowOff>39678</xdr:rowOff>
    </xdr:to>
    <xdr:sp macro="" textlink="">
      <xdr:nvSpPr>
        <xdr:cNvPr id="27" name="TextBox 26">
          <a:extLst>
            <a:ext uri="{FF2B5EF4-FFF2-40B4-BE49-F238E27FC236}">
              <a16:creationId xmlns:a16="http://schemas.microsoft.com/office/drawing/2014/main" id="{00000000-0008-0000-0200-00001B000000}"/>
            </a:ext>
          </a:extLst>
        </xdr:cNvPr>
        <xdr:cNvSpPr txBox="1"/>
      </xdr:nvSpPr>
      <xdr:spPr>
        <a:xfrm flipH="1">
          <a:off x="6342089" y="1047750"/>
          <a:ext cx="642911" cy="269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lumMod val="60000"/>
                  <a:lumOff val="40000"/>
                </a:schemeClr>
              </a:solidFill>
              <a:latin typeface="+mn-lt"/>
            </a:rPr>
            <a:t>Profit</a:t>
          </a:r>
          <a:r>
            <a:rPr lang="en-US" sz="1100" b="1" baseline="0">
              <a:solidFill>
                <a:schemeClr val="accent4">
                  <a:lumMod val="60000"/>
                  <a:lumOff val="40000"/>
                </a:schemeClr>
              </a:solidFill>
              <a:latin typeface="+mn-lt"/>
            </a:rPr>
            <a:t> %</a:t>
          </a:r>
          <a:endParaRPr lang="en-US" sz="1100" b="1">
            <a:solidFill>
              <a:schemeClr val="accent4">
                <a:lumMod val="60000"/>
                <a:lumOff val="40000"/>
              </a:schemeClr>
            </a:solidFill>
            <a:latin typeface="+mn-lt"/>
          </a:endParaRPr>
        </a:p>
      </xdr:txBody>
    </xdr:sp>
    <xdr:clientData/>
  </xdr:twoCellAnchor>
  <xdr:twoCellAnchor>
    <xdr:from>
      <xdr:col>6</xdr:col>
      <xdr:colOff>320693</xdr:colOff>
      <xdr:row>5</xdr:row>
      <xdr:rowOff>98431</xdr:rowOff>
    </xdr:from>
    <xdr:to>
      <xdr:col>8</xdr:col>
      <xdr:colOff>17478</xdr:colOff>
      <xdr:row>6</xdr:row>
      <xdr:rowOff>152405</xdr:rowOff>
    </xdr:to>
    <xdr:sp macro="" textlink="">
      <xdr:nvSpPr>
        <xdr:cNvPr id="28" name="TextBox 27">
          <a:extLst>
            <a:ext uri="{FF2B5EF4-FFF2-40B4-BE49-F238E27FC236}">
              <a16:creationId xmlns:a16="http://schemas.microsoft.com/office/drawing/2014/main" id="{00000000-0008-0000-0200-00001C000000}"/>
            </a:ext>
          </a:extLst>
        </xdr:cNvPr>
        <xdr:cNvSpPr txBox="1"/>
      </xdr:nvSpPr>
      <xdr:spPr>
        <a:xfrm>
          <a:off x="3987818" y="1011244"/>
          <a:ext cx="919160" cy="236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lumMod val="60000"/>
                  <a:lumOff val="40000"/>
                </a:schemeClr>
              </a:solidFill>
              <a:latin typeface="+mn-lt"/>
            </a:rPr>
            <a:t>Total Profit</a:t>
          </a:r>
        </a:p>
      </xdr:txBody>
    </xdr:sp>
    <xdr:clientData/>
  </xdr:twoCellAnchor>
  <xdr:twoCellAnchor>
    <xdr:from>
      <xdr:col>15</xdr:col>
      <xdr:colOff>83383</xdr:colOff>
      <xdr:row>15</xdr:row>
      <xdr:rowOff>112725</xdr:rowOff>
    </xdr:from>
    <xdr:to>
      <xdr:col>19</xdr:col>
      <xdr:colOff>173182</xdr:colOff>
      <xdr:row>17</xdr:row>
      <xdr:rowOff>17466</xdr:rowOff>
    </xdr:to>
    <xdr:sp macro="" textlink="">
      <xdr:nvSpPr>
        <xdr:cNvPr id="29" name="TextBox 28">
          <a:extLst>
            <a:ext uri="{FF2B5EF4-FFF2-40B4-BE49-F238E27FC236}">
              <a16:creationId xmlns:a16="http://schemas.microsoft.com/office/drawing/2014/main" id="{00000000-0008-0000-0200-00001D000000}"/>
            </a:ext>
          </a:extLst>
        </xdr:cNvPr>
        <xdr:cNvSpPr txBox="1"/>
      </xdr:nvSpPr>
      <xdr:spPr>
        <a:xfrm flipH="1">
          <a:off x="9223535" y="2902877"/>
          <a:ext cx="2527172" cy="276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1">
              <a:solidFill>
                <a:schemeClr val="accent4">
                  <a:lumMod val="60000"/>
                  <a:lumOff val="40000"/>
                </a:schemeClr>
              </a:solidFill>
              <a:latin typeface="+mn-lt"/>
              <a:ea typeface="+mn-ea"/>
              <a:cs typeface="+mn-cs"/>
            </a:rPr>
            <a:t>CountryWise Sales &amp; Profit</a:t>
          </a:r>
        </a:p>
      </xdr:txBody>
    </xdr:sp>
    <xdr:clientData/>
  </xdr:twoCellAnchor>
  <xdr:twoCellAnchor>
    <xdr:from>
      <xdr:col>15</xdr:col>
      <xdr:colOff>68300</xdr:colOff>
      <xdr:row>5</xdr:row>
      <xdr:rowOff>163503</xdr:rowOff>
    </xdr:from>
    <xdr:to>
      <xdr:col>16</xdr:col>
      <xdr:colOff>100024</xdr:colOff>
      <xdr:row>8</xdr:row>
      <xdr:rowOff>119057</xdr:rowOff>
    </xdr:to>
    <xdr:sp macro="" textlink="">
      <xdr:nvSpPr>
        <xdr:cNvPr id="31" name="TextBox 30">
          <a:extLst>
            <a:ext uri="{FF2B5EF4-FFF2-40B4-BE49-F238E27FC236}">
              <a16:creationId xmlns:a16="http://schemas.microsoft.com/office/drawing/2014/main" id="{00000000-0008-0000-0200-00001F000000}"/>
            </a:ext>
          </a:extLst>
        </xdr:cNvPr>
        <xdr:cNvSpPr txBox="1"/>
      </xdr:nvSpPr>
      <xdr:spPr>
        <a:xfrm flipH="1">
          <a:off x="9236113" y="1076316"/>
          <a:ext cx="642911" cy="503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4">
                  <a:lumMod val="60000"/>
                  <a:lumOff val="40000"/>
                </a:schemeClr>
              </a:solidFill>
              <a:latin typeface="+mn-lt"/>
            </a:rPr>
            <a:t>Top Product</a:t>
          </a:r>
        </a:p>
      </xdr:txBody>
    </xdr:sp>
    <xdr:clientData/>
  </xdr:twoCellAnchor>
  <xdr:twoCellAnchor>
    <xdr:from>
      <xdr:col>0</xdr:col>
      <xdr:colOff>241307</xdr:colOff>
      <xdr:row>4</xdr:row>
      <xdr:rowOff>150814</xdr:rowOff>
    </xdr:from>
    <xdr:to>
      <xdr:col>2</xdr:col>
      <xdr:colOff>166688</xdr:colOff>
      <xdr:row>6</xdr:row>
      <xdr:rowOff>58723</xdr:rowOff>
    </xdr:to>
    <xdr:sp macro="" textlink="">
      <xdr:nvSpPr>
        <xdr:cNvPr id="33" name="TextBox 32">
          <a:extLst>
            <a:ext uri="{FF2B5EF4-FFF2-40B4-BE49-F238E27FC236}">
              <a16:creationId xmlns:a16="http://schemas.microsoft.com/office/drawing/2014/main" id="{00000000-0008-0000-0200-000021000000}"/>
            </a:ext>
          </a:extLst>
        </xdr:cNvPr>
        <xdr:cNvSpPr txBox="1"/>
      </xdr:nvSpPr>
      <xdr:spPr>
        <a:xfrm>
          <a:off x="241307" y="881064"/>
          <a:ext cx="1147756" cy="2730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1">
              <a:solidFill>
                <a:schemeClr val="accent4">
                  <a:lumMod val="60000"/>
                  <a:lumOff val="40000"/>
                </a:schemeClr>
              </a:solidFill>
              <a:latin typeface="+mn-lt"/>
              <a:ea typeface="+mn-ea"/>
              <a:cs typeface="+mn-cs"/>
            </a:rPr>
            <a:t>Order Priority</a:t>
          </a:r>
        </a:p>
      </xdr:txBody>
    </xdr:sp>
    <xdr:clientData/>
  </xdr:twoCellAnchor>
  <xdr:twoCellAnchor>
    <xdr:from>
      <xdr:col>0</xdr:col>
      <xdr:colOff>182564</xdr:colOff>
      <xdr:row>29</xdr:row>
      <xdr:rowOff>144482</xdr:rowOff>
    </xdr:from>
    <xdr:to>
      <xdr:col>2</xdr:col>
      <xdr:colOff>214313</xdr:colOff>
      <xdr:row>31</xdr:row>
      <xdr:rowOff>39687</xdr:rowOff>
    </xdr:to>
    <xdr:sp macro="" textlink="">
      <xdr:nvSpPr>
        <xdr:cNvPr id="34" name="TextBox 33">
          <a:extLst>
            <a:ext uri="{FF2B5EF4-FFF2-40B4-BE49-F238E27FC236}">
              <a16:creationId xmlns:a16="http://schemas.microsoft.com/office/drawing/2014/main" id="{00000000-0008-0000-0200-000022000000}"/>
            </a:ext>
          </a:extLst>
        </xdr:cNvPr>
        <xdr:cNvSpPr txBox="1"/>
      </xdr:nvSpPr>
      <xdr:spPr>
        <a:xfrm>
          <a:off x="182564" y="5438795"/>
          <a:ext cx="1254124" cy="2603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1">
              <a:solidFill>
                <a:schemeClr val="accent4">
                  <a:lumMod val="60000"/>
                  <a:lumOff val="40000"/>
                </a:schemeClr>
              </a:solidFill>
              <a:latin typeface="+mn-lt"/>
              <a:ea typeface="+mn-ea"/>
              <a:cs typeface="+mn-cs"/>
            </a:rPr>
            <a:t>Region Wise Sales</a:t>
          </a:r>
        </a:p>
      </xdr:txBody>
    </xdr:sp>
    <xdr:clientData/>
  </xdr:twoCellAnchor>
  <xdr:twoCellAnchor>
    <xdr:from>
      <xdr:col>12</xdr:col>
      <xdr:colOff>3203</xdr:colOff>
      <xdr:row>24</xdr:row>
      <xdr:rowOff>34926</xdr:rowOff>
    </xdr:from>
    <xdr:to>
      <xdr:col>13</xdr:col>
      <xdr:colOff>310884</xdr:colOff>
      <xdr:row>25</xdr:row>
      <xdr:rowOff>122224</xdr:rowOff>
    </xdr:to>
    <xdr:sp macro="" textlink="">
      <xdr:nvSpPr>
        <xdr:cNvPr id="35" name="TextBox 34">
          <a:extLst>
            <a:ext uri="{FF2B5EF4-FFF2-40B4-BE49-F238E27FC236}">
              <a16:creationId xmlns:a16="http://schemas.microsoft.com/office/drawing/2014/main" id="{00000000-0008-0000-0200-000023000000}"/>
            </a:ext>
          </a:extLst>
        </xdr:cNvPr>
        <xdr:cNvSpPr txBox="1"/>
      </xdr:nvSpPr>
      <xdr:spPr>
        <a:xfrm>
          <a:off x="7305703" y="4479926"/>
          <a:ext cx="916223" cy="2725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1">
              <a:solidFill>
                <a:schemeClr val="accent4">
                  <a:lumMod val="60000"/>
                  <a:lumOff val="40000"/>
                </a:schemeClr>
              </a:solidFill>
              <a:latin typeface="+mn-lt"/>
              <a:ea typeface="+mn-ea"/>
              <a:cs typeface="+mn-cs"/>
            </a:rPr>
            <a:t>Sales Priorty</a:t>
          </a:r>
        </a:p>
      </xdr:txBody>
    </xdr:sp>
    <xdr:clientData/>
  </xdr:twoCellAnchor>
  <xdr:twoCellAnchor>
    <xdr:from>
      <xdr:col>6</xdr:col>
      <xdr:colOff>322279</xdr:colOff>
      <xdr:row>24</xdr:row>
      <xdr:rowOff>36534</xdr:rowOff>
    </xdr:from>
    <xdr:to>
      <xdr:col>7</xdr:col>
      <xdr:colOff>560391</xdr:colOff>
      <xdr:row>25</xdr:row>
      <xdr:rowOff>123832</xdr:rowOff>
    </xdr:to>
    <xdr:sp macro="" textlink="">
      <xdr:nvSpPr>
        <xdr:cNvPr id="36" name="TextBox 35">
          <a:extLst>
            <a:ext uri="{FF2B5EF4-FFF2-40B4-BE49-F238E27FC236}">
              <a16:creationId xmlns:a16="http://schemas.microsoft.com/office/drawing/2014/main" id="{00000000-0008-0000-0200-000024000000}"/>
            </a:ext>
          </a:extLst>
        </xdr:cNvPr>
        <xdr:cNvSpPr txBox="1"/>
      </xdr:nvSpPr>
      <xdr:spPr>
        <a:xfrm>
          <a:off x="3989404" y="4418034"/>
          <a:ext cx="849300" cy="2698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1">
              <a:solidFill>
                <a:schemeClr val="accent4">
                  <a:lumMod val="60000"/>
                  <a:lumOff val="40000"/>
                </a:schemeClr>
              </a:solidFill>
              <a:latin typeface="+mn-lt"/>
              <a:ea typeface="+mn-ea"/>
              <a:cs typeface="+mn-cs"/>
            </a:rPr>
            <a:t>Daily Sales</a:t>
          </a:r>
        </a:p>
      </xdr:txBody>
    </xdr:sp>
    <xdr:clientData/>
  </xdr:twoCellAnchor>
  <xdr:twoCellAnchor>
    <xdr:from>
      <xdr:col>6</xdr:col>
      <xdr:colOff>581042</xdr:colOff>
      <xdr:row>7</xdr:row>
      <xdr:rowOff>7941</xdr:rowOff>
    </xdr:from>
    <xdr:to>
      <xdr:col>9</xdr:col>
      <xdr:colOff>538167</xdr:colOff>
      <xdr:row>8</xdr:row>
      <xdr:rowOff>152415</xdr:rowOff>
    </xdr:to>
    <xdr:sp macro="" textlink="Sheet2!E6">
      <xdr:nvSpPr>
        <xdr:cNvPr id="37" name="TextBox 36">
          <a:extLst>
            <a:ext uri="{FF2B5EF4-FFF2-40B4-BE49-F238E27FC236}">
              <a16:creationId xmlns:a16="http://schemas.microsoft.com/office/drawing/2014/main" id="{00000000-0008-0000-0200-000025000000}"/>
            </a:ext>
          </a:extLst>
        </xdr:cNvPr>
        <xdr:cNvSpPr txBox="1"/>
      </xdr:nvSpPr>
      <xdr:spPr>
        <a:xfrm>
          <a:off x="4248167" y="1285879"/>
          <a:ext cx="1790688" cy="3270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1E4BB87-0855-4171-A8A3-54EB54D2263F}" type="TxLink">
            <a:rPr lang="en-US" sz="1800" b="1" i="0" u="none" strike="noStrike">
              <a:solidFill>
                <a:schemeClr val="bg1"/>
              </a:solidFill>
              <a:latin typeface="+mn-lt"/>
              <a:ea typeface="+mn-ea"/>
              <a:cs typeface="Calibri"/>
            </a:rPr>
            <a:pPr marL="0" indent="0"/>
            <a:t>$44,168,198.40</a:t>
          </a:fld>
          <a:endParaRPr lang="en-US" sz="1800" b="1" i="0" u="none" strike="noStrike">
            <a:solidFill>
              <a:schemeClr val="bg1"/>
            </a:solidFill>
            <a:latin typeface="+mn-lt"/>
            <a:ea typeface="+mn-ea"/>
            <a:cs typeface="Calibri"/>
          </a:endParaRPr>
        </a:p>
      </xdr:txBody>
    </xdr:sp>
    <xdr:clientData/>
  </xdr:twoCellAnchor>
  <xdr:twoCellAnchor>
    <xdr:from>
      <xdr:col>11</xdr:col>
      <xdr:colOff>341329</xdr:colOff>
      <xdr:row>7</xdr:row>
      <xdr:rowOff>7941</xdr:rowOff>
    </xdr:from>
    <xdr:to>
      <xdr:col>12</xdr:col>
      <xdr:colOff>357189</xdr:colOff>
      <xdr:row>8</xdr:row>
      <xdr:rowOff>152415</xdr:rowOff>
    </xdr:to>
    <xdr:sp macro="" textlink="Sheet2!E5">
      <xdr:nvSpPr>
        <xdr:cNvPr id="38" name="TextBox 37">
          <a:extLst>
            <a:ext uri="{FF2B5EF4-FFF2-40B4-BE49-F238E27FC236}">
              <a16:creationId xmlns:a16="http://schemas.microsoft.com/office/drawing/2014/main" id="{00000000-0008-0000-0200-000026000000}"/>
            </a:ext>
          </a:extLst>
        </xdr:cNvPr>
        <xdr:cNvSpPr txBox="1"/>
      </xdr:nvSpPr>
      <xdr:spPr>
        <a:xfrm>
          <a:off x="7064392" y="1285879"/>
          <a:ext cx="627047" cy="3270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83DA05E-9593-4335-9286-84108B14F36F}" type="TxLink">
            <a:rPr lang="en-US" sz="1800" b="1" i="0" u="none" strike="noStrike">
              <a:solidFill>
                <a:schemeClr val="bg1"/>
              </a:solidFill>
              <a:latin typeface="+mn-lt"/>
              <a:ea typeface="+mn-ea"/>
              <a:cs typeface="Calibri"/>
            </a:rPr>
            <a:pPr marL="0" indent="0"/>
            <a:t>32%</a:t>
          </a:fld>
          <a:endParaRPr lang="en-US" sz="1800" b="1" i="0" u="none" strike="noStrike">
            <a:solidFill>
              <a:schemeClr val="bg1"/>
            </a:solidFill>
            <a:latin typeface="+mn-lt"/>
            <a:ea typeface="+mn-ea"/>
            <a:cs typeface="Calibri"/>
          </a:endParaRPr>
        </a:p>
      </xdr:txBody>
    </xdr:sp>
    <xdr:clientData/>
  </xdr:twoCellAnchor>
  <xdr:twoCellAnchor>
    <xdr:from>
      <xdr:col>14</xdr:col>
      <xdr:colOff>603267</xdr:colOff>
      <xdr:row>7</xdr:row>
      <xdr:rowOff>174626</xdr:rowOff>
    </xdr:from>
    <xdr:to>
      <xdr:col>16</xdr:col>
      <xdr:colOff>300052</xdr:colOff>
      <xdr:row>9</xdr:row>
      <xdr:rowOff>46037</xdr:rowOff>
    </xdr:to>
    <xdr:sp macro="" textlink="Sheet2!P1">
      <xdr:nvSpPr>
        <xdr:cNvPr id="39" name="TextBox 38">
          <a:extLst>
            <a:ext uri="{FF2B5EF4-FFF2-40B4-BE49-F238E27FC236}">
              <a16:creationId xmlns:a16="http://schemas.microsoft.com/office/drawing/2014/main" id="{00000000-0008-0000-0200-000027000000}"/>
            </a:ext>
          </a:extLst>
        </xdr:cNvPr>
        <xdr:cNvSpPr txBox="1"/>
      </xdr:nvSpPr>
      <xdr:spPr>
        <a:xfrm>
          <a:off x="9159892" y="1452564"/>
          <a:ext cx="919160" cy="236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48E71A8-4539-469A-953C-9064A916DC73}" type="TxLink">
            <a:rPr lang="en-US" sz="1100" b="1" i="0" u="none" strike="noStrike">
              <a:solidFill>
                <a:schemeClr val="bg1"/>
              </a:solidFill>
              <a:latin typeface="+mn-lt"/>
              <a:ea typeface="+mn-ea"/>
              <a:cs typeface="Calibri"/>
            </a:rPr>
            <a:pPr marL="0" indent="0"/>
            <a:t>Cosmetics</a:t>
          </a:fld>
          <a:endParaRPr lang="en-US" sz="1100" b="1" i="0" u="none" strike="noStrike">
            <a:solidFill>
              <a:schemeClr val="bg1"/>
            </a:solidFill>
            <a:latin typeface="+mn-lt"/>
            <a:ea typeface="+mn-ea"/>
            <a:cs typeface="Calibri"/>
          </a:endParaRPr>
        </a:p>
      </xdr:txBody>
    </xdr:sp>
    <xdr:clientData/>
  </xdr:twoCellAnchor>
  <xdr:twoCellAnchor>
    <xdr:from>
      <xdr:col>14</xdr:col>
      <xdr:colOff>476260</xdr:colOff>
      <xdr:row>9</xdr:row>
      <xdr:rowOff>79379</xdr:rowOff>
    </xdr:from>
    <xdr:to>
      <xdr:col>15</xdr:col>
      <xdr:colOff>333381</xdr:colOff>
      <xdr:row>11</xdr:row>
      <xdr:rowOff>87317</xdr:rowOff>
    </xdr:to>
    <xdr:sp macro="" textlink="">
      <xdr:nvSpPr>
        <xdr:cNvPr id="59" name="TextBox 58">
          <a:extLst>
            <a:ext uri="{FF2B5EF4-FFF2-40B4-BE49-F238E27FC236}">
              <a16:creationId xmlns:a16="http://schemas.microsoft.com/office/drawing/2014/main" id="{00000000-0008-0000-0200-00003B000000}"/>
            </a:ext>
          </a:extLst>
        </xdr:cNvPr>
        <xdr:cNvSpPr txBox="1"/>
      </xdr:nvSpPr>
      <xdr:spPr>
        <a:xfrm>
          <a:off x="9032885" y="1722442"/>
          <a:ext cx="468309" cy="373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chemeClr val="bg1"/>
              </a:solidFill>
              <a:latin typeface="+mn-lt"/>
            </a:rPr>
            <a:t>Total Sales</a:t>
          </a:r>
        </a:p>
      </xdr:txBody>
    </xdr:sp>
    <xdr:clientData/>
  </xdr:twoCellAnchor>
  <xdr:twoCellAnchor>
    <xdr:from>
      <xdr:col>15</xdr:col>
      <xdr:colOff>428647</xdr:colOff>
      <xdr:row>9</xdr:row>
      <xdr:rowOff>95251</xdr:rowOff>
    </xdr:from>
    <xdr:to>
      <xdr:col>16</xdr:col>
      <xdr:colOff>238125</xdr:colOff>
      <xdr:row>11</xdr:row>
      <xdr:rowOff>95242</xdr:rowOff>
    </xdr:to>
    <xdr:sp macro="" textlink="">
      <xdr:nvSpPr>
        <xdr:cNvPr id="79" name="TextBox 78">
          <a:extLst>
            <a:ext uri="{FF2B5EF4-FFF2-40B4-BE49-F238E27FC236}">
              <a16:creationId xmlns:a16="http://schemas.microsoft.com/office/drawing/2014/main" id="{00000000-0008-0000-0200-00004F000000}"/>
            </a:ext>
          </a:extLst>
        </xdr:cNvPr>
        <xdr:cNvSpPr txBox="1"/>
      </xdr:nvSpPr>
      <xdr:spPr>
        <a:xfrm>
          <a:off x="9596460" y="1738314"/>
          <a:ext cx="420665" cy="365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800" b="1">
              <a:solidFill>
                <a:schemeClr val="bg1"/>
              </a:solidFill>
              <a:latin typeface="+mn-lt"/>
              <a:ea typeface="+mn-ea"/>
              <a:cs typeface="+mn-cs"/>
            </a:rPr>
            <a:t>Total Profit</a:t>
          </a:r>
        </a:p>
      </xdr:txBody>
    </xdr:sp>
    <xdr:clientData/>
  </xdr:twoCellAnchor>
  <xdr:twoCellAnchor>
    <xdr:from>
      <xdr:col>14</xdr:col>
      <xdr:colOff>271466</xdr:colOff>
      <xdr:row>11</xdr:row>
      <xdr:rowOff>9539</xdr:rowOff>
    </xdr:from>
    <xdr:to>
      <xdr:col>15</xdr:col>
      <xdr:colOff>317500</xdr:colOff>
      <xdr:row>12</xdr:row>
      <xdr:rowOff>23808</xdr:rowOff>
    </xdr:to>
    <xdr:sp macro="" textlink="Sheet2!Q1">
      <xdr:nvSpPr>
        <xdr:cNvPr id="80" name="TextBox 79">
          <a:extLst>
            <a:ext uri="{FF2B5EF4-FFF2-40B4-BE49-F238E27FC236}">
              <a16:creationId xmlns:a16="http://schemas.microsoft.com/office/drawing/2014/main" id="{00000000-0008-0000-0200-000050000000}"/>
            </a:ext>
          </a:extLst>
        </xdr:cNvPr>
        <xdr:cNvSpPr txBox="1"/>
      </xdr:nvSpPr>
      <xdr:spPr>
        <a:xfrm>
          <a:off x="8828091" y="2017727"/>
          <a:ext cx="657222" cy="1968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CC1019F-0C43-4B44-955E-3BF6413FAC16}" type="TxLink">
            <a:rPr lang="en-US" sz="800" b="1" i="0" u="none" strike="noStrike">
              <a:solidFill>
                <a:schemeClr val="bg1"/>
              </a:solidFill>
              <a:latin typeface="Calibri"/>
              <a:cs typeface="Calibri"/>
            </a:rPr>
            <a:pPr/>
            <a:t>$36,601,509.60</a:t>
          </a:fld>
          <a:endParaRPr lang="en-US" sz="400" b="1">
            <a:solidFill>
              <a:schemeClr val="bg1"/>
            </a:solidFill>
            <a:latin typeface="+mn-lt"/>
          </a:endParaRPr>
        </a:p>
      </xdr:txBody>
    </xdr:sp>
    <xdr:clientData/>
  </xdr:twoCellAnchor>
  <xdr:twoCellAnchor>
    <xdr:from>
      <xdr:col>15</xdr:col>
      <xdr:colOff>358795</xdr:colOff>
      <xdr:row>11</xdr:row>
      <xdr:rowOff>7928</xdr:rowOff>
    </xdr:from>
    <xdr:to>
      <xdr:col>16</xdr:col>
      <xdr:colOff>396874</xdr:colOff>
      <xdr:row>12</xdr:row>
      <xdr:rowOff>7936</xdr:rowOff>
    </xdr:to>
    <xdr:sp macro="" textlink="Sheet2!R1">
      <xdr:nvSpPr>
        <xdr:cNvPr id="81" name="TextBox 80">
          <a:extLst>
            <a:ext uri="{FF2B5EF4-FFF2-40B4-BE49-F238E27FC236}">
              <a16:creationId xmlns:a16="http://schemas.microsoft.com/office/drawing/2014/main" id="{00000000-0008-0000-0200-000051000000}"/>
            </a:ext>
          </a:extLst>
        </xdr:cNvPr>
        <xdr:cNvSpPr txBox="1"/>
      </xdr:nvSpPr>
      <xdr:spPr>
        <a:xfrm>
          <a:off x="9526608" y="2016116"/>
          <a:ext cx="649266" cy="182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B8886E0-0703-4B31-AD3E-63683493B63D}" type="TxLink">
            <a:rPr lang="en-US" sz="800" b="1" i="0" u="none" strike="noStrike">
              <a:solidFill>
                <a:schemeClr val="bg1"/>
              </a:solidFill>
              <a:latin typeface="Calibri"/>
              <a:ea typeface="+mn-ea"/>
              <a:cs typeface="Calibri"/>
            </a:rPr>
            <a:pPr marL="0" indent="0"/>
            <a:t>$14,556,048.66</a:t>
          </a:fld>
          <a:endParaRPr lang="en-US" sz="800" b="1" i="0" u="none" strike="noStrike">
            <a:solidFill>
              <a:schemeClr val="bg1"/>
            </a:solidFill>
            <a:latin typeface="Calibri"/>
            <a:ea typeface="+mn-ea"/>
            <a:cs typeface="Calibri"/>
          </a:endParaRPr>
        </a:p>
      </xdr:txBody>
    </xdr:sp>
    <xdr:clientData/>
  </xdr:twoCellAnchor>
  <xdr:twoCellAnchor>
    <xdr:from>
      <xdr:col>17</xdr:col>
      <xdr:colOff>563562</xdr:colOff>
      <xdr:row>5</xdr:row>
      <xdr:rowOff>126993</xdr:rowOff>
    </xdr:from>
    <xdr:to>
      <xdr:col>19</xdr:col>
      <xdr:colOff>58763</xdr:colOff>
      <xdr:row>8</xdr:row>
      <xdr:rowOff>79375</xdr:rowOff>
    </xdr:to>
    <xdr:sp macro="" textlink="">
      <xdr:nvSpPr>
        <xdr:cNvPr id="82" name="TextBox 81">
          <a:extLst>
            <a:ext uri="{FF2B5EF4-FFF2-40B4-BE49-F238E27FC236}">
              <a16:creationId xmlns:a16="http://schemas.microsoft.com/office/drawing/2014/main" id="{00000000-0008-0000-0200-000052000000}"/>
            </a:ext>
          </a:extLst>
        </xdr:cNvPr>
        <xdr:cNvSpPr txBox="1"/>
      </xdr:nvSpPr>
      <xdr:spPr>
        <a:xfrm flipH="1">
          <a:off x="10953750" y="1039806"/>
          <a:ext cx="717576" cy="5000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4">
                  <a:lumMod val="60000"/>
                  <a:lumOff val="40000"/>
                </a:schemeClr>
              </a:solidFill>
              <a:latin typeface="+mn-lt"/>
            </a:rPr>
            <a:t>Top Country</a:t>
          </a:r>
        </a:p>
      </xdr:txBody>
    </xdr:sp>
    <xdr:clientData/>
  </xdr:twoCellAnchor>
  <xdr:twoCellAnchor>
    <xdr:from>
      <xdr:col>17</xdr:col>
      <xdr:colOff>562007</xdr:colOff>
      <xdr:row>7</xdr:row>
      <xdr:rowOff>138116</xdr:rowOff>
    </xdr:from>
    <xdr:to>
      <xdr:col>19</xdr:col>
      <xdr:colOff>258792</xdr:colOff>
      <xdr:row>9</xdr:row>
      <xdr:rowOff>9527</xdr:rowOff>
    </xdr:to>
    <xdr:sp macro="" textlink="Sheet2!AU2">
      <xdr:nvSpPr>
        <xdr:cNvPr id="83" name="TextBox 82">
          <a:extLst>
            <a:ext uri="{FF2B5EF4-FFF2-40B4-BE49-F238E27FC236}">
              <a16:creationId xmlns:a16="http://schemas.microsoft.com/office/drawing/2014/main" id="{00000000-0008-0000-0200-000053000000}"/>
            </a:ext>
          </a:extLst>
        </xdr:cNvPr>
        <xdr:cNvSpPr txBox="1"/>
      </xdr:nvSpPr>
      <xdr:spPr>
        <a:xfrm>
          <a:off x="10952195" y="1416054"/>
          <a:ext cx="919160" cy="236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999C144-CFE3-42D5-B6DE-D27AB58C63FB}" type="TxLink">
            <a:rPr lang="en-US" sz="1100" b="1" i="0" u="none" strike="noStrike">
              <a:solidFill>
                <a:schemeClr val="bg1"/>
              </a:solidFill>
              <a:latin typeface="+mn-lt"/>
              <a:ea typeface="+mn-ea"/>
              <a:cs typeface="Calibri"/>
            </a:rPr>
            <a:pPr marL="0" indent="0"/>
            <a:t>Honduras</a:t>
          </a:fld>
          <a:endParaRPr lang="en-US" sz="1100" b="1" i="0" u="none" strike="noStrike">
            <a:solidFill>
              <a:schemeClr val="bg1"/>
            </a:solidFill>
            <a:latin typeface="+mn-lt"/>
            <a:ea typeface="+mn-ea"/>
            <a:cs typeface="Calibri"/>
          </a:endParaRPr>
        </a:p>
      </xdr:txBody>
    </xdr:sp>
    <xdr:clientData/>
  </xdr:twoCellAnchor>
  <xdr:twoCellAnchor>
    <xdr:from>
      <xdr:col>17</xdr:col>
      <xdr:colOff>435000</xdr:colOff>
      <xdr:row>9</xdr:row>
      <xdr:rowOff>42869</xdr:rowOff>
    </xdr:from>
    <xdr:to>
      <xdr:col>18</xdr:col>
      <xdr:colOff>292122</xdr:colOff>
      <xdr:row>11</xdr:row>
      <xdr:rowOff>50807</xdr:rowOff>
    </xdr:to>
    <xdr:sp macro="" textlink="">
      <xdr:nvSpPr>
        <xdr:cNvPr id="84" name="TextBox 83">
          <a:extLst>
            <a:ext uri="{FF2B5EF4-FFF2-40B4-BE49-F238E27FC236}">
              <a16:creationId xmlns:a16="http://schemas.microsoft.com/office/drawing/2014/main" id="{00000000-0008-0000-0200-000054000000}"/>
            </a:ext>
          </a:extLst>
        </xdr:cNvPr>
        <xdr:cNvSpPr txBox="1"/>
      </xdr:nvSpPr>
      <xdr:spPr>
        <a:xfrm>
          <a:off x="10825188" y="1685932"/>
          <a:ext cx="468309" cy="373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a:solidFill>
                <a:schemeClr val="bg1"/>
              </a:solidFill>
              <a:latin typeface="+mn-lt"/>
            </a:rPr>
            <a:t>Total Sales</a:t>
          </a:r>
        </a:p>
      </xdr:txBody>
    </xdr:sp>
    <xdr:clientData/>
  </xdr:twoCellAnchor>
  <xdr:twoCellAnchor>
    <xdr:from>
      <xdr:col>18</xdr:col>
      <xdr:colOff>387388</xdr:colOff>
      <xdr:row>9</xdr:row>
      <xdr:rowOff>58741</xdr:rowOff>
    </xdr:from>
    <xdr:to>
      <xdr:col>19</xdr:col>
      <xdr:colOff>196865</xdr:colOff>
      <xdr:row>11</xdr:row>
      <xdr:rowOff>58732</xdr:rowOff>
    </xdr:to>
    <xdr:sp macro="" textlink="">
      <xdr:nvSpPr>
        <xdr:cNvPr id="85" name="TextBox 84">
          <a:extLst>
            <a:ext uri="{FF2B5EF4-FFF2-40B4-BE49-F238E27FC236}">
              <a16:creationId xmlns:a16="http://schemas.microsoft.com/office/drawing/2014/main" id="{00000000-0008-0000-0200-000055000000}"/>
            </a:ext>
          </a:extLst>
        </xdr:cNvPr>
        <xdr:cNvSpPr txBox="1"/>
      </xdr:nvSpPr>
      <xdr:spPr>
        <a:xfrm>
          <a:off x="11388763" y="1701804"/>
          <a:ext cx="420665" cy="365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800" b="1">
              <a:solidFill>
                <a:schemeClr val="bg1"/>
              </a:solidFill>
              <a:latin typeface="+mn-lt"/>
              <a:ea typeface="+mn-ea"/>
              <a:cs typeface="+mn-cs"/>
            </a:rPr>
            <a:t>Total Profit</a:t>
          </a:r>
        </a:p>
      </xdr:txBody>
    </xdr:sp>
    <xdr:clientData/>
  </xdr:twoCellAnchor>
  <xdr:twoCellAnchor>
    <xdr:from>
      <xdr:col>17</xdr:col>
      <xdr:colOff>325456</xdr:colOff>
      <xdr:row>10</xdr:row>
      <xdr:rowOff>15878</xdr:rowOff>
    </xdr:from>
    <xdr:to>
      <xdr:col>18</xdr:col>
      <xdr:colOff>388939</xdr:colOff>
      <xdr:row>12</xdr:row>
      <xdr:rowOff>7939</xdr:rowOff>
    </xdr:to>
    <xdr:sp macro="" textlink="Sheet2!AV2">
      <xdr:nvSpPr>
        <xdr:cNvPr id="86" name="TextBox 85">
          <a:extLst>
            <a:ext uri="{FF2B5EF4-FFF2-40B4-BE49-F238E27FC236}">
              <a16:creationId xmlns:a16="http://schemas.microsoft.com/office/drawing/2014/main" id="{00000000-0008-0000-0200-000056000000}"/>
            </a:ext>
          </a:extLst>
        </xdr:cNvPr>
        <xdr:cNvSpPr txBox="1"/>
      </xdr:nvSpPr>
      <xdr:spPr>
        <a:xfrm>
          <a:off x="10715644" y="1841503"/>
          <a:ext cx="674670" cy="3571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FF757EF-4759-469C-8413-E184FB773F2C}" type="TxLink">
            <a:rPr lang="en-US" sz="800" b="1" i="0" u="none" strike="noStrike">
              <a:solidFill>
                <a:schemeClr val="bg1"/>
              </a:solidFill>
              <a:latin typeface="Calibri"/>
              <a:ea typeface="+mn-ea"/>
              <a:cs typeface="Calibri"/>
            </a:rPr>
            <a:pPr marL="0" indent="0"/>
            <a:t> $6,336,545.48 </a:t>
          </a:fld>
          <a:endParaRPr lang="en-US" sz="800" b="1" i="0" u="none" strike="noStrike">
            <a:solidFill>
              <a:schemeClr val="bg1"/>
            </a:solidFill>
            <a:latin typeface="Calibri"/>
            <a:ea typeface="+mn-ea"/>
            <a:cs typeface="Calibri"/>
          </a:endParaRPr>
        </a:p>
      </xdr:txBody>
    </xdr:sp>
    <xdr:clientData/>
  </xdr:twoCellAnchor>
  <xdr:twoCellAnchor>
    <xdr:from>
      <xdr:col>18</xdr:col>
      <xdr:colOff>317500</xdr:colOff>
      <xdr:row>10</xdr:row>
      <xdr:rowOff>15874</xdr:rowOff>
    </xdr:from>
    <xdr:to>
      <xdr:col>19</xdr:col>
      <xdr:colOff>355614</xdr:colOff>
      <xdr:row>12</xdr:row>
      <xdr:rowOff>55561</xdr:rowOff>
    </xdr:to>
    <xdr:sp macro="" textlink="Sheet2!AW2">
      <xdr:nvSpPr>
        <xdr:cNvPr id="87" name="TextBox 86">
          <a:extLst>
            <a:ext uri="{FF2B5EF4-FFF2-40B4-BE49-F238E27FC236}">
              <a16:creationId xmlns:a16="http://schemas.microsoft.com/office/drawing/2014/main" id="{00000000-0008-0000-0200-000057000000}"/>
            </a:ext>
          </a:extLst>
        </xdr:cNvPr>
        <xdr:cNvSpPr txBox="1"/>
      </xdr:nvSpPr>
      <xdr:spPr>
        <a:xfrm>
          <a:off x="11318875" y="1841499"/>
          <a:ext cx="649302" cy="4048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2CCA077-B4D9-4758-A4F8-212E97966207}" type="TxLink">
            <a:rPr lang="en-US" sz="800" b="1" i="0" u="none" strike="noStrike">
              <a:solidFill>
                <a:schemeClr val="bg1"/>
              </a:solidFill>
              <a:latin typeface="Calibri"/>
              <a:ea typeface="+mn-ea"/>
              <a:cs typeface="Calibri"/>
            </a:rPr>
            <a:pPr marL="0" indent="0"/>
            <a:t> $1,609,947.52 </a:t>
          </a:fld>
          <a:endParaRPr lang="en-US" sz="800" b="1" i="0" u="none" strike="noStrike">
            <a:solidFill>
              <a:schemeClr val="bg1"/>
            </a:solidFill>
            <a:latin typeface="Calibri"/>
            <a:ea typeface="+mn-ea"/>
            <a:cs typeface="Calibri"/>
          </a:endParaRPr>
        </a:p>
      </xdr:txBody>
    </xdr:sp>
    <xdr:clientData/>
  </xdr:twoCellAnchor>
  <xdr:twoCellAnchor>
    <xdr:from>
      <xdr:col>2</xdr:col>
      <xdr:colOff>444499</xdr:colOff>
      <xdr:row>24</xdr:row>
      <xdr:rowOff>67766</xdr:rowOff>
    </xdr:from>
    <xdr:to>
      <xdr:col>10</xdr:col>
      <xdr:colOff>547688</xdr:colOff>
      <xdr:row>36</xdr:row>
      <xdr:rowOff>142884</xdr:rowOff>
    </xdr:to>
    <xdr:graphicFrame macro="">
      <xdr:nvGraphicFramePr>
        <xdr:cNvPr id="21" name="Chart 20">
          <a:extLst>
            <a:ext uri="{FF2B5EF4-FFF2-40B4-BE49-F238E27FC236}">
              <a16:creationId xmlns:a16="http://schemas.microsoft.com/office/drawing/2014/main" id="{6D694E54-F138-4B31-BACB-955E5DD42F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401052</xdr:colOff>
      <xdr:row>12</xdr:row>
      <xdr:rowOff>81506</xdr:rowOff>
    </xdr:from>
    <xdr:to>
      <xdr:col>8</xdr:col>
      <xdr:colOff>133683</xdr:colOff>
      <xdr:row>23</xdr:row>
      <xdr:rowOff>108852</xdr:rowOff>
    </xdr:to>
    <xdr:graphicFrame macro="">
      <xdr:nvGraphicFramePr>
        <xdr:cNvPr id="30" name="Chart 29">
          <a:extLst>
            <a:ext uri="{FF2B5EF4-FFF2-40B4-BE49-F238E27FC236}">
              <a16:creationId xmlns:a16="http://schemas.microsoft.com/office/drawing/2014/main" id="{C0D03DD2-E418-4C4E-A863-E7211616E0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303108</xdr:colOff>
      <xdr:row>11</xdr:row>
      <xdr:rowOff>47385</xdr:rowOff>
    </xdr:from>
    <xdr:to>
      <xdr:col>11</xdr:col>
      <xdr:colOff>265755</xdr:colOff>
      <xdr:row>22</xdr:row>
      <xdr:rowOff>141551</xdr:rowOff>
    </xdr:to>
    <xdr:graphicFrame macro="">
      <xdr:nvGraphicFramePr>
        <xdr:cNvPr id="40" name="Chart 39">
          <a:extLst>
            <a:ext uri="{FF2B5EF4-FFF2-40B4-BE49-F238E27FC236}">
              <a16:creationId xmlns:a16="http://schemas.microsoft.com/office/drawing/2014/main" id="{15C12451-9916-4FC8-A187-181D53CC14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264582</xdr:colOff>
          <xdr:row>12</xdr:row>
          <xdr:rowOff>79374</xdr:rowOff>
        </xdr:from>
        <xdr:to>
          <xdr:col>8</xdr:col>
          <xdr:colOff>377030</xdr:colOff>
          <xdr:row>21</xdr:row>
          <xdr:rowOff>165364</xdr:rowOff>
        </xdr:to>
        <xdr:sp macro="" textlink="">
          <xdr:nvSpPr>
            <xdr:cNvPr id="4097" name="Scroll Bar 1" hidden="1">
              <a:extLst>
                <a:ext uri="{63B3BB69-23CF-44E3-9099-C40C66FF867C}">
                  <a14:compatExt spid="_x0000_s4097"/>
                </a:ext>
                <a:ext uri="{FF2B5EF4-FFF2-40B4-BE49-F238E27FC236}">
                  <a16:creationId xmlns:a16="http://schemas.microsoft.com/office/drawing/2014/main" id="{FF216F53-2543-4DA7-A3FC-A29563F5599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10</xdr:col>
      <xdr:colOff>38178</xdr:colOff>
      <xdr:row>24</xdr:row>
      <xdr:rowOff>134767</xdr:rowOff>
    </xdr:from>
    <xdr:to>
      <xdr:col>15</xdr:col>
      <xdr:colOff>218284</xdr:colOff>
      <xdr:row>36</xdr:row>
      <xdr:rowOff>160066</xdr:rowOff>
    </xdr:to>
    <xdr:graphicFrame macro="">
      <xdr:nvGraphicFramePr>
        <xdr:cNvPr id="41" name="Chart 40">
          <a:extLst>
            <a:ext uri="{FF2B5EF4-FFF2-40B4-BE49-F238E27FC236}">
              <a16:creationId xmlns:a16="http://schemas.microsoft.com/office/drawing/2014/main" id="{7F027CC2-B52A-4741-9065-12DC3AA8FA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443516</xdr:colOff>
      <xdr:row>11</xdr:row>
      <xdr:rowOff>4066</xdr:rowOff>
    </xdr:from>
    <xdr:to>
      <xdr:col>15</xdr:col>
      <xdr:colOff>404810</xdr:colOff>
      <xdr:row>23</xdr:row>
      <xdr:rowOff>39687</xdr:rowOff>
    </xdr:to>
    <xdr:graphicFrame macro="">
      <xdr:nvGraphicFramePr>
        <xdr:cNvPr id="42" name="Chart 41">
          <a:extLst>
            <a:ext uri="{FF2B5EF4-FFF2-40B4-BE49-F238E27FC236}">
              <a16:creationId xmlns:a16="http://schemas.microsoft.com/office/drawing/2014/main" id="{D87F8AF0-4634-405E-9497-D56B75CCBE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556510</xdr:colOff>
      <xdr:row>17</xdr:row>
      <xdr:rowOff>24211</xdr:rowOff>
    </xdr:from>
    <xdr:to>
      <xdr:col>19</xdr:col>
      <xdr:colOff>396875</xdr:colOff>
      <xdr:row>35</xdr:row>
      <xdr:rowOff>142875</xdr:rowOff>
    </xdr:to>
    <xdr:graphicFrame macro="">
      <xdr:nvGraphicFramePr>
        <xdr:cNvPr id="43" name="Chart 42">
          <a:extLst>
            <a:ext uri="{FF2B5EF4-FFF2-40B4-BE49-F238E27FC236}">
              <a16:creationId xmlns:a16="http://schemas.microsoft.com/office/drawing/2014/main" id="{AACBAA25-4246-4BFF-9E2F-6223A9FE59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mc:AlternateContent xmlns:mc="http://schemas.openxmlformats.org/markup-compatibility/2006">
    <mc:Choice xmlns:a14="http://schemas.microsoft.com/office/drawing/2010/main" Requires="a14">
      <xdr:twoCellAnchor>
        <xdr:from>
          <xdr:col>14</xdr:col>
          <xdr:colOff>426336</xdr:colOff>
          <xdr:row>17</xdr:row>
          <xdr:rowOff>24211</xdr:rowOff>
        </xdr:from>
        <xdr:to>
          <xdr:col>14</xdr:col>
          <xdr:colOff>510808</xdr:colOff>
          <xdr:row>35</xdr:row>
          <xdr:rowOff>119303</xdr:rowOff>
        </xdr:to>
        <xdr:sp macro="" textlink="">
          <xdr:nvSpPr>
            <xdr:cNvPr id="4098" name="Spinner 2" hidden="1">
              <a:extLst>
                <a:ext uri="{63B3BB69-23CF-44E3-9099-C40C66FF867C}">
                  <a14:compatExt spid="_x0000_s4098"/>
                </a:ext>
                <a:ext uri="{FF2B5EF4-FFF2-40B4-BE49-F238E27FC236}">
                  <a16:creationId xmlns:a16="http://schemas.microsoft.com/office/drawing/2014/main" id="{6F769A07-58B1-4F50-B453-85705C40C66B}"/>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3901</xdr:colOff>
      <xdr:row>30</xdr:row>
      <xdr:rowOff>134698</xdr:rowOff>
    </xdr:from>
    <xdr:to>
      <xdr:col>2</xdr:col>
      <xdr:colOff>237324</xdr:colOff>
      <xdr:row>36</xdr:row>
      <xdr:rowOff>165988</xdr:rowOff>
    </xdr:to>
    <mc:AlternateContent xmlns:mc="http://schemas.openxmlformats.org/markup-compatibility/2006">
      <mc:Choice xmlns:cx1="http://schemas.microsoft.com/office/drawing/2015/9/8/chartex" Requires="cx1">
        <xdr:graphicFrame macro="">
          <xdr:nvGraphicFramePr>
            <xdr:cNvPr id="44" name="Chart 43">
              <a:extLst>
                <a:ext uri="{FF2B5EF4-FFF2-40B4-BE49-F238E27FC236}">
                  <a16:creationId xmlns:a16="http://schemas.microsoft.com/office/drawing/2014/main" id="{990EF55F-6D2C-42CC-B5E2-B6B8254649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3901" y="5715001"/>
              <a:ext cx="1452110" cy="114735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5</xdr:col>
          <xdr:colOff>480466</xdr:colOff>
          <xdr:row>11</xdr:row>
          <xdr:rowOff>57973</xdr:rowOff>
        </xdr:from>
        <xdr:to>
          <xdr:col>6</xdr:col>
          <xdr:colOff>82533</xdr:colOff>
          <xdr:row>12</xdr:row>
          <xdr:rowOff>67951</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81A6D368-F704-DA75-75B9-91FFAB75DAB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543967</xdr:colOff>
          <xdr:row>11</xdr:row>
          <xdr:rowOff>48901</xdr:rowOff>
        </xdr:from>
        <xdr:to>
          <xdr:col>7</xdr:col>
          <xdr:colOff>139683</xdr:colOff>
          <xdr:row>12</xdr:row>
          <xdr:rowOff>77023</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C74C11C9-D62B-7D84-3287-10802A1D3F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205300</xdr:colOff>
          <xdr:row>11</xdr:row>
          <xdr:rowOff>50262</xdr:rowOff>
        </xdr:from>
        <xdr:to>
          <xdr:col>6</xdr:col>
          <xdr:colOff>421200</xdr:colOff>
          <xdr:row>12</xdr:row>
          <xdr:rowOff>75661</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C03E17E9-7D93-8FB3-3F4B-18ABBE6BD3F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66612</xdr:colOff>
      <xdr:row>16</xdr:row>
      <xdr:rowOff>61680</xdr:rowOff>
    </xdr:from>
    <xdr:to>
      <xdr:col>2</xdr:col>
      <xdr:colOff>170371</xdr:colOff>
      <xdr:row>22</xdr:row>
      <xdr:rowOff>115334</xdr:rowOff>
    </xdr:to>
    <mc:AlternateContent xmlns:mc="http://schemas.openxmlformats.org/markup-compatibility/2006">
      <mc:Choice xmlns:a14="http://schemas.microsoft.com/office/drawing/2010/main" Requires="a14">
        <xdr:graphicFrame macro="">
          <xdr:nvGraphicFramePr>
            <xdr:cNvPr id="45" name="Region">
              <a:extLst>
                <a:ext uri="{FF2B5EF4-FFF2-40B4-BE49-F238E27FC236}">
                  <a16:creationId xmlns:a16="http://schemas.microsoft.com/office/drawing/2014/main" id="{5BA20706-A72D-4D0C-9631-493F48A3713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6612" y="2982680"/>
              <a:ext cx="1326134" cy="11490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66326</xdr:colOff>
      <xdr:row>22</xdr:row>
      <xdr:rowOff>146346</xdr:rowOff>
    </xdr:from>
    <xdr:to>
      <xdr:col>2</xdr:col>
      <xdr:colOff>170657</xdr:colOff>
      <xdr:row>29</xdr:row>
      <xdr:rowOff>15875</xdr:rowOff>
    </xdr:to>
    <mc:AlternateContent xmlns:mc="http://schemas.openxmlformats.org/markup-compatibility/2006">
      <mc:Choice xmlns:a14="http://schemas.microsoft.com/office/drawing/2010/main" Requires="a14">
        <xdr:graphicFrame macro="">
          <xdr:nvGraphicFramePr>
            <xdr:cNvPr id="46" name="Country">
              <a:extLst>
                <a:ext uri="{FF2B5EF4-FFF2-40B4-BE49-F238E27FC236}">
                  <a16:creationId xmlns:a16="http://schemas.microsoft.com/office/drawing/2014/main" id="{75965A63-4B65-4FEF-847F-7664869705CD}"/>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66326" y="4162721"/>
              <a:ext cx="1326706" cy="11474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72565</xdr:colOff>
      <xdr:row>11</xdr:row>
      <xdr:rowOff>86550</xdr:rowOff>
    </xdr:from>
    <xdr:to>
      <xdr:col>2</xdr:col>
      <xdr:colOff>164418</xdr:colOff>
      <xdr:row>16</xdr:row>
      <xdr:rowOff>30668</xdr:rowOff>
    </xdr:to>
    <mc:AlternateContent xmlns:mc="http://schemas.openxmlformats.org/markup-compatibility/2006">
      <mc:Choice xmlns:a14="http://schemas.microsoft.com/office/drawing/2010/main" Requires="a14">
        <xdr:graphicFrame macro="">
          <xdr:nvGraphicFramePr>
            <xdr:cNvPr id="47" name="Item Type">
              <a:extLst>
                <a:ext uri="{FF2B5EF4-FFF2-40B4-BE49-F238E27FC236}">
                  <a16:creationId xmlns:a16="http://schemas.microsoft.com/office/drawing/2014/main" id="{8C59DA90-3884-4F1A-ACF4-4A4076C5272C}"/>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72565" y="2094738"/>
              <a:ext cx="1314228" cy="8569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241511</xdr:colOff>
      <xdr:row>0</xdr:row>
      <xdr:rowOff>4688</xdr:rowOff>
    </xdr:from>
    <xdr:to>
      <xdr:col>20</xdr:col>
      <xdr:colOff>24976</xdr:colOff>
      <xdr:row>4</xdr:row>
      <xdr:rowOff>126999</xdr:rowOff>
    </xdr:to>
    <mc:AlternateContent xmlns:mc="http://schemas.openxmlformats.org/markup-compatibility/2006">
      <mc:Choice xmlns:a14="http://schemas.microsoft.com/office/drawing/2010/main" Requires="a14">
        <xdr:graphicFrame macro="">
          <xdr:nvGraphicFramePr>
            <xdr:cNvPr id="48" name="Sales Channel">
              <a:extLst>
                <a:ext uri="{FF2B5EF4-FFF2-40B4-BE49-F238E27FC236}">
                  <a16:creationId xmlns:a16="http://schemas.microsoft.com/office/drawing/2014/main" id="{6DF9A355-3FAB-42CF-A6C1-1109B6A98BD5}"/>
                </a:ext>
              </a:extLst>
            </xdr:cNvPr>
            <xdr:cNvGraphicFramePr/>
          </xdr:nvGraphicFramePr>
          <xdr:xfrm>
            <a:off x="0" y="0"/>
            <a:ext cx="0" cy="0"/>
          </xdr:xfrm>
          <a:graphic>
            <a:graphicData uri="http://schemas.microsoft.com/office/drawing/2010/slicer">
              <sle:slicer xmlns:sle="http://schemas.microsoft.com/office/drawing/2010/slicer" name="Sales Channel"/>
            </a:graphicData>
          </a:graphic>
        </xdr:graphicFrame>
      </mc:Choice>
      <mc:Fallback>
        <xdr:sp macro="" textlink="">
          <xdr:nvSpPr>
            <xdr:cNvPr id="0" name=""/>
            <xdr:cNvSpPr>
              <a:spLocks noTextEdit="1"/>
            </xdr:cNvSpPr>
          </xdr:nvSpPr>
          <xdr:spPr>
            <a:xfrm>
              <a:off x="11242886" y="4688"/>
              <a:ext cx="1005840" cy="8525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78640</xdr:colOff>
      <xdr:row>6</xdr:row>
      <xdr:rowOff>14215</xdr:rowOff>
    </xdr:from>
    <xdr:to>
      <xdr:col>2</xdr:col>
      <xdr:colOff>158344</xdr:colOff>
      <xdr:row>11</xdr:row>
      <xdr:rowOff>55538</xdr:rowOff>
    </xdr:to>
    <mc:AlternateContent xmlns:mc="http://schemas.openxmlformats.org/markup-compatibility/2006">
      <mc:Choice xmlns:a14="http://schemas.microsoft.com/office/drawing/2010/main" Requires="a14">
        <xdr:graphicFrame macro="">
          <xdr:nvGraphicFramePr>
            <xdr:cNvPr id="49" name="Order Priority">
              <a:extLst>
                <a:ext uri="{FF2B5EF4-FFF2-40B4-BE49-F238E27FC236}">
                  <a16:creationId xmlns:a16="http://schemas.microsoft.com/office/drawing/2014/main" id="{5FD562E0-2E1E-4F2E-87E2-4DCE09F029A3}"/>
                </a:ext>
              </a:extLst>
            </xdr:cNvPr>
            <xdr:cNvGraphicFramePr/>
          </xdr:nvGraphicFramePr>
          <xdr:xfrm>
            <a:off x="0" y="0"/>
            <a:ext cx="0" cy="0"/>
          </xdr:xfrm>
          <a:graphic>
            <a:graphicData uri="http://schemas.microsoft.com/office/drawing/2010/slicer">
              <sle:slicer xmlns:sle="http://schemas.microsoft.com/office/drawing/2010/slicer" name="Order Priority"/>
            </a:graphicData>
          </a:graphic>
        </xdr:graphicFrame>
      </mc:Choice>
      <mc:Fallback>
        <xdr:sp macro="" textlink="">
          <xdr:nvSpPr>
            <xdr:cNvPr id="0" name=""/>
            <xdr:cNvSpPr>
              <a:spLocks noTextEdit="1"/>
            </xdr:cNvSpPr>
          </xdr:nvSpPr>
          <xdr:spPr>
            <a:xfrm>
              <a:off x="78640" y="1109590"/>
              <a:ext cx="1302079" cy="9541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240409</xdr:colOff>
      <xdr:row>0</xdr:row>
      <xdr:rowOff>2655</xdr:rowOff>
    </xdr:from>
    <xdr:to>
      <xdr:col>12</xdr:col>
      <xdr:colOff>177102</xdr:colOff>
      <xdr:row>4</xdr:row>
      <xdr:rowOff>135900</xdr:rowOff>
    </xdr:to>
    <mc:AlternateContent xmlns:mc="http://schemas.openxmlformats.org/markup-compatibility/2006">
      <mc:Choice xmlns:a14="http://schemas.microsoft.com/office/drawing/2010/main" Requires="a14">
        <xdr:graphicFrame macro="">
          <xdr:nvGraphicFramePr>
            <xdr:cNvPr id="50" name="OrderYear">
              <a:extLst>
                <a:ext uri="{FF2B5EF4-FFF2-40B4-BE49-F238E27FC236}">
                  <a16:creationId xmlns:a16="http://schemas.microsoft.com/office/drawing/2014/main" id="{732BDDC8-92EE-4E49-BD0F-67A444489EDF}"/>
                </a:ext>
              </a:extLst>
            </xdr:cNvPr>
            <xdr:cNvGraphicFramePr/>
          </xdr:nvGraphicFramePr>
          <xdr:xfrm>
            <a:off x="0" y="0"/>
            <a:ext cx="0" cy="0"/>
          </xdr:xfrm>
          <a:graphic>
            <a:graphicData uri="http://schemas.microsoft.com/office/drawing/2010/slicer">
              <sle:slicer xmlns:sle="http://schemas.microsoft.com/office/drawing/2010/slicer" name="OrderYear"/>
            </a:graphicData>
          </a:graphic>
        </xdr:graphicFrame>
      </mc:Choice>
      <mc:Fallback>
        <xdr:sp macro="" textlink="">
          <xdr:nvSpPr>
            <xdr:cNvPr id="0" name=""/>
            <xdr:cNvSpPr>
              <a:spLocks noTextEdit="1"/>
            </xdr:cNvSpPr>
          </xdr:nvSpPr>
          <xdr:spPr>
            <a:xfrm>
              <a:off x="4518722" y="2655"/>
              <a:ext cx="2992630" cy="8634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185953</xdr:colOff>
      <xdr:row>0</xdr:row>
      <xdr:rowOff>7933</xdr:rowOff>
    </xdr:from>
    <xdr:to>
      <xdr:col>18</xdr:col>
      <xdr:colOff>247657</xdr:colOff>
      <xdr:row>4</xdr:row>
      <xdr:rowOff>134933</xdr:rowOff>
    </xdr:to>
    <mc:AlternateContent xmlns:mc="http://schemas.openxmlformats.org/markup-compatibility/2006">
      <mc:Choice xmlns:a14="http://schemas.microsoft.com/office/drawing/2010/main" Requires="a14">
        <xdr:graphicFrame macro="">
          <xdr:nvGraphicFramePr>
            <xdr:cNvPr id="51" name="Month Name">
              <a:extLst>
                <a:ext uri="{FF2B5EF4-FFF2-40B4-BE49-F238E27FC236}">
                  <a16:creationId xmlns:a16="http://schemas.microsoft.com/office/drawing/2014/main" id="{4B9F4CD8-A122-47BA-A927-A622FDD7AEDF}"/>
                </a:ext>
              </a:extLst>
            </xdr:cNvPr>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dr:sp macro="" textlink="">
          <xdr:nvSpPr>
            <xdr:cNvPr id="0" name=""/>
            <xdr:cNvSpPr>
              <a:spLocks noTextEdit="1"/>
            </xdr:cNvSpPr>
          </xdr:nvSpPr>
          <xdr:spPr>
            <a:xfrm>
              <a:off x="7520203" y="7933"/>
              <a:ext cx="3728829" cy="857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41.660366666663" createdVersion="8" refreshedVersion="8" minRefreshableVersion="3" recordCount="100" xr:uid="{213EF028-72DE-41E8-8DF4-7AFC277F093A}">
  <cacheSource type="worksheet">
    <worksheetSource name="Amazon_Sales_data"/>
  </cacheSource>
  <cacheFields count="20">
    <cacheField name="Region" numFmtId="0">
      <sharedItems count="7">
        <s v="Australia and Oceania"/>
        <s v="Central America and the Caribbean"/>
        <s v="Europe"/>
        <s v="Sub-Saharan Africa"/>
        <s v="Asia"/>
        <s v="Middle East and North Africa"/>
        <s v="North America"/>
      </sharedItems>
    </cacheField>
    <cacheField name="Country" numFmtId="0">
      <sharedItems count="76">
        <s v="Tuvalu"/>
        <s v="Grenada"/>
        <s v="Russia"/>
        <s v="Sao Tome and Principe"/>
        <s v="Rwanda"/>
        <s v="Solomon Islands"/>
        <s v="Angola"/>
        <s v="Burkina Faso"/>
        <s v="Republic of the Congo"/>
        <s v="Senegal"/>
        <s v="Kyrgyzstan"/>
        <s v="Cape Verde"/>
        <s v="Bangladesh"/>
        <s v="Honduras"/>
        <s v="Mongolia"/>
        <s v="Bulgaria"/>
        <s v="Sri Lanka"/>
        <s v="Cameroon"/>
        <s v="Turkmenistan"/>
        <s v="East Timor"/>
        <s v="Norway"/>
        <s v="Portugal"/>
        <s v="New Zealand"/>
        <s v="Moldova "/>
        <s v="France"/>
        <s v="Kiribati"/>
        <s v="Mali"/>
        <s v="The Gambia"/>
        <s v="Switzerland"/>
        <s v="South Sudan"/>
        <s v="Australia"/>
        <s v="Myanmar"/>
        <s v="Djibouti"/>
        <s v="Costa Rica"/>
        <s v="Syria"/>
        <s v="Brunei"/>
        <s v="Niger"/>
        <s v="Azerbaijan"/>
        <s v="Slovakia"/>
        <s v="Comoros"/>
        <s v="Iceland"/>
        <s v="Macedonia"/>
        <s v="Mauritania"/>
        <s v="Albania"/>
        <s v="Lesotho"/>
        <s v="Saudi Arabia"/>
        <s v="Sierra Leone"/>
        <s v="Cote d'Ivoire"/>
        <s v="Fiji"/>
        <s v="Austria"/>
        <s v="United Kingdom"/>
        <s v="San Marino"/>
        <s v="Libya"/>
        <s v="Haiti"/>
        <s v="Gabon"/>
        <s v="Belize"/>
        <s v="Lithuania"/>
        <s v="Madagascar"/>
        <s v="Democratic Republic of the Congo"/>
        <s v="Pakistan"/>
        <s v="Mexico"/>
        <s v="Federated States of Micronesia"/>
        <s v="Laos"/>
        <s v="Monaco"/>
        <s v="Samoa "/>
        <s v="Spain"/>
        <s v="Lebanon"/>
        <s v="Iran"/>
        <s v="Zambia"/>
        <s v="Kenya"/>
        <s v="Kuwait"/>
        <s v="Slovenia"/>
        <s v="Romania"/>
        <s v="Nicaragua"/>
        <s v="Malaysia"/>
        <s v="Mozambique"/>
      </sharedItems>
    </cacheField>
    <cacheField name="Item Type" numFmtId="0">
      <sharedItems count="12">
        <s v="Baby Food"/>
        <s v="Cereal"/>
        <s v="Office Supplies"/>
        <s v="Fruits"/>
        <s v="Household"/>
        <s v="Vegetables"/>
        <s v="Personal Care"/>
        <s v="Clothes"/>
        <s v="Cosmetics"/>
        <s v="Beverages"/>
        <s v="Meat"/>
        <s v="Snacks"/>
      </sharedItems>
    </cacheField>
    <cacheField name="Sales Channel" numFmtId="0">
      <sharedItems count="2">
        <s v="Offline"/>
        <s v="Online"/>
      </sharedItems>
    </cacheField>
    <cacheField name="Order Priority" numFmtId="0">
      <sharedItems count="4">
        <s v="H"/>
        <s v="C"/>
        <s v="L"/>
        <s v="M"/>
      </sharedItems>
    </cacheField>
    <cacheField name="Order Date" numFmtId="14">
      <sharedItems containsSemiMixedTypes="0" containsNonDate="0" containsDate="1" containsString="0" minDate="2010-02-02T00:00:00" maxDate="2017-05-23T00:00:00"/>
    </cacheField>
    <cacheField name="Order ID" numFmtId="0">
      <sharedItems containsSemiMixedTypes="0" containsString="0" containsNumber="1" containsInteger="1" minValue="114606559" maxValue="994022214"/>
    </cacheField>
    <cacheField name="Ship Date" numFmtId="14">
      <sharedItems containsSemiMixedTypes="0" containsNonDate="0" containsDate="1" containsString="0" minDate="2010-02-25T00:00:00" maxDate="2017-06-18T00:00:00"/>
    </cacheField>
    <cacheField name="Units Sold" numFmtId="0">
      <sharedItems containsSemiMixedTypes="0" containsString="0" containsNumber="1" containsInteger="1" minValue="124" maxValue="9925"/>
    </cacheField>
    <cacheField name="Unit Price" numFmtId="0">
      <sharedItems containsSemiMixedTypes="0" containsString="0" containsNumber="1" minValue="9.33" maxValue="668.27"/>
    </cacheField>
    <cacheField name="Unit Cost" numFmtId="0">
      <sharedItems containsSemiMixedTypes="0" containsString="0" containsNumber="1" minValue="6.92" maxValue="524.96"/>
    </cacheField>
    <cacheField name="Total Revenue" numFmtId="164">
      <sharedItems containsSemiMixedTypes="0" containsString="0" containsNumber="1" minValue="4870.26" maxValue="5997054.9800000004"/>
    </cacheField>
    <cacheField name="Total Cost" numFmtId="164">
      <sharedItems containsSemiMixedTypes="0" containsString="0" containsNumber="1" minValue="3612.24" maxValue="4509793.96"/>
    </cacheField>
    <cacheField name="Total Profit" numFmtId="164">
      <sharedItems containsSemiMixedTypes="0" containsString="0" containsNumber="1" minValue="1258.02" maxValue="1719922.04"/>
    </cacheField>
    <cacheField name="OrderDay" numFmtId="0">
      <sharedItems containsSemiMixedTypes="0" containsString="0" containsNumber="1" containsInteger="1" minValue="1" maxValue="31" count="30">
        <n v="28"/>
        <n v="22"/>
        <n v="2"/>
        <n v="20"/>
        <n v="1"/>
        <n v="4"/>
        <n v="23"/>
        <n v="17"/>
        <n v="14"/>
        <n v="18"/>
        <n v="24"/>
        <n v="13"/>
        <n v="8"/>
        <n v="19"/>
        <n v="30"/>
        <n v="31"/>
        <n v="7"/>
        <n v="26"/>
        <n v="29"/>
        <n v="27"/>
        <n v="16"/>
        <n v="25"/>
        <n v="11"/>
        <n v="6"/>
        <n v="5"/>
        <n v="9"/>
        <n v="15"/>
        <n v="21"/>
        <n v="3"/>
        <n v="10"/>
      </sharedItems>
    </cacheField>
    <cacheField name="OrderYear" numFmtId="0">
      <sharedItems containsSemiMixedTypes="0" containsString="0" containsNumber="1" containsInteger="1" minValue="2010" maxValue="2017" count="8">
        <n v="2010"/>
        <n v="2012"/>
        <n v="2014"/>
        <n v="2013"/>
        <n v="2015"/>
        <n v="2011"/>
        <n v="2017"/>
        <n v="2016"/>
      </sharedItems>
    </cacheField>
    <cacheField name="Quarter" numFmtId="0">
      <sharedItems containsSemiMixedTypes="0" containsString="0" containsNumber="1" containsInteger="1" minValue="1" maxValue="4"/>
    </cacheField>
    <cacheField name="Week of Year" numFmtId="0">
      <sharedItems containsSemiMixedTypes="0" containsString="0" containsNumber="1" containsInteger="1" minValue="1" maxValue="53"/>
    </cacheField>
    <cacheField name="Week of Month" numFmtId="0">
      <sharedItems containsSemiMixedTypes="0" containsString="0" containsNumber="1" containsInteger="1" minValue="1" maxValue="5"/>
    </cacheField>
    <cacheField name="Month Name" numFmtId="0">
      <sharedItems count="12">
        <s v="May"/>
        <s v="August"/>
        <s v="June"/>
        <s v="February"/>
        <s v="April"/>
        <s v="July"/>
        <s v="January"/>
        <s v="November"/>
        <s v="December"/>
        <s v="September"/>
        <s v="October"/>
        <s v="March"/>
      </sharedItems>
    </cacheField>
  </cacheFields>
  <extLst>
    <ext xmlns:x14="http://schemas.microsoft.com/office/spreadsheetml/2009/9/main" uri="{725AE2AE-9491-48be-B2B4-4EB974FC3084}">
      <x14:pivotCacheDefinition pivotCacheId="2824946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x v="0"/>
    <x v="0"/>
    <d v="2010-05-28T00:00:00"/>
    <n v="669165933"/>
    <d v="2010-06-27T00:00:00"/>
    <n v="9925"/>
    <n v="255.28"/>
    <n v="159.41999999999999"/>
    <n v="2533654"/>
    <n v="1582243.5"/>
    <n v="951410.5"/>
    <x v="0"/>
    <x v="0"/>
    <n v="2"/>
    <n v="22"/>
    <n v="5"/>
    <x v="0"/>
  </r>
  <r>
    <x v="1"/>
    <x v="1"/>
    <x v="1"/>
    <x v="1"/>
    <x v="1"/>
    <d v="2012-08-22T00:00:00"/>
    <n v="963881480"/>
    <d v="2012-09-15T00:00:00"/>
    <n v="2804"/>
    <n v="205.7"/>
    <n v="117.11"/>
    <n v="576782.80000000005"/>
    <n v="328376.44"/>
    <n v="248406.36"/>
    <x v="1"/>
    <x v="1"/>
    <n v="3"/>
    <n v="34"/>
    <n v="4"/>
    <x v="1"/>
  </r>
  <r>
    <x v="2"/>
    <x v="2"/>
    <x v="2"/>
    <x v="0"/>
    <x v="2"/>
    <d v="2014-05-02T00:00:00"/>
    <n v="341417157"/>
    <d v="2014-05-08T00:00:00"/>
    <n v="1779"/>
    <n v="651.21"/>
    <n v="524.96"/>
    <n v="1158502.5900000001"/>
    <n v="933903.84"/>
    <n v="224598.75"/>
    <x v="2"/>
    <x v="2"/>
    <n v="2"/>
    <n v="18"/>
    <n v="1"/>
    <x v="0"/>
  </r>
  <r>
    <x v="3"/>
    <x v="3"/>
    <x v="3"/>
    <x v="1"/>
    <x v="1"/>
    <d v="2014-06-20T00:00:00"/>
    <n v="514321792"/>
    <d v="2014-07-05T00:00:00"/>
    <n v="8102"/>
    <n v="9.33"/>
    <n v="6.92"/>
    <n v="75591.66"/>
    <n v="56065.84"/>
    <n v="19525.82"/>
    <x v="3"/>
    <x v="2"/>
    <n v="2"/>
    <n v="25"/>
    <n v="3"/>
    <x v="2"/>
  </r>
  <r>
    <x v="3"/>
    <x v="4"/>
    <x v="2"/>
    <x v="0"/>
    <x v="2"/>
    <d v="2013-02-01T00:00:00"/>
    <n v="115456712"/>
    <d v="2013-02-06T00:00:00"/>
    <n v="5062"/>
    <n v="651.21"/>
    <n v="524.96"/>
    <n v="3296425.02"/>
    <n v="2657347.52"/>
    <n v="639077.5"/>
    <x v="4"/>
    <x v="3"/>
    <n v="1"/>
    <n v="5"/>
    <n v="1"/>
    <x v="3"/>
  </r>
  <r>
    <x v="0"/>
    <x v="5"/>
    <x v="0"/>
    <x v="1"/>
    <x v="1"/>
    <d v="2015-02-04T00:00:00"/>
    <n v="547995746"/>
    <d v="2015-02-21T00:00:00"/>
    <n v="2974"/>
    <n v="255.28"/>
    <n v="159.41999999999999"/>
    <n v="759202.72"/>
    <n v="474115.08"/>
    <n v="285087.64"/>
    <x v="5"/>
    <x v="4"/>
    <n v="1"/>
    <n v="6"/>
    <n v="1"/>
    <x v="3"/>
  </r>
  <r>
    <x v="3"/>
    <x v="6"/>
    <x v="4"/>
    <x v="0"/>
    <x v="3"/>
    <d v="2011-04-23T00:00:00"/>
    <n v="135425221"/>
    <d v="2011-04-27T00:00:00"/>
    <n v="4187"/>
    <n v="668.27"/>
    <n v="502.54"/>
    <n v="2798046.49"/>
    <n v="2104134.98"/>
    <n v="693911.51"/>
    <x v="6"/>
    <x v="5"/>
    <n v="2"/>
    <n v="17"/>
    <n v="4"/>
    <x v="4"/>
  </r>
  <r>
    <x v="3"/>
    <x v="7"/>
    <x v="5"/>
    <x v="1"/>
    <x v="0"/>
    <d v="2012-07-17T00:00:00"/>
    <n v="871543967"/>
    <d v="2012-07-27T00:00:00"/>
    <n v="8082"/>
    <n v="154.06"/>
    <n v="90.93"/>
    <n v="1245112.92"/>
    <n v="734896.26"/>
    <n v="510216.66"/>
    <x v="7"/>
    <x v="1"/>
    <n v="3"/>
    <n v="29"/>
    <n v="3"/>
    <x v="5"/>
  </r>
  <r>
    <x v="3"/>
    <x v="8"/>
    <x v="6"/>
    <x v="0"/>
    <x v="3"/>
    <d v="2015-07-14T00:00:00"/>
    <n v="770463311"/>
    <d v="2015-08-25T00:00:00"/>
    <n v="6070"/>
    <n v="81.73"/>
    <n v="56.67"/>
    <n v="496101.1"/>
    <n v="343986.9"/>
    <n v="152114.20000000001"/>
    <x v="8"/>
    <x v="4"/>
    <n v="3"/>
    <n v="29"/>
    <n v="3"/>
    <x v="5"/>
  </r>
  <r>
    <x v="3"/>
    <x v="9"/>
    <x v="1"/>
    <x v="1"/>
    <x v="0"/>
    <d v="2014-04-18T00:00:00"/>
    <n v="616607081"/>
    <d v="2014-05-30T00:00:00"/>
    <n v="6593"/>
    <n v="205.7"/>
    <n v="117.11"/>
    <n v="1356180.1"/>
    <n v="772106.23"/>
    <n v="584073.87"/>
    <x v="9"/>
    <x v="2"/>
    <n v="2"/>
    <n v="16"/>
    <n v="3"/>
    <x v="4"/>
  </r>
  <r>
    <x v="4"/>
    <x v="10"/>
    <x v="5"/>
    <x v="1"/>
    <x v="0"/>
    <d v="2011-06-24T00:00:00"/>
    <n v="814711606"/>
    <d v="2011-07-12T00:00:00"/>
    <n v="124"/>
    <n v="154.06"/>
    <n v="90.93"/>
    <n v="19103.439999999999"/>
    <n v="11275.32"/>
    <n v="7828.12"/>
    <x v="10"/>
    <x v="5"/>
    <n v="2"/>
    <n v="26"/>
    <n v="4"/>
    <x v="2"/>
  </r>
  <r>
    <x v="3"/>
    <x v="11"/>
    <x v="7"/>
    <x v="0"/>
    <x v="0"/>
    <d v="2014-08-02T00:00:00"/>
    <n v="939825713"/>
    <d v="2014-08-19T00:00:00"/>
    <n v="4168"/>
    <n v="109.28"/>
    <n v="35.840000000000003"/>
    <n v="455479.03999999998"/>
    <n v="149381.12"/>
    <n v="306097.91999999998"/>
    <x v="2"/>
    <x v="2"/>
    <n v="3"/>
    <n v="31"/>
    <n v="1"/>
    <x v="1"/>
  </r>
  <r>
    <x v="4"/>
    <x v="12"/>
    <x v="7"/>
    <x v="1"/>
    <x v="2"/>
    <d v="2017-01-13T00:00:00"/>
    <n v="187310731"/>
    <d v="2017-03-01T00:00:00"/>
    <n v="8263"/>
    <n v="109.28"/>
    <n v="35.840000000000003"/>
    <n v="902980.64"/>
    <n v="296145.91999999998"/>
    <n v="606834.72"/>
    <x v="11"/>
    <x v="6"/>
    <n v="1"/>
    <n v="2"/>
    <n v="2"/>
    <x v="6"/>
  </r>
  <r>
    <x v="1"/>
    <x v="13"/>
    <x v="4"/>
    <x v="0"/>
    <x v="0"/>
    <d v="2017-02-08T00:00:00"/>
    <n v="522840487"/>
    <d v="2017-02-13T00:00:00"/>
    <n v="8974"/>
    <n v="668.27"/>
    <n v="502.54"/>
    <n v="5997054.9800000004"/>
    <n v="4509793.96"/>
    <n v="1487261.02"/>
    <x v="12"/>
    <x v="6"/>
    <n v="1"/>
    <n v="6"/>
    <n v="2"/>
    <x v="3"/>
  </r>
  <r>
    <x v="4"/>
    <x v="14"/>
    <x v="6"/>
    <x v="0"/>
    <x v="1"/>
    <d v="2014-02-19T00:00:00"/>
    <n v="832401311"/>
    <d v="2014-02-23T00:00:00"/>
    <n v="4901"/>
    <n v="81.73"/>
    <n v="56.67"/>
    <n v="400558.73"/>
    <n v="277739.67"/>
    <n v="122819.06"/>
    <x v="13"/>
    <x v="2"/>
    <n v="1"/>
    <n v="8"/>
    <n v="4"/>
    <x v="3"/>
  </r>
  <r>
    <x v="2"/>
    <x v="15"/>
    <x v="7"/>
    <x v="1"/>
    <x v="3"/>
    <d v="2012-04-23T00:00:00"/>
    <n v="972292029"/>
    <d v="2012-06-03T00:00:00"/>
    <n v="1673"/>
    <n v="109.28"/>
    <n v="35.840000000000003"/>
    <n v="182825.44"/>
    <n v="59960.32"/>
    <n v="122865.12"/>
    <x v="6"/>
    <x v="1"/>
    <n v="2"/>
    <n v="17"/>
    <n v="4"/>
    <x v="4"/>
  </r>
  <r>
    <x v="4"/>
    <x v="16"/>
    <x v="8"/>
    <x v="0"/>
    <x v="3"/>
    <d v="2016-11-19T00:00:00"/>
    <n v="419123971"/>
    <d v="2016-12-18T00:00:00"/>
    <n v="6952"/>
    <n v="437.2"/>
    <n v="263.33"/>
    <n v="3039414.4"/>
    <n v="1830670.16"/>
    <n v="1208744.24"/>
    <x v="13"/>
    <x v="7"/>
    <n v="4"/>
    <n v="47"/>
    <n v="3"/>
    <x v="7"/>
  </r>
  <r>
    <x v="3"/>
    <x v="17"/>
    <x v="9"/>
    <x v="0"/>
    <x v="1"/>
    <d v="2015-04-01T00:00:00"/>
    <n v="519820964"/>
    <d v="2015-04-18T00:00:00"/>
    <n v="5430"/>
    <n v="47.45"/>
    <n v="31.79"/>
    <n v="257653.5"/>
    <n v="172619.7"/>
    <n v="85033.8"/>
    <x v="4"/>
    <x v="4"/>
    <n v="2"/>
    <n v="14"/>
    <n v="1"/>
    <x v="4"/>
  </r>
  <r>
    <x v="4"/>
    <x v="18"/>
    <x v="4"/>
    <x v="0"/>
    <x v="2"/>
    <d v="2010-12-30T00:00:00"/>
    <n v="441619336"/>
    <d v="2011-01-20T00:00:00"/>
    <n v="3830"/>
    <n v="668.27"/>
    <n v="502.54"/>
    <n v="2559474.1"/>
    <n v="1924728.2"/>
    <n v="634745.9"/>
    <x v="14"/>
    <x v="0"/>
    <n v="4"/>
    <n v="53"/>
    <n v="5"/>
    <x v="8"/>
  </r>
  <r>
    <x v="0"/>
    <x v="19"/>
    <x v="10"/>
    <x v="1"/>
    <x v="2"/>
    <d v="2012-07-31T00:00:00"/>
    <n v="322067916"/>
    <d v="2012-09-11T00:00:00"/>
    <n v="5908"/>
    <n v="421.89"/>
    <n v="364.69"/>
    <n v="2492526.12"/>
    <n v="2154588.52"/>
    <n v="337937.6"/>
    <x v="15"/>
    <x v="1"/>
    <n v="3"/>
    <n v="31"/>
    <n v="5"/>
    <x v="5"/>
  </r>
  <r>
    <x v="2"/>
    <x v="20"/>
    <x v="0"/>
    <x v="1"/>
    <x v="2"/>
    <d v="2014-05-14T00:00:00"/>
    <n v="819028031"/>
    <d v="2014-06-28T00:00:00"/>
    <n v="7450"/>
    <n v="255.28"/>
    <n v="159.41999999999999"/>
    <n v="1901836"/>
    <n v="1187679"/>
    <n v="714157"/>
    <x v="8"/>
    <x v="2"/>
    <n v="2"/>
    <n v="20"/>
    <n v="3"/>
    <x v="0"/>
  </r>
  <r>
    <x v="2"/>
    <x v="21"/>
    <x v="0"/>
    <x v="1"/>
    <x v="0"/>
    <d v="2015-07-31T00:00:00"/>
    <n v="860673511"/>
    <d v="2015-09-03T00:00:00"/>
    <n v="1273"/>
    <n v="255.28"/>
    <n v="159.41999999999999"/>
    <n v="324971.44"/>
    <n v="202941.66"/>
    <n v="122029.78"/>
    <x v="15"/>
    <x v="4"/>
    <n v="3"/>
    <n v="31"/>
    <n v="5"/>
    <x v="5"/>
  </r>
  <r>
    <x v="1"/>
    <x v="13"/>
    <x v="11"/>
    <x v="1"/>
    <x v="2"/>
    <d v="2016-06-30T00:00:00"/>
    <n v="795490682"/>
    <d v="2016-07-26T00:00:00"/>
    <n v="2225"/>
    <n v="152.58000000000001"/>
    <n v="97.44"/>
    <n v="339490.5"/>
    <n v="216804"/>
    <n v="122686.5"/>
    <x v="14"/>
    <x v="7"/>
    <n v="2"/>
    <n v="27"/>
    <n v="5"/>
    <x v="2"/>
  </r>
  <r>
    <x v="0"/>
    <x v="22"/>
    <x v="3"/>
    <x v="1"/>
    <x v="0"/>
    <d v="2014-09-08T00:00:00"/>
    <n v="142278373"/>
    <d v="2014-10-04T00:00:00"/>
    <n v="2187"/>
    <n v="9.33"/>
    <n v="6.92"/>
    <n v="20404.71"/>
    <n v="15134.04"/>
    <n v="5270.67"/>
    <x v="12"/>
    <x v="2"/>
    <n v="3"/>
    <n v="37"/>
    <n v="2"/>
    <x v="9"/>
  </r>
  <r>
    <x v="2"/>
    <x v="23"/>
    <x v="6"/>
    <x v="1"/>
    <x v="2"/>
    <d v="2016-05-07T00:00:00"/>
    <n v="740147912"/>
    <d v="2016-05-10T00:00:00"/>
    <n v="5070"/>
    <n v="81.73"/>
    <n v="56.67"/>
    <n v="414371.1"/>
    <n v="287316.90000000002"/>
    <n v="127054.2"/>
    <x v="16"/>
    <x v="7"/>
    <n v="2"/>
    <n v="19"/>
    <n v="1"/>
    <x v="0"/>
  </r>
  <r>
    <x v="2"/>
    <x v="24"/>
    <x v="8"/>
    <x v="1"/>
    <x v="0"/>
    <d v="2017-05-22T00:00:00"/>
    <n v="898523128"/>
    <d v="2017-06-05T00:00:00"/>
    <n v="1815"/>
    <n v="437.2"/>
    <n v="263.33"/>
    <n v="793518"/>
    <n v="477943.95"/>
    <n v="315574.05"/>
    <x v="1"/>
    <x v="6"/>
    <n v="2"/>
    <n v="21"/>
    <n v="4"/>
    <x v="0"/>
  </r>
  <r>
    <x v="0"/>
    <x v="25"/>
    <x v="3"/>
    <x v="1"/>
    <x v="3"/>
    <d v="2014-10-13T00:00:00"/>
    <n v="347140347"/>
    <d v="2014-11-10T00:00:00"/>
    <n v="5398"/>
    <n v="9.33"/>
    <n v="6.92"/>
    <n v="50363.34"/>
    <n v="37354.160000000003"/>
    <n v="13009.18"/>
    <x v="11"/>
    <x v="2"/>
    <n v="4"/>
    <n v="42"/>
    <n v="3"/>
    <x v="10"/>
  </r>
  <r>
    <x v="3"/>
    <x v="26"/>
    <x v="3"/>
    <x v="1"/>
    <x v="2"/>
    <d v="2010-05-07T00:00:00"/>
    <n v="686048400"/>
    <d v="2010-05-10T00:00:00"/>
    <n v="5822"/>
    <n v="9.33"/>
    <n v="6.92"/>
    <n v="54319.26"/>
    <n v="40288.239999999998"/>
    <n v="14031.02"/>
    <x v="16"/>
    <x v="0"/>
    <n v="2"/>
    <n v="19"/>
    <n v="2"/>
    <x v="0"/>
  </r>
  <r>
    <x v="2"/>
    <x v="20"/>
    <x v="9"/>
    <x v="0"/>
    <x v="1"/>
    <d v="2014-07-18T00:00:00"/>
    <n v="435608613"/>
    <d v="2014-07-30T00:00:00"/>
    <n v="5124"/>
    <n v="47.45"/>
    <n v="31.79"/>
    <n v="243133.8"/>
    <n v="162891.96"/>
    <n v="80241.84"/>
    <x v="9"/>
    <x v="2"/>
    <n v="3"/>
    <n v="29"/>
    <n v="3"/>
    <x v="5"/>
  </r>
  <r>
    <x v="3"/>
    <x v="27"/>
    <x v="4"/>
    <x v="0"/>
    <x v="2"/>
    <d v="2012-05-26T00:00:00"/>
    <n v="886494815"/>
    <d v="2012-06-09T00:00:00"/>
    <n v="2370"/>
    <n v="668.27"/>
    <n v="502.54"/>
    <n v="1583799.9"/>
    <n v="1191019.8"/>
    <n v="392780.1"/>
    <x v="17"/>
    <x v="1"/>
    <n v="2"/>
    <n v="21"/>
    <n v="4"/>
    <x v="0"/>
  </r>
  <r>
    <x v="2"/>
    <x v="28"/>
    <x v="8"/>
    <x v="0"/>
    <x v="3"/>
    <d v="2012-09-17T00:00:00"/>
    <n v="249693334"/>
    <d v="2012-10-20T00:00:00"/>
    <n v="8661"/>
    <n v="437.2"/>
    <n v="263.33"/>
    <n v="3786589.2"/>
    <n v="2280701.13"/>
    <n v="1505888.07"/>
    <x v="7"/>
    <x v="1"/>
    <n v="3"/>
    <n v="38"/>
    <n v="4"/>
    <x v="9"/>
  </r>
  <r>
    <x v="3"/>
    <x v="29"/>
    <x v="6"/>
    <x v="0"/>
    <x v="1"/>
    <d v="2013-12-29T00:00:00"/>
    <n v="406502997"/>
    <d v="2014-01-28T00:00:00"/>
    <n v="2125"/>
    <n v="81.73"/>
    <n v="56.67"/>
    <n v="173676.25"/>
    <n v="120423.75"/>
    <n v="53252.5"/>
    <x v="18"/>
    <x v="3"/>
    <n v="4"/>
    <n v="53"/>
    <n v="5"/>
    <x v="8"/>
  </r>
  <r>
    <x v="0"/>
    <x v="30"/>
    <x v="2"/>
    <x v="1"/>
    <x v="1"/>
    <d v="2015-10-27T00:00:00"/>
    <n v="158535134"/>
    <d v="2015-11-25T00:00:00"/>
    <n v="2924"/>
    <n v="651.21"/>
    <n v="524.96"/>
    <n v="1904138.04"/>
    <n v="1534983.04"/>
    <n v="369155"/>
    <x v="19"/>
    <x v="4"/>
    <n v="4"/>
    <n v="44"/>
    <n v="5"/>
    <x v="10"/>
  </r>
  <r>
    <x v="4"/>
    <x v="31"/>
    <x v="4"/>
    <x v="0"/>
    <x v="0"/>
    <d v="2015-01-16T00:00:00"/>
    <n v="177713572"/>
    <d v="2015-03-01T00:00:00"/>
    <n v="8250"/>
    <n v="668.27"/>
    <n v="502.54"/>
    <n v="5513227.5"/>
    <n v="4145955"/>
    <n v="1367272.5"/>
    <x v="20"/>
    <x v="4"/>
    <n v="1"/>
    <n v="3"/>
    <n v="3"/>
    <x v="6"/>
  </r>
  <r>
    <x v="3"/>
    <x v="32"/>
    <x v="11"/>
    <x v="1"/>
    <x v="3"/>
    <d v="2017-02-25T00:00:00"/>
    <n v="756274640"/>
    <d v="2017-02-25T00:00:00"/>
    <n v="7327"/>
    <n v="152.58000000000001"/>
    <n v="97.44"/>
    <n v="1117953.6599999999"/>
    <n v="713942.88"/>
    <n v="404010.78"/>
    <x v="21"/>
    <x v="6"/>
    <n v="1"/>
    <n v="8"/>
    <n v="4"/>
    <x v="3"/>
  </r>
  <r>
    <x v="1"/>
    <x v="33"/>
    <x v="6"/>
    <x v="0"/>
    <x v="2"/>
    <d v="2017-05-08T00:00:00"/>
    <n v="456767165"/>
    <d v="2017-05-21T00:00:00"/>
    <n v="6409"/>
    <n v="81.73"/>
    <n v="56.67"/>
    <n v="523807.57"/>
    <n v="363198.03"/>
    <n v="160609.54"/>
    <x v="12"/>
    <x v="6"/>
    <n v="2"/>
    <n v="19"/>
    <n v="2"/>
    <x v="0"/>
  </r>
  <r>
    <x v="5"/>
    <x v="34"/>
    <x v="3"/>
    <x v="1"/>
    <x v="2"/>
    <d v="2011-11-22T00:00:00"/>
    <n v="162052476"/>
    <d v="2011-12-03T00:00:00"/>
    <n v="3784"/>
    <n v="9.33"/>
    <n v="6.92"/>
    <n v="35304.720000000001"/>
    <n v="26185.279999999999"/>
    <n v="9119.44"/>
    <x v="1"/>
    <x v="5"/>
    <n v="4"/>
    <n v="48"/>
    <n v="4"/>
    <x v="7"/>
  </r>
  <r>
    <x v="3"/>
    <x v="27"/>
    <x v="10"/>
    <x v="1"/>
    <x v="3"/>
    <d v="2017-01-14T00:00:00"/>
    <n v="825304400"/>
    <d v="2017-01-23T00:00:00"/>
    <n v="4767"/>
    <n v="421.89"/>
    <n v="364.69"/>
    <n v="2011149.63"/>
    <n v="1738477.23"/>
    <n v="272672.40000000002"/>
    <x v="8"/>
    <x v="6"/>
    <n v="1"/>
    <n v="2"/>
    <n v="2"/>
    <x v="6"/>
  </r>
  <r>
    <x v="4"/>
    <x v="35"/>
    <x v="2"/>
    <x v="1"/>
    <x v="2"/>
    <d v="2012-04-01T00:00:00"/>
    <n v="320009267"/>
    <d v="2012-05-08T00:00:00"/>
    <n v="6708"/>
    <n v="651.21"/>
    <n v="524.96"/>
    <n v="4368316.68"/>
    <n v="3521431.68"/>
    <n v="846885"/>
    <x v="4"/>
    <x v="1"/>
    <n v="2"/>
    <n v="14"/>
    <n v="1"/>
    <x v="4"/>
  </r>
  <r>
    <x v="2"/>
    <x v="15"/>
    <x v="2"/>
    <x v="1"/>
    <x v="3"/>
    <d v="2012-02-16T00:00:00"/>
    <n v="189965903"/>
    <d v="2012-02-28T00:00:00"/>
    <n v="3987"/>
    <n v="651.21"/>
    <n v="524.96"/>
    <n v="2596374.27"/>
    <n v="2093015.52"/>
    <n v="503358.75"/>
    <x v="20"/>
    <x v="1"/>
    <n v="1"/>
    <n v="7"/>
    <n v="3"/>
    <x v="3"/>
  </r>
  <r>
    <x v="3"/>
    <x v="36"/>
    <x v="6"/>
    <x v="1"/>
    <x v="0"/>
    <d v="2017-03-11T00:00:00"/>
    <n v="699285638"/>
    <d v="2017-03-28T00:00:00"/>
    <n v="3015"/>
    <n v="81.73"/>
    <n v="56.67"/>
    <n v="246415.95"/>
    <n v="170860.05"/>
    <n v="75555.899999999994"/>
    <x v="22"/>
    <x v="6"/>
    <n v="1"/>
    <n v="10"/>
    <n v="2"/>
    <x v="11"/>
  </r>
  <r>
    <x v="5"/>
    <x v="37"/>
    <x v="8"/>
    <x v="1"/>
    <x v="3"/>
    <d v="2010-02-06T00:00:00"/>
    <n v="382392299"/>
    <d v="2010-02-25T00:00:00"/>
    <n v="7234"/>
    <n v="437.2"/>
    <n v="263.33"/>
    <n v="3162704.8"/>
    <n v="1904929.22"/>
    <n v="1257775.58"/>
    <x v="23"/>
    <x v="0"/>
    <n v="1"/>
    <n v="6"/>
    <n v="1"/>
    <x v="3"/>
  </r>
  <r>
    <x v="3"/>
    <x v="27"/>
    <x v="1"/>
    <x v="0"/>
    <x v="0"/>
    <d v="2012-06-07T00:00:00"/>
    <n v="994022214"/>
    <d v="2012-06-08T00:00:00"/>
    <n v="2117"/>
    <n v="205.7"/>
    <n v="117.11"/>
    <n v="435466.9"/>
    <n v="247921.87"/>
    <n v="187545.03"/>
    <x v="16"/>
    <x v="1"/>
    <n v="2"/>
    <n v="23"/>
    <n v="2"/>
    <x v="2"/>
  </r>
  <r>
    <x v="2"/>
    <x v="38"/>
    <x v="5"/>
    <x v="1"/>
    <x v="0"/>
    <d v="2012-10-06T00:00:00"/>
    <n v="759224212"/>
    <d v="2012-11-10T00:00:00"/>
    <n v="171"/>
    <n v="154.06"/>
    <n v="90.93"/>
    <n v="26344.26"/>
    <n v="15549.03"/>
    <n v="10795.23"/>
    <x v="23"/>
    <x v="1"/>
    <n v="4"/>
    <n v="40"/>
    <n v="1"/>
    <x v="10"/>
  </r>
  <r>
    <x v="4"/>
    <x v="31"/>
    <x v="7"/>
    <x v="1"/>
    <x v="0"/>
    <d v="2015-11-14T00:00:00"/>
    <n v="223359620"/>
    <d v="2015-11-18T00:00:00"/>
    <n v="5930"/>
    <n v="109.28"/>
    <n v="35.840000000000003"/>
    <n v="648030.4"/>
    <n v="212531.20000000001"/>
    <n v="435499.2"/>
    <x v="8"/>
    <x v="4"/>
    <n v="4"/>
    <n v="46"/>
    <n v="2"/>
    <x v="7"/>
  </r>
  <r>
    <x v="3"/>
    <x v="39"/>
    <x v="1"/>
    <x v="0"/>
    <x v="0"/>
    <d v="2016-03-29T00:00:00"/>
    <n v="902102267"/>
    <d v="2016-04-29T00:00:00"/>
    <n v="962"/>
    <n v="205.7"/>
    <n v="117.11"/>
    <n v="197883.4"/>
    <n v="112659.82"/>
    <n v="85223.58"/>
    <x v="18"/>
    <x v="7"/>
    <n v="1"/>
    <n v="14"/>
    <n v="5"/>
    <x v="11"/>
  </r>
  <r>
    <x v="2"/>
    <x v="40"/>
    <x v="8"/>
    <x v="1"/>
    <x v="1"/>
    <d v="2016-12-31T00:00:00"/>
    <n v="331438481"/>
    <d v="2016-12-31T00:00:00"/>
    <n v="8867"/>
    <n v="437.2"/>
    <n v="263.33"/>
    <n v="3876652.4"/>
    <n v="2334947.11"/>
    <n v="1541705.29"/>
    <x v="15"/>
    <x v="7"/>
    <n v="4"/>
    <n v="53"/>
    <n v="5"/>
    <x v="8"/>
  </r>
  <r>
    <x v="2"/>
    <x v="28"/>
    <x v="6"/>
    <x v="1"/>
    <x v="3"/>
    <d v="2010-12-23T00:00:00"/>
    <n v="617667090"/>
    <d v="2011-01-31T00:00:00"/>
    <n v="273"/>
    <n v="81.73"/>
    <n v="56.67"/>
    <n v="22312.29"/>
    <n v="15470.91"/>
    <n v="6841.38"/>
    <x v="6"/>
    <x v="0"/>
    <n v="4"/>
    <n v="52"/>
    <n v="4"/>
    <x v="8"/>
  </r>
  <r>
    <x v="2"/>
    <x v="41"/>
    <x v="7"/>
    <x v="0"/>
    <x v="1"/>
    <d v="2014-10-14T00:00:00"/>
    <n v="787399423"/>
    <d v="2014-11-14T00:00:00"/>
    <n v="7842"/>
    <n v="109.28"/>
    <n v="35.840000000000003"/>
    <n v="856973.76"/>
    <n v="281057.28000000003"/>
    <n v="575916.48"/>
    <x v="8"/>
    <x v="2"/>
    <n v="4"/>
    <n v="42"/>
    <n v="3"/>
    <x v="10"/>
  </r>
  <r>
    <x v="3"/>
    <x v="42"/>
    <x v="2"/>
    <x v="0"/>
    <x v="1"/>
    <d v="2012-01-11T00:00:00"/>
    <n v="837559306"/>
    <d v="2012-01-13T00:00:00"/>
    <n v="1266"/>
    <n v="651.21"/>
    <n v="524.96"/>
    <n v="824431.86"/>
    <n v="664599.36"/>
    <n v="159832.5"/>
    <x v="22"/>
    <x v="1"/>
    <n v="1"/>
    <n v="2"/>
    <n v="2"/>
    <x v="6"/>
  </r>
  <r>
    <x v="2"/>
    <x v="43"/>
    <x v="7"/>
    <x v="1"/>
    <x v="1"/>
    <d v="2010-02-02T00:00:00"/>
    <n v="385383069"/>
    <d v="2010-03-18T00:00:00"/>
    <n v="2269"/>
    <n v="109.28"/>
    <n v="35.840000000000003"/>
    <n v="247956.32"/>
    <n v="81320.960000000006"/>
    <n v="166635.35999999999"/>
    <x v="2"/>
    <x v="0"/>
    <n v="1"/>
    <n v="6"/>
    <n v="1"/>
    <x v="3"/>
  </r>
  <r>
    <x v="3"/>
    <x v="44"/>
    <x v="3"/>
    <x v="1"/>
    <x v="2"/>
    <d v="2013-08-18T00:00:00"/>
    <n v="918419539"/>
    <d v="2013-09-18T00:00:00"/>
    <n v="9606"/>
    <n v="9.33"/>
    <n v="6.92"/>
    <n v="89623.98"/>
    <n v="66473.52"/>
    <n v="23150.46"/>
    <x v="9"/>
    <x v="3"/>
    <n v="3"/>
    <n v="34"/>
    <n v="4"/>
    <x v="1"/>
  </r>
  <r>
    <x v="5"/>
    <x v="45"/>
    <x v="1"/>
    <x v="1"/>
    <x v="3"/>
    <d v="2013-03-25T00:00:00"/>
    <n v="844530045"/>
    <d v="2013-03-28T00:00:00"/>
    <n v="4063"/>
    <n v="205.7"/>
    <n v="117.11"/>
    <n v="835759.1"/>
    <n v="475817.93"/>
    <n v="359941.17"/>
    <x v="21"/>
    <x v="3"/>
    <n v="1"/>
    <n v="13"/>
    <n v="5"/>
    <x v="11"/>
  </r>
  <r>
    <x v="3"/>
    <x v="46"/>
    <x v="2"/>
    <x v="0"/>
    <x v="3"/>
    <d v="2011-11-26T00:00:00"/>
    <n v="441888415"/>
    <d v="2012-01-07T00:00:00"/>
    <n v="3457"/>
    <n v="651.21"/>
    <n v="524.96"/>
    <n v="2251232.9700000002"/>
    <n v="1814786.72"/>
    <n v="436446.25"/>
    <x v="17"/>
    <x v="5"/>
    <n v="4"/>
    <n v="48"/>
    <n v="4"/>
    <x v="7"/>
  </r>
  <r>
    <x v="3"/>
    <x v="3"/>
    <x v="3"/>
    <x v="0"/>
    <x v="0"/>
    <d v="2013-09-17T00:00:00"/>
    <n v="508980977"/>
    <d v="2013-10-24T00:00:00"/>
    <n v="7637"/>
    <n v="9.33"/>
    <n v="6.92"/>
    <n v="71253.210000000006"/>
    <n v="52848.04"/>
    <n v="18405.169999999998"/>
    <x v="7"/>
    <x v="3"/>
    <n v="3"/>
    <n v="38"/>
    <n v="3"/>
    <x v="9"/>
  </r>
  <r>
    <x v="3"/>
    <x v="47"/>
    <x v="7"/>
    <x v="1"/>
    <x v="1"/>
    <d v="2012-06-08T00:00:00"/>
    <n v="114606559"/>
    <d v="2012-06-27T00:00:00"/>
    <n v="3482"/>
    <n v="109.28"/>
    <n v="35.840000000000003"/>
    <n v="380512.96"/>
    <n v="124794.88"/>
    <n v="255718.08"/>
    <x v="12"/>
    <x v="1"/>
    <n v="2"/>
    <n v="23"/>
    <n v="2"/>
    <x v="2"/>
  </r>
  <r>
    <x v="0"/>
    <x v="48"/>
    <x v="7"/>
    <x v="0"/>
    <x v="1"/>
    <d v="2010-06-30T00:00:00"/>
    <n v="647876489"/>
    <d v="2010-08-01T00:00:00"/>
    <n v="9905"/>
    <n v="109.28"/>
    <n v="35.840000000000003"/>
    <n v="1082418.3999999999"/>
    <n v="354995.20000000001"/>
    <n v="727423.2"/>
    <x v="14"/>
    <x v="0"/>
    <n v="2"/>
    <n v="27"/>
    <n v="5"/>
    <x v="2"/>
  </r>
  <r>
    <x v="2"/>
    <x v="49"/>
    <x v="8"/>
    <x v="0"/>
    <x v="0"/>
    <d v="2015-02-23T00:00:00"/>
    <n v="868214595"/>
    <d v="2015-03-02T00:00:00"/>
    <n v="2847"/>
    <n v="437.2"/>
    <n v="263.33"/>
    <n v="1244708.3999999999"/>
    <n v="749700.51"/>
    <n v="495007.89"/>
    <x v="6"/>
    <x v="4"/>
    <n v="1"/>
    <n v="9"/>
    <n v="4"/>
    <x v="3"/>
  </r>
  <r>
    <x v="2"/>
    <x v="50"/>
    <x v="4"/>
    <x v="1"/>
    <x v="2"/>
    <d v="2012-01-05T00:00:00"/>
    <n v="955357205"/>
    <d v="2012-02-14T00:00:00"/>
    <n v="282"/>
    <n v="668.27"/>
    <n v="502.54"/>
    <n v="188452.14"/>
    <n v="141716.28"/>
    <n v="46735.86"/>
    <x v="24"/>
    <x v="1"/>
    <n v="1"/>
    <n v="1"/>
    <n v="1"/>
    <x v="6"/>
  </r>
  <r>
    <x v="3"/>
    <x v="32"/>
    <x v="8"/>
    <x v="0"/>
    <x v="0"/>
    <d v="2014-04-07T00:00:00"/>
    <n v="259353148"/>
    <d v="2014-04-19T00:00:00"/>
    <n v="7215"/>
    <n v="437.2"/>
    <n v="263.33"/>
    <n v="3154398"/>
    <n v="1899925.95"/>
    <n v="1254472.05"/>
    <x v="16"/>
    <x v="2"/>
    <n v="2"/>
    <n v="15"/>
    <n v="2"/>
    <x v="4"/>
  </r>
  <r>
    <x v="0"/>
    <x v="30"/>
    <x v="1"/>
    <x v="0"/>
    <x v="0"/>
    <d v="2013-06-09T00:00:00"/>
    <n v="450563752"/>
    <d v="2013-07-02T00:00:00"/>
    <n v="682"/>
    <n v="205.7"/>
    <n v="117.11"/>
    <n v="140287.4"/>
    <n v="79869.02"/>
    <n v="60418.38"/>
    <x v="25"/>
    <x v="3"/>
    <n v="2"/>
    <n v="24"/>
    <n v="3"/>
    <x v="2"/>
  </r>
  <r>
    <x v="2"/>
    <x v="51"/>
    <x v="0"/>
    <x v="1"/>
    <x v="2"/>
    <d v="2013-06-26T00:00:00"/>
    <n v="569662845"/>
    <d v="2013-07-01T00:00:00"/>
    <n v="4750"/>
    <n v="255.28"/>
    <n v="159.41999999999999"/>
    <n v="1212580"/>
    <n v="757245"/>
    <n v="455335"/>
    <x v="17"/>
    <x v="3"/>
    <n v="2"/>
    <n v="26"/>
    <n v="5"/>
    <x v="2"/>
  </r>
  <r>
    <x v="3"/>
    <x v="17"/>
    <x v="2"/>
    <x v="1"/>
    <x v="3"/>
    <d v="2011-11-07T00:00:00"/>
    <n v="177636754"/>
    <d v="2011-11-15T00:00:00"/>
    <n v="5518"/>
    <n v="651.21"/>
    <n v="524.96"/>
    <n v="3593376.78"/>
    <n v="2896729.28"/>
    <n v="696647.5"/>
    <x v="16"/>
    <x v="5"/>
    <n v="4"/>
    <n v="46"/>
    <n v="2"/>
    <x v="7"/>
  </r>
  <r>
    <x v="5"/>
    <x v="52"/>
    <x v="7"/>
    <x v="0"/>
    <x v="0"/>
    <d v="2010-10-30T00:00:00"/>
    <n v="705784308"/>
    <d v="2010-11-17T00:00:00"/>
    <n v="6116"/>
    <n v="109.28"/>
    <n v="35.840000000000003"/>
    <n v="668356.48"/>
    <n v="219197.44"/>
    <n v="449159.04"/>
    <x v="14"/>
    <x v="0"/>
    <n v="4"/>
    <n v="44"/>
    <n v="5"/>
    <x v="10"/>
  </r>
  <r>
    <x v="1"/>
    <x v="53"/>
    <x v="8"/>
    <x v="0"/>
    <x v="0"/>
    <d v="2013-10-13T00:00:00"/>
    <n v="505716836"/>
    <d v="2013-11-16T00:00:00"/>
    <n v="1705"/>
    <n v="437.2"/>
    <n v="263.33"/>
    <n v="745426"/>
    <n v="448977.65"/>
    <n v="296448.34999999998"/>
    <x v="11"/>
    <x v="3"/>
    <n v="4"/>
    <n v="42"/>
    <n v="3"/>
    <x v="10"/>
  </r>
  <r>
    <x v="3"/>
    <x v="4"/>
    <x v="8"/>
    <x v="0"/>
    <x v="0"/>
    <d v="2013-10-11T00:00:00"/>
    <n v="699358165"/>
    <d v="2013-11-25T00:00:00"/>
    <n v="4477"/>
    <n v="437.2"/>
    <n v="263.33"/>
    <n v="1957344.4"/>
    <n v="1178928.4099999999"/>
    <n v="778415.99"/>
    <x v="22"/>
    <x v="3"/>
    <n v="4"/>
    <n v="41"/>
    <n v="2"/>
    <x v="10"/>
  </r>
  <r>
    <x v="3"/>
    <x v="54"/>
    <x v="6"/>
    <x v="0"/>
    <x v="2"/>
    <d v="2012-07-08T00:00:00"/>
    <n v="228944623"/>
    <d v="2012-07-09T00:00:00"/>
    <n v="8656"/>
    <n v="81.73"/>
    <n v="56.67"/>
    <n v="707454.88"/>
    <n v="490535.52"/>
    <n v="216919.36"/>
    <x v="12"/>
    <x v="1"/>
    <n v="3"/>
    <n v="28"/>
    <n v="2"/>
    <x v="5"/>
  </r>
  <r>
    <x v="1"/>
    <x v="55"/>
    <x v="7"/>
    <x v="0"/>
    <x v="3"/>
    <d v="2016-07-25T00:00:00"/>
    <n v="807025039"/>
    <d v="2016-09-07T00:00:00"/>
    <n v="5498"/>
    <n v="109.28"/>
    <n v="35.840000000000003"/>
    <n v="600821.43999999994"/>
    <n v="197048.32000000001"/>
    <n v="403773.12"/>
    <x v="21"/>
    <x v="7"/>
    <n v="3"/>
    <n v="31"/>
    <n v="5"/>
    <x v="5"/>
  </r>
  <r>
    <x v="2"/>
    <x v="56"/>
    <x v="2"/>
    <x v="0"/>
    <x v="0"/>
    <d v="2010-10-24T00:00:00"/>
    <n v="166460740"/>
    <d v="2010-11-17T00:00:00"/>
    <n v="8287"/>
    <n v="651.21"/>
    <n v="524.96"/>
    <n v="5396577.2699999996"/>
    <n v="4350343.5199999996"/>
    <n v="1046233.75"/>
    <x v="10"/>
    <x v="0"/>
    <n v="4"/>
    <n v="44"/>
    <n v="5"/>
    <x v="10"/>
  </r>
  <r>
    <x v="3"/>
    <x v="57"/>
    <x v="7"/>
    <x v="0"/>
    <x v="2"/>
    <d v="2015-04-25T00:00:00"/>
    <n v="610425555"/>
    <d v="2015-05-28T00:00:00"/>
    <n v="7342"/>
    <n v="109.28"/>
    <n v="35.840000000000003"/>
    <n v="802333.76"/>
    <n v="263137.28000000003"/>
    <n v="539196.48"/>
    <x v="21"/>
    <x v="4"/>
    <n v="2"/>
    <n v="17"/>
    <n v="4"/>
    <x v="4"/>
  </r>
  <r>
    <x v="4"/>
    <x v="18"/>
    <x v="2"/>
    <x v="1"/>
    <x v="3"/>
    <d v="2013-04-23T00:00:00"/>
    <n v="462405812"/>
    <d v="2013-05-20T00:00:00"/>
    <n v="5010"/>
    <n v="651.21"/>
    <n v="524.96"/>
    <n v="3262562.1"/>
    <n v="2630049.6"/>
    <n v="632512.5"/>
    <x v="6"/>
    <x v="3"/>
    <n v="2"/>
    <n v="17"/>
    <n v="4"/>
    <x v="4"/>
  </r>
  <r>
    <x v="5"/>
    <x v="52"/>
    <x v="3"/>
    <x v="1"/>
    <x v="2"/>
    <d v="2015-08-14T00:00:00"/>
    <n v="816200339"/>
    <d v="2015-09-30T00:00:00"/>
    <n v="673"/>
    <n v="9.33"/>
    <n v="6.92"/>
    <n v="6279.09"/>
    <n v="4657.16"/>
    <n v="1621.93"/>
    <x v="8"/>
    <x v="4"/>
    <n v="3"/>
    <n v="33"/>
    <n v="3"/>
    <x v="1"/>
  </r>
  <r>
    <x v="3"/>
    <x v="58"/>
    <x v="9"/>
    <x v="1"/>
    <x v="1"/>
    <d v="2011-05-26T00:00:00"/>
    <n v="585920464"/>
    <d v="2011-07-15T00:00:00"/>
    <n v="5741"/>
    <n v="47.45"/>
    <n v="31.79"/>
    <n v="272410.45"/>
    <n v="182506.39"/>
    <n v="89904.06"/>
    <x v="17"/>
    <x v="5"/>
    <n v="2"/>
    <n v="22"/>
    <n v="4"/>
    <x v="0"/>
  </r>
  <r>
    <x v="3"/>
    <x v="32"/>
    <x v="1"/>
    <x v="1"/>
    <x v="0"/>
    <d v="2017-05-20T00:00:00"/>
    <n v="555990016"/>
    <d v="2017-06-17T00:00:00"/>
    <n v="8656"/>
    <n v="205.7"/>
    <n v="117.11"/>
    <n v="1780539.2"/>
    <n v="1013704.16"/>
    <n v="766835.04"/>
    <x v="3"/>
    <x v="6"/>
    <n v="2"/>
    <n v="20"/>
    <n v="3"/>
    <x v="0"/>
  </r>
  <r>
    <x v="5"/>
    <x v="59"/>
    <x v="8"/>
    <x v="0"/>
    <x v="2"/>
    <d v="2013-07-05T00:00:00"/>
    <n v="231145322"/>
    <d v="2013-08-16T00:00:00"/>
    <n v="9892"/>
    <n v="437.2"/>
    <n v="263.33"/>
    <n v="4324782.4000000004"/>
    <n v="2604860.36"/>
    <n v="1719922.04"/>
    <x v="24"/>
    <x v="3"/>
    <n v="3"/>
    <n v="27"/>
    <n v="1"/>
    <x v="5"/>
  </r>
  <r>
    <x v="6"/>
    <x v="60"/>
    <x v="4"/>
    <x v="0"/>
    <x v="1"/>
    <d v="2014-11-06T00:00:00"/>
    <n v="986435210"/>
    <d v="2014-12-12T00:00:00"/>
    <n v="6954"/>
    <n v="668.27"/>
    <n v="502.54"/>
    <n v="4647149.58"/>
    <n v="3494663.16"/>
    <n v="1152486.42"/>
    <x v="23"/>
    <x v="2"/>
    <n v="4"/>
    <n v="45"/>
    <n v="2"/>
    <x v="7"/>
  </r>
  <r>
    <x v="0"/>
    <x v="61"/>
    <x v="9"/>
    <x v="1"/>
    <x v="1"/>
    <d v="2014-10-28T00:00:00"/>
    <n v="217221009"/>
    <d v="2014-11-15T00:00:00"/>
    <n v="9379"/>
    <n v="47.45"/>
    <n v="31.79"/>
    <n v="445033.55"/>
    <n v="298158.40999999997"/>
    <n v="146875.14000000001"/>
    <x v="0"/>
    <x v="2"/>
    <n v="4"/>
    <n v="44"/>
    <n v="5"/>
    <x v="10"/>
  </r>
  <r>
    <x v="4"/>
    <x v="62"/>
    <x v="5"/>
    <x v="0"/>
    <x v="1"/>
    <d v="2011-09-15T00:00:00"/>
    <n v="789176547"/>
    <d v="2011-10-23T00:00:00"/>
    <n v="3732"/>
    <n v="154.06"/>
    <n v="90.93"/>
    <n v="574951.92000000004"/>
    <n v="339350.76"/>
    <n v="235601.16"/>
    <x v="26"/>
    <x v="5"/>
    <n v="3"/>
    <n v="38"/>
    <n v="3"/>
    <x v="9"/>
  </r>
  <r>
    <x v="2"/>
    <x v="63"/>
    <x v="0"/>
    <x v="0"/>
    <x v="0"/>
    <d v="2012-05-29T00:00:00"/>
    <n v="688288152"/>
    <d v="2012-06-02T00:00:00"/>
    <n v="8614"/>
    <n v="255.28"/>
    <n v="159.41999999999999"/>
    <n v="2198981.92"/>
    <n v="1373243.88"/>
    <n v="825738.04"/>
    <x v="18"/>
    <x v="1"/>
    <n v="2"/>
    <n v="22"/>
    <n v="5"/>
    <x v="0"/>
  </r>
  <r>
    <x v="0"/>
    <x v="64"/>
    <x v="8"/>
    <x v="1"/>
    <x v="0"/>
    <d v="2013-07-20T00:00:00"/>
    <n v="670854651"/>
    <d v="2013-08-07T00:00:00"/>
    <n v="9654"/>
    <n v="437.2"/>
    <n v="263.33"/>
    <n v="4220728.8"/>
    <n v="2542187.8199999998"/>
    <n v="1678540.98"/>
    <x v="3"/>
    <x v="3"/>
    <n v="3"/>
    <n v="29"/>
    <n v="3"/>
    <x v="5"/>
  </r>
  <r>
    <x v="2"/>
    <x v="65"/>
    <x v="4"/>
    <x v="0"/>
    <x v="2"/>
    <d v="2012-10-21T00:00:00"/>
    <n v="213487374"/>
    <d v="2012-11-30T00:00:00"/>
    <n v="4513"/>
    <n v="668.27"/>
    <n v="502.54"/>
    <n v="3015902.51"/>
    <n v="2267963.02"/>
    <n v="747939.49"/>
    <x v="27"/>
    <x v="1"/>
    <n v="4"/>
    <n v="43"/>
    <n v="4"/>
    <x v="10"/>
  </r>
  <r>
    <x v="5"/>
    <x v="66"/>
    <x v="7"/>
    <x v="1"/>
    <x v="2"/>
    <d v="2012-09-18T00:00:00"/>
    <n v="663110148"/>
    <d v="2012-10-08T00:00:00"/>
    <n v="7884"/>
    <n v="109.28"/>
    <n v="35.840000000000003"/>
    <n v="861563.52"/>
    <n v="282562.56"/>
    <n v="579000.96"/>
    <x v="9"/>
    <x v="1"/>
    <n v="3"/>
    <n v="38"/>
    <n v="4"/>
    <x v="9"/>
  </r>
  <r>
    <x v="5"/>
    <x v="67"/>
    <x v="8"/>
    <x v="1"/>
    <x v="0"/>
    <d v="2016-11-15T00:00:00"/>
    <n v="286959302"/>
    <d v="2016-12-08T00:00:00"/>
    <n v="6489"/>
    <n v="437.2"/>
    <n v="263.33"/>
    <n v="2836990.8"/>
    <n v="1708748.37"/>
    <n v="1128242.43"/>
    <x v="26"/>
    <x v="7"/>
    <n v="4"/>
    <n v="47"/>
    <n v="3"/>
    <x v="7"/>
  </r>
  <r>
    <x v="3"/>
    <x v="68"/>
    <x v="11"/>
    <x v="1"/>
    <x v="2"/>
    <d v="2011-01-04T00:00:00"/>
    <n v="122583663"/>
    <d v="2011-01-05T00:00:00"/>
    <n v="4085"/>
    <n v="152.58000000000001"/>
    <n v="97.44"/>
    <n v="623289.30000000005"/>
    <n v="398042.4"/>
    <n v="225246.9"/>
    <x v="5"/>
    <x v="5"/>
    <n v="1"/>
    <n v="2"/>
    <n v="2"/>
    <x v="6"/>
  </r>
  <r>
    <x v="3"/>
    <x v="69"/>
    <x v="5"/>
    <x v="1"/>
    <x v="2"/>
    <d v="2012-03-18T00:00:00"/>
    <n v="827844560"/>
    <d v="2012-04-07T00:00:00"/>
    <n v="6457"/>
    <n v="154.06"/>
    <n v="90.93"/>
    <n v="994765.42"/>
    <n v="587135.01"/>
    <n v="407630.41"/>
    <x v="9"/>
    <x v="1"/>
    <n v="1"/>
    <n v="12"/>
    <n v="4"/>
    <x v="11"/>
  </r>
  <r>
    <x v="6"/>
    <x v="60"/>
    <x v="6"/>
    <x v="0"/>
    <x v="2"/>
    <d v="2012-02-17T00:00:00"/>
    <n v="430915820"/>
    <d v="2012-03-20T00:00:00"/>
    <n v="6422"/>
    <n v="81.73"/>
    <n v="56.67"/>
    <n v="524870.06000000006"/>
    <n v="363934.74"/>
    <n v="160935.32"/>
    <x v="7"/>
    <x v="1"/>
    <n v="1"/>
    <n v="7"/>
    <n v="3"/>
    <x v="3"/>
  </r>
  <r>
    <x v="3"/>
    <x v="3"/>
    <x v="9"/>
    <x v="0"/>
    <x v="1"/>
    <d v="2011-01-16T00:00:00"/>
    <n v="180283772"/>
    <d v="2011-01-21T00:00:00"/>
    <n v="8829"/>
    <n v="47.45"/>
    <n v="31.79"/>
    <n v="418936.05"/>
    <n v="280673.90999999997"/>
    <n v="138262.14000000001"/>
    <x v="20"/>
    <x v="5"/>
    <n v="1"/>
    <n v="4"/>
    <n v="4"/>
    <x v="6"/>
  </r>
  <r>
    <x v="3"/>
    <x v="27"/>
    <x v="0"/>
    <x v="0"/>
    <x v="3"/>
    <d v="2014-02-03T00:00:00"/>
    <n v="494747245"/>
    <d v="2014-03-20T00:00:00"/>
    <n v="5559"/>
    <n v="255.28"/>
    <n v="159.41999999999999"/>
    <n v="1419101.52"/>
    <n v="886215.78"/>
    <n v="532885.74"/>
    <x v="28"/>
    <x v="2"/>
    <n v="1"/>
    <n v="6"/>
    <n v="2"/>
    <x v="3"/>
  </r>
  <r>
    <x v="5"/>
    <x v="70"/>
    <x v="3"/>
    <x v="1"/>
    <x v="3"/>
    <d v="2012-04-30T00:00:00"/>
    <n v="513417565"/>
    <d v="2012-05-18T00:00:00"/>
    <n v="522"/>
    <n v="9.33"/>
    <n v="6.92"/>
    <n v="4870.26"/>
    <n v="3612.24"/>
    <n v="1258.02"/>
    <x v="14"/>
    <x v="1"/>
    <n v="2"/>
    <n v="18"/>
    <n v="5"/>
    <x v="4"/>
  </r>
  <r>
    <x v="2"/>
    <x v="71"/>
    <x v="9"/>
    <x v="0"/>
    <x v="1"/>
    <d v="2016-10-23T00:00:00"/>
    <n v="345718562"/>
    <d v="2016-11-25T00:00:00"/>
    <n v="4660"/>
    <n v="47.45"/>
    <n v="31.79"/>
    <n v="221117"/>
    <n v="148141.4"/>
    <n v="72975.600000000006"/>
    <x v="6"/>
    <x v="7"/>
    <n v="4"/>
    <n v="44"/>
    <n v="5"/>
    <x v="10"/>
  </r>
  <r>
    <x v="3"/>
    <x v="46"/>
    <x v="2"/>
    <x v="0"/>
    <x v="0"/>
    <d v="2016-12-06T00:00:00"/>
    <n v="621386563"/>
    <d v="2016-12-14T00:00:00"/>
    <n v="948"/>
    <n v="651.21"/>
    <n v="524.96"/>
    <n v="617347.07999999996"/>
    <n v="497662.08"/>
    <n v="119685"/>
    <x v="23"/>
    <x v="7"/>
    <n v="4"/>
    <n v="50"/>
    <n v="2"/>
    <x v="8"/>
  </r>
  <r>
    <x v="0"/>
    <x v="30"/>
    <x v="9"/>
    <x v="0"/>
    <x v="0"/>
    <d v="2014-07-07T00:00:00"/>
    <n v="240470397"/>
    <d v="2014-07-11T00:00:00"/>
    <n v="9389"/>
    <n v="47.45"/>
    <n v="31.79"/>
    <n v="445508.05"/>
    <n v="298476.31"/>
    <n v="147031.74"/>
    <x v="16"/>
    <x v="2"/>
    <n v="3"/>
    <n v="28"/>
    <n v="2"/>
    <x v="5"/>
  </r>
  <r>
    <x v="5"/>
    <x v="37"/>
    <x v="2"/>
    <x v="1"/>
    <x v="3"/>
    <d v="2012-06-13T00:00:00"/>
    <n v="423331391"/>
    <d v="2012-07-24T00:00:00"/>
    <n v="2021"/>
    <n v="651.21"/>
    <n v="524.96"/>
    <n v="1316095.4099999999"/>
    <n v="1060944.1599999999"/>
    <n v="255151.25"/>
    <x v="11"/>
    <x v="1"/>
    <n v="2"/>
    <n v="24"/>
    <n v="3"/>
    <x v="2"/>
  </r>
  <r>
    <x v="2"/>
    <x v="72"/>
    <x v="8"/>
    <x v="1"/>
    <x v="0"/>
    <d v="2010-11-26T00:00:00"/>
    <n v="660643374"/>
    <d v="2010-12-25T00:00:00"/>
    <n v="7910"/>
    <n v="437.2"/>
    <n v="263.33"/>
    <n v="3458252"/>
    <n v="2082940.3"/>
    <n v="1375311.7"/>
    <x v="17"/>
    <x v="0"/>
    <n v="4"/>
    <n v="48"/>
    <n v="4"/>
    <x v="7"/>
  </r>
  <r>
    <x v="1"/>
    <x v="73"/>
    <x v="9"/>
    <x v="0"/>
    <x v="1"/>
    <d v="2011-02-08T00:00:00"/>
    <n v="963392674"/>
    <d v="2011-03-21T00:00:00"/>
    <n v="8156"/>
    <n v="47.45"/>
    <n v="31.79"/>
    <n v="387002.2"/>
    <n v="259279.24"/>
    <n v="127722.96"/>
    <x v="12"/>
    <x v="5"/>
    <n v="1"/>
    <n v="7"/>
    <n v="2"/>
    <x v="3"/>
  </r>
  <r>
    <x v="3"/>
    <x v="26"/>
    <x v="7"/>
    <x v="1"/>
    <x v="3"/>
    <d v="2011-07-26T00:00:00"/>
    <n v="512878119"/>
    <d v="2011-09-03T00:00:00"/>
    <n v="888"/>
    <n v="109.28"/>
    <n v="35.840000000000003"/>
    <n v="97040.639999999999"/>
    <n v="31825.919999999998"/>
    <n v="65214.720000000001"/>
    <x v="17"/>
    <x v="5"/>
    <n v="3"/>
    <n v="31"/>
    <n v="5"/>
    <x v="5"/>
  </r>
  <r>
    <x v="4"/>
    <x v="74"/>
    <x v="3"/>
    <x v="0"/>
    <x v="2"/>
    <d v="2011-11-11T00:00:00"/>
    <n v="810711038"/>
    <d v="2011-12-28T00:00:00"/>
    <n v="6267"/>
    <n v="9.33"/>
    <n v="6.92"/>
    <n v="58471.11"/>
    <n v="43367.64"/>
    <n v="15103.47"/>
    <x v="22"/>
    <x v="5"/>
    <n v="4"/>
    <n v="46"/>
    <n v="2"/>
    <x v="7"/>
  </r>
  <r>
    <x v="3"/>
    <x v="46"/>
    <x v="5"/>
    <x v="0"/>
    <x v="1"/>
    <d v="2016-06-01T00:00:00"/>
    <n v="728815257"/>
    <d v="2016-06-29T00:00:00"/>
    <n v="1485"/>
    <n v="154.06"/>
    <n v="90.93"/>
    <n v="228779.1"/>
    <n v="135031.04999999999"/>
    <n v="93748.05"/>
    <x v="4"/>
    <x v="7"/>
    <n v="2"/>
    <n v="23"/>
    <n v="1"/>
    <x v="2"/>
  </r>
  <r>
    <x v="6"/>
    <x v="60"/>
    <x v="6"/>
    <x v="0"/>
    <x v="3"/>
    <d v="2015-07-30T00:00:00"/>
    <n v="559427106"/>
    <d v="2015-08-08T00:00:00"/>
    <n v="5767"/>
    <n v="81.73"/>
    <n v="56.67"/>
    <n v="471336.91"/>
    <n v="326815.89"/>
    <n v="144521.01999999999"/>
    <x v="14"/>
    <x v="4"/>
    <n v="3"/>
    <n v="31"/>
    <n v="5"/>
    <x v="5"/>
  </r>
  <r>
    <x v="3"/>
    <x v="75"/>
    <x v="4"/>
    <x v="0"/>
    <x v="2"/>
    <d v="2012-02-10T00:00:00"/>
    <n v="665095412"/>
    <d v="2012-02-15T00:00:00"/>
    <n v="5367"/>
    <n v="668.27"/>
    <n v="502.54"/>
    <n v="3586605.09"/>
    <n v="2697132.18"/>
    <n v="889472.91"/>
    <x v="29"/>
    <x v="1"/>
    <n v="1"/>
    <n v="6"/>
    <n v="2"/>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7C0E34-CAFA-4B68-89B9-89B99596F266}"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K3:M15" firstHeaderRow="0" firstDataRow="1" firstDataCol="1"/>
  <pivotFields count="20">
    <pivotField showAll="0">
      <items count="8">
        <item x="4"/>
        <item x="0"/>
        <item x="1"/>
        <item x="2"/>
        <item x="5"/>
        <item x="6"/>
        <item x="3"/>
        <item t="default"/>
      </items>
    </pivotField>
    <pivotField showAll="0">
      <items count="77">
        <item x="43"/>
        <item x="6"/>
        <item x="30"/>
        <item x="49"/>
        <item x="37"/>
        <item x="12"/>
        <item x="55"/>
        <item x="35"/>
        <item x="15"/>
        <item x="7"/>
        <item x="17"/>
        <item x="11"/>
        <item x="39"/>
        <item x="33"/>
        <item x="47"/>
        <item x="58"/>
        <item x="32"/>
        <item x="19"/>
        <item x="61"/>
        <item x="48"/>
        <item x="24"/>
        <item x="54"/>
        <item x="1"/>
        <item x="53"/>
        <item x="13"/>
        <item x="40"/>
        <item x="67"/>
        <item x="69"/>
        <item x="25"/>
        <item x="70"/>
        <item x="10"/>
        <item x="62"/>
        <item x="66"/>
        <item x="44"/>
        <item x="52"/>
        <item x="56"/>
        <item x="41"/>
        <item x="57"/>
        <item x="74"/>
        <item x="26"/>
        <item x="42"/>
        <item x="60"/>
        <item x="23"/>
        <item x="63"/>
        <item x="14"/>
        <item x="75"/>
        <item x="31"/>
        <item x="22"/>
        <item x="73"/>
        <item x="36"/>
        <item x="20"/>
        <item x="59"/>
        <item x="21"/>
        <item x="8"/>
        <item x="72"/>
        <item x="2"/>
        <item x="4"/>
        <item x="64"/>
        <item x="51"/>
        <item x="3"/>
        <item x="45"/>
        <item x="9"/>
        <item x="46"/>
        <item x="38"/>
        <item x="71"/>
        <item x="5"/>
        <item x="29"/>
        <item x="65"/>
        <item x="16"/>
        <item x="28"/>
        <item x="34"/>
        <item x="27"/>
        <item x="18"/>
        <item x="0"/>
        <item x="50"/>
        <item x="68"/>
        <item t="default"/>
      </items>
    </pivotField>
    <pivotField axis="axisRow" showAll="0">
      <items count="13">
        <item x="0"/>
        <item x="9"/>
        <item x="1"/>
        <item x="7"/>
        <item x="8"/>
        <item x="3"/>
        <item x="4"/>
        <item x="10"/>
        <item x="2"/>
        <item x="6"/>
        <item x="11"/>
        <item x="5"/>
        <item t="default"/>
      </items>
    </pivotField>
    <pivotField showAll="0">
      <items count="3">
        <item x="0"/>
        <item x="1"/>
        <item t="default"/>
      </items>
    </pivotField>
    <pivotField showAll="0">
      <items count="5">
        <item x="1"/>
        <item x="0"/>
        <item x="2"/>
        <item x="3"/>
        <item t="default"/>
      </items>
    </pivotField>
    <pivotField numFmtId="14" showAll="0"/>
    <pivotField showAll="0"/>
    <pivotField numFmtId="14" showAll="0"/>
    <pivotField showAll="0"/>
    <pivotField showAll="0"/>
    <pivotField showAll="0"/>
    <pivotField dataField="1" numFmtId="164" showAll="0"/>
    <pivotField numFmtId="164" showAll="0"/>
    <pivotField dataField="1" numFmtId="164" showAll="0"/>
    <pivotField showAll="0"/>
    <pivotField showAll="0">
      <items count="9">
        <item x="0"/>
        <item x="5"/>
        <item x="1"/>
        <item x="3"/>
        <item x="2"/>
        <item x="4"/>
        <item x="7"/>
        <item x="6"/>
        <item t="default"/>
      </items>
    </pivotField>
    <pivotField showAll="0"/>
    <pivotField showAll="0"/>
    <pivotField showAll="0"/>
    <pivotField showAll="0">
      <items count="13">
        <item x="6"/>
        <item x="3"/>
        <item x="11"/>
        <item x="4"/>
        <item x="0"/>
        <item x="2"/>
        <item x="5"/>
        <item x="1"/>
        <item x="9"/>
        <item x="10"/>
        <item x="7"/>
        <item x="8"/>
        <item t="default"/>
      </items>
    </pivotField>
  </pivotFields>
  <rowFields count="1">
    <field x="2"/>
  </rowFields>
  <rowItems count="12">
    <i>
      <x/>
    </i>
    <i>
      <x v="1"/>
    </i>
    <i>
      <x v="2"/>
    </i>
    <i>
      <x v="3"/>
    </i>
    <i>
      <x v="4"/>
    </i>
    <i>
      <x v="5"/>
    </i>
    <i>
      <x v="6"/>
    </i>
    <i>
      <x v="7"/>
    </i>
    <i>
      <x v="8"/>
    </i>
    <i>
      <x v="9"/>
    </i>
    <i>
      <x v="10"/>
    </i>
    <i>
      <x v="11"/>
    </i>
  </rowItems>
  <colFields count="1">
    <field x="-2"/>
  </colFields>
  <colItems count="2">
    <i>
      <x/>
    </i>
    <i i="1">
      <x v="1"/>
    </i>
  </colItems>
  <dataFields count="2">
    <dataField name="Sum of Total Revenue" fld="11" baseField="0" baseItem="0" numFmtId="164"/>
    <dataField name="Sum of Total Profit" fld="13" baseField="0" baseItem="0" numFmtId="164"/>
  </dataFields>
  <formats count="1">
    <format dxfId="0">
      <pivotArea outline="0" collapsedLevelsAreSubtotals="1" fieldPosition="0">
        <references count="1">
          <reference field="4294967294" count="2" selected="0">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FD4194-DF1D-450B-A17A-8B9314B0457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4" firstHeaderRow="0" firstDataRow="1" firstDataCol="0"/>
  <pivotFields count="20">
    <pivotField showAll="0">
      <items count="8">
        <item x="4"/>
        <item x="0"/>
        <item x="1"/>
        <item x="2"/>
        <item x="5"/>
        <item x="6"/>
        <item x="3"/>
        <item t="default"/>
      </items>
    </pivotField>
    <pivotField showAll="0">
      <items count="77">
        <item x="43"/>
        <item x="6"/>
        <item x="30"/>
        <item x="49"/>
        <item x="37"/>
        <item x="12"/>
        <item x="55"/>
        <item x="35"/>
        <item x="15"/>
        <item x="7"/>
        <item x="17"/>
        <item x="11"/>
        <item x="39"/>
        <item x="33"/>
        <item x="47"/>
        <item x="58"/>
        <item x="32"/>
        <item x="19"/>
        <item x="61"/>
        <item x="48"/>
        <item x="24"/>
        <item x="54"/>
        <item x="1"/>
        <item x="53"/>
        <item x="13"/>
        <item x="40"/>
        <item x="67"/>
        <item x="69"/>
        <item x="25"/>
        <item x="70"/>
        <item x="10"/>
        <item x="62"/>
        <item x="66"/>
        <item x="44"/>
        <item x="52"/>
        <item x="56"/>
        <item x="41"/>
        <item x="57"/>
        <item x="74"/>
        <item x="26"/>
        <item x="42"/>
        <item x="60"/>
        <item x="23"/>
        <item x="63"/>
        <item x="14"/>
        <item x="75"/>
        <item x="31"/>
        <item x="22"/>
        <item x="73"/>
        <item x="36"/>
        <item x="20"/>
        <item x="59"/>
        <item x="21"/>
        <item x="8"/>
        <item x="72"/>
        <item x="2"/>
        <item x="4"/>
        <item x="64"/>
        <item x="51"/>
        <item x="3"/>
        <item x="45"/>
        <item x="9"/>
        <item x="46"/>
        <item x="38"/>
        <item x="71"/>
        <item x="5"/>
        <item x="29"/>
        <item x="65"/>
        <item x="16"/>
        <item x="28"/>
        <item x="34"/>
        <item x="27"/>
        <item x="18"/>
        <item x="0"/>
        <item x="50"/>
        <item x="68"/>
        <item t="default"/>
      </items>
    </pivotField>
    <pivotField showAll="0">
      <items count="13">
        <item x="0"/>
        <item x="9"/>
        <item x="1"/>
        <item x="7"/>
        <item x="8"/>
        <item x="3"/>
        <item x="4"/>
        <item x="10"/>
        <item x="2"/>
        <item x="6"/>
        <item x="11"/>
        <item x="5"/>
        <item t="default"/>
      </items>
    </pivotField>
    <pivotField showAll="0">
      <items count="3">
        <item x="0"/>
        <item x="1"/>
        <item t="default"/>
      </items>
    </pivotField>
    <pivotField showAll="0">
      <items count="5">
        <item x="1"/>
        <item x="0"/>
        <item x="2"/>
        <item x="3"/>
        <item t="default"/>
      </items>
    </pivotField>
    <pivotField numFmtId="14" showAll="0"/>
    <pivotField showAll="0"/>
    <pivotField numFmtId="14" showAll="0"/>
    <pivotField showAll="0"/>
    <pivotField showAll="0"/>
    <pivotField showAll="0"/>
    <pivotField dataField="1" numFmtId="164" showAll="0"/>
    <pivotField numFmtId="164" showAll="0"/>
    <pivotField dataField="1" numFmtId="164" showAll="0"/>
    <pivotField showAll="0"/>
    <pivotField showAll="0">
      <items count="9">
        <item x="0"/>
        <item x="5"/>
        <item x="1"/>
        <item x="3"/>
        <item x="2"/>
        <item x="4"/>
        <item x="7"/>
        <item x="6"/>
        <item t="default"/>
      </items>
    </pivotField>
    <pivotField showAll="0"/>
    <pivotField showAll="0"/>
    <pivotField showAll="0"/>
    <pivotField showAll="0">
      <items count="13">
        <item x="6"/>
        <item x="3"/>
        <item x="11"/>
        <item x="4"/>
        <item x="0"/>
        <item x="2"/>
        <item x="5"/>
        <item x="1"/>
        <item x="9"/>
        <item x="10"/>
        <item x="7"/>
        <item x="8"/>
        <item t="default"/>
      </items>
    </pivotField>
  </pivotFields>
  <rowItems count="1">
    <i/>
  </rowItems>
  <colFields count="1">
    <field x="-2"/>
  </colFields>
  <colItems count="2">
    <i>
      <x/>
    </i>
    <i i="1">
      <x v="1"/>
    </i>
  </colItems>
  <dataFields count="2">
    <dataField name="Sum of Total Revenue" fld="11" baseField="0" baseItem="0" numFmtId="164"/>
    <dataField name="Sum of Total Profit" fld="13" baseField="0" baseItem="0" numFmtId="164"/>
  </dataFields>
  <formats count="2">
    <format dxfId="2">
      <pivotArea outline="0" collapsedLevelsAreSubtotals="1" fieldPosition="0">
        <references count="1">
          <reference field="4294967294" count="1" selected="0">
            <x v="0"/>
          </reference>
        </references>
      </pivotArea>
    </format>
    <format dxfId="1">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76AD71A-76C6-45FE-ADE5-41AB729E115D}"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3:B33" firstHeaderRow="1" firstDataRow="1" firstDataCol="1"/>
  <pivotFields count="20">
    <pivotField showAll="0">
      <items count="8">
        <item x="4"/>
        <item x="0"/>
        <item x="1"/>
        <item x="2"/>
        <item x="5"/>
        <item x="6"/>
        <item x="3"/>
        <item t="default"/>
      </items>
    </pivotField>
    <pivotField showAll="0">
      <items count="77">
        <item x="43"/>
        <item x="6"/>
        <item x="30"/>
        <item x="49"/>
        <item x="37"/>
        <item x="12"/>
        <item x="55"/>
        <item x="35"/>
        <item x="15"/>
        <item x="7"/>
        <item x="17"/>
        <item x="11"/>
        <item x="39"/>
        <item x="33"/>
        <item x="47"/>
        <item x="58"/>
        <item x="32"/>
        <item x="19"/>
        <item x="61"/>
        <item x="48"/>
        <item x="24"/>
        <item x="54"/>
        <item x="1"/>
        <item x="53"/>
        <item x="13"/>
        <item x="40"/>
        <item x="67"/>
        <item x="69"/>
        <item x="25"/>
        <item x="70"/>
        <item x="10"/>
        <item x="62"/>
        <item x="66"/>
        <item x="44"/>
        <item x="52"/>
        <item x="56"/>
        <item x="41"/>
        <item x="57"/>
        <item x="74"/>
        <item x="26"/>
        <item x="42"/>
        <item x="60"/>
        <item x="23"/>
        <item x="63"/>
        <item x="14"/>
        <item x="75"/>
        <item x="31"/>
        <item x="22"/>
        <item x="73"/>
        <item x="36"/>
        <item x="20"/>
        <item x="59"/>
        <item x="21"/>
        <item x="8"/>
        <item x="72"/>
        <item x="2"/>
        <item x="4"/>
        <item x="64"/>
        <item x="51"/>
        <item x="3"/>
        <item x="45"/>
        <item x="9"/>
        <item x="46"/>
        <item x="38"/>
        <item x="71"/>
        <item x="5"/>
        <item x="29"/>
        <item x="65"/>
        <item x="16"/>
        <item x="28"/>
        <item x="34"/>
        <item x="27"/>
        <item x="18"/>
        <item x="0"/>
        <item x="50"/>
        <item x="68"/>
        <item t="default"/>
      </items>
    </pivotField>
    <pivotField showAll="0">
      <items count="13">
        <item x="0"/>
        <item x="9"/>
        <item x="1"/>
        <item x="7"/>
        <item x="8"/>
        <item x="3"/>
        <item x="4"/>
        <item x="10"/>
        <item x="2"/>
        <item x="6"/>
        <item x="11"/>
        <item x="5"/>
        <item t="default"/>
      </items>
    </pivotField>
    <pivotField showAll="0">
      <items count="3">
        <item x="0"/>
        <item x="1"/>
        <item t="default"/>
      </items>
    </pivotField>
    <pivotField showAll="0">
      <items count="5">
        <item x="1"/>
        <item x="0"/>
        <item x="2"/>
        <item x="3"/>
        <item t="default"/>
      </items>
    </pivotField>
    <pivotField numFmtId="14" showAll="0"/>
    <pivotField showAll="0"/>
    <pivotField numFmtId="14" showAll="0"/>
    <pivotField showAll="0"/>
    <pivotField showAll="0"/>
    <pivotField showAll="0"/>
    <pivotField dataField="1" numFmtId="164" showAll="0"/>
    <pivotField numFmtId="164" showAll="0"/>
    <pivotField numFmtId="164" showAll="0"/>
    <pivotField axis="axisRow" showAll="0">
      <items count="31">
        <item x="4"/>
        <item x="2"/>
        <item x="28"/>
        <item x="5"/>
        <item x="24"/>
        <item x="23"/>
        <item x="16"/>
        <item x="12"/>
        <item x="25"/>
        <item x="29"/>
        <item x="22"/>
        <item x="11"/>
        <item x="8"/>
        <item x="26"/>
        <item x="20"/>
        <item x="7"/>
        <item x="9"/>
        <item x="13"/>
        <item x="3"/>
        <item x="27"/>
        <item x="1"/>
        <item x="6"/>
        <item x="10"/>
        <item x="21"/>
        <item x="17"/>
        <item x="19"/>
        <item x="0"/>
        <item x="18"/>
        <item x="14"/>
        <item x="15"/>
        <item t="default"/>
      </items>
    </pivotField>
    <pivotField showAll="0">
      <items count="9">
        <item x="0"/>
        <item x="5"/>
        <item x="1"/>
        <item x="3"/>
        <item x="2"/>
        <item x="4"/>
        <item x="7"/>
        <item x="6"/>
        <item t="default"/>
      </items>
    </pivotField>
    <pivotField showAll="0"/>
    <pivotField showAll="0"/>
    <pivotField showAll="0"/>
    <pivotField showAll="0">
      <items count="13">
        <item x="6"/>
        <item x="3"/>
        <item x="11"/>
        <item x="4"/>
        <item x="0"/>
        <item x="2"/>
        <item x="5"/>
        <item x="1"/>
        <item x="9"/>
        <item x="10"/>
        <item x="7"/>
        <item x="8"/>
        <item t="default"/>
      </items>
    </pivotField>
  </pivotFields>
  <rowFields count="1">
    <field x="14"/>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rowItems>
  <colItems count="1">
    <i/>
  </colItems>
  <dataFields count="1">
    <dataField name="Sum of Total Revenue" fld="11" baseField="0" baseItem="0" numFmtId="164"/>
  </dataFields>
  <formats count="1">
    <format dxfId="3">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D85B18A-04D6-45A0-BB8F-1433F3DA1E59}"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B3:AC7" firstHeaderRow="1" firstDataRow="1" firstDataCol="1"/>
  <pivotFields count="20">
    <pivotField showAll="0">
      <items count="8">
        <item x="4"/>
        <item x="0"/>
        <item x="1"/>
        <item x="2"/>
        <item x="5"/>
        <item x="6"/>
        <item x="3"/>
        <item t="default"/>
      </items>
    </pivotField>
    <pivotField showAll="0">
      <items count="77">
        <item x="43"/>
        <item x="6"/>
        <item x="30"/>
        <item x="49"/>
        <item x="37"/>
        <item x="12"/>
        <item x="55"/>
        <item x="35"/>
        <item x="15"/>
        <item x="7"/>
        <item x="17"/>
        <item x="11"/>
        <item x="39"/>
        <item x="33"/>
        <item x="47"/>
        <item x="58"/>
        <item x="32"/>
        <item x="19"/>
        <item x="61"/>
        <item x="48"/>
        <item x="24"/>
        <item x="54"/>
        <item x="1"/>
        <item x="53"/>
        <item x="13"/>
        <item x="40"/>
        <item x="67"/>
        <item x="69"/>
        <item x="25"/>
        <item x="70"/>
        <item x="10"/>
        <item x="62"/>
        <item x="66"/>
        <item x="44"/>
        <item x="52"/>
        <item x="56"/>
        <item x="41"/>
        <item x="57"/>
        <item x="74"/>
        <item x="26"/>
        <item x="42"/>
        <item x="60"/>
        <item x="23"/>
        <item x="63"/>
        <item x="14"/>
        <item x="75"/>
        <item x="31"/>
        <item x="22"/>
        <item x="73"/>
        <item x="36"/>
        <item x="20"/>
        <item x="59"/>
        <item x="21"/>
        <item x="8"/>
        <item x="72"/>
        <item x="2"/>
        <item x="4"/>
        <item x="64"/>
        <item x="51"/>
        <item x="3"/>
        <item x="45"/>
        <item x="9"/>
        <item x="46"/>
        <item x="38"/>
        <item x="71"/>
        <item x="5"/>
        <item x="29"/>
        <item x="65"/>
        <item x="16"/>
        <item x="28"/>
        <item x="34"/>
        <item x="27"/>
        <item x="18"/>
        <item x="0"/>
        <item x="50"/>
        <item x="68"/>
        <item t="default"/>
      </items>
    </pivotField>
    <pivotField showAll="0">
      <items count="13">
        <item x="0"/>
        <item x="9"/>
        <item x="1"/>
        <item x="7"/>
        <item x="8"/>
        <item x="3"/>
        <item x="4"/>
        <item x="10"/>
        <item x="2"/>
        <item x="6"/>
        <item x="11"/>
        <item x="5"/>
        <item t="default"/>
      </items>
    </pivotField>
    <pivotField showAll="0">
      <items count="3">
        <item x="0"/>
        <item x="1"/>
        <item t="default"/>
      </items>
    </pivotField>
    <pivotField axis="axisRow" showAll="0">
      <items count="5">
        <item x="1"/>
        <item x="0"/>
        <item x="2"/>
        <item x="3"/>
        <item t="default"/>
      </items>
    </pivotField>
    <pivotField numFmtId="14" showAll="0"/>
    <pivotField showAll="0"/>
    <pivotField numFmtId="14" showAll="0"/>
    <pivotField showAll="0"/>
    <pivotField showAll="0"/>
    <pivotField showAll="0"/>
    <pivotField dataField="1" numFmtId="164" showAll="0"/>
    <pivotField numFmtId="164" showAll="0"/>
    <pivotField numFmtId="164" showAll="0"/>
    <pivotField showAll="0"/>
    <pivotField showAll="0">
      <items count="9">
        <item x="0"/>
        <item x="5"/>
        <item x="1"/>
        <item x="3"/>
        <item x="2"/>
        <item x="4"/>
        <item x="7"/>
        <item x="6"/>
        <item t="default"/>
      </items>
    </pivotField>
    <pivotField showAll="0"/>
    <pivotField showAll="0"/>
    <pivotField showAll="0"/>
    <pivotField showAll="0">
      <items count="13">
        <item x="6"/>
        <item x="3"/>
        <item x="11"/>
        <item x="4"/>
        <item x="0"/>
        <item x="2"/>
        <item x="5"/>
        <item x="1"/>
        <item x="9"/>
        <item x="10"/>
        <item x="7"/>
        <item x="8"/>
        <item t="default"/>
      </items>
    </pivotField>
  </pivotFields>
  <rowFields count="1">
    <field x="4"/>
  </rowFields>
  <rowItems count="4">
    <i>
      <x/>
    </i>
    <i>
      <x v="1"/>
    </i>
    <i>
      <x v="2"/>
    </i>
    <i>
      <x v="3"/>
    </i>
  </rowItems>
  <colItems count="1">
    <i/>
  </colItems>
  <dataFields count="1">
    <dataField name="Sum of Total Revenue" fld="11" baseField="0" baseItem="0" numFmtId="164"/>
  </dataFields>
  <formats count="1">
    <format dxfId="4">
      <pivotArea outline="0" collapsedLevelsAreSubtotals="1" fieldPosition="0"/>
    </format>
  </formats>
  <chartFormats count="5">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4" count="1" selected="0">
            <x v="0"/>
          </reference>
        </references>
      </pivotArea>
    </chartFormat>
    <chartFormat chart="3" format="12">
      <pivotArea type="data" outline="0" fieldPosition="0">
        <references count="2">
          <reference field="4294967294" count="1" selected="0">
            <x v="0"/>
          </reference>
          <reference field="4" count="1" selected="0">
            <x v="1"/>
          </reference>
        </references>
      </pivotArea>
    </chartFormat>
    <chartFormat chart="3" format="13">
      <pivotArea type="data" outline="0" fieldPosition="0">
        <references count="2">
          <reference field="4294967294" count="1" selected="0">
            <x v="0"/>
          </reference>
          <reference field="4" count="1" selected="0">
            <x v="2"/>
          </reference>
        </references>
      </pivotArea>
    </chartFormat>
    <chartFormat chart="3" format="14">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5ABD41-3894-4DA6-8FDD-7114C3D3D3B2}"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P3:AR79" firstHeaderRow="0" firstDataRow="1" firstDataCol="1"/>
  <pivotFields count="20">
    <pivotField showAll="0">
      <items count="8">
        <item x="4"/>
        <item x="0"/>
        <item x="1"/>
        <item x="2"/>
        <item x="5"/>
        <item x="6"/>
        <item x="3"/>
        <item t="default"/>
      </items>
    </pivotField>
    <pivotField axis="axisRow" showAll="0">
      <items count="77">
        <item x="43"/>
        <item x="6"/>
        <item x="30"/>
        <item x="49"/>
        <item x="37"/>
        <item x="12"/>
        <item x="55"/>
        <item x="35"/>
        <item x="15"/>
        <item x="7"/>
        <item x="17"/>
        <item x="11"/>
        <item x="39"/>
        <item x="33"/>
        <item x="47"/>
        <item x="58"/>
        <item x="32"/>
        <item x="19"/>
        <item x="61"/>
        <item x="48"/>
        <item x="24"/>
        <item x="54"/>
        <item x="1"/>
        <item x="53"/>
        <item x="13"/>
        <item x="40"/>
        <item x="67"/>
        <item x="69"/>
        <item x="25"/>
        <item x="70"/>
        <item x="10"/>
        <item x="62"/>
        <item x="66"/>
        <item x="44"/>
        <item x="52"/>
        <item x="56"/>
        <item x="41"/>
        <item x="57"/>
        <item x="74"/>
        <item x="26"/>
        <item x="42"/>
        <item x="60"/>
        <item x="23"/>
        <item x="63"/>
        <item x="14"/>
        <item x="75"/>
        <item x="31"/>
        <item x="22"/>
        <item x="73"/>
        <item x="36"/>
        <item x="20"/>
        <item x="59"/>
        <item x="21"/>
        <item x="8"/>
        <item x="72"/>
        <item x="2"/>
        <item x="4"/>
        <item x="64"/>
        <item x="51"/>
        <item x="3"/>
        <item x="45"/>
        <item x="9"/>
        <item x="46"/>
        <item x="38"/>
        <item x="71"/>
        <item x="5"/>
        <item x="29"/>
        <item x="65"/>
        <item x="16"/>
        <item x="28"/>
        <item x="34"/>
        <item x="27"/>
        <item x="18"/>
        <item x="0"/>
        <item x="50"/>
        <item x="68"/>
        <item t="default"/>
      </items>
    </pivotField>
    <pivotField showAll="0">
      <items count="13">
        <item x="0"/>
        <item x="9"/>
        <item x="1"/>
        <item x="7"/>
        <item x="8"/>
        <item x="3"/>
        <item x="4"/>
        <item x="10"/>
        <item x="2"/>
        <item x="6"/>
        <item x="11"/>
        <item x="5"/>
        <item t="default"/>
      </items>
    </pivotField>
    <pivotField showAll="0">
      <items count="3">
        <item x="0"/>
        <item x="1"/>
        <item t="default"/>
      </items>
    </pivotField>
    <pivotField showAll="0">
      <items count="5">
        <item x="1"/>
        <item x="0"/>
        <item x="2"/>
        <item x="3"/>
        <item t="default"/>
      </items>
    </pivotField>
    <pivotField numFmtId="14" showAll="0"/>
    <pivotField showAll="0"/>
    <pivotField numFmtId="14" showAll="0"/>
    <pivotField showAll="0"/>
    <pivotField showAll="0"/>
    <pivotField showAll="0"/>
    <pivotField dataField="1" numFmtId="164" showAll="0"/>
    <pivotField numFmtId="164" showAll="0"/>
    <pivotField dataField="1" numFmtId="164" showAll="0"/>
    <pivotField showAll="0"/>
    <pivotField showAll="0">
      <items count="9">
        <item x="0"/>
        <item x="5"/>
        <item x="1"/>
        <item x="3"/>
        <item x="2"/>
        <item x="4"/>
        <item x="7"/>
        <item x="6"/>
        <item t="default"/>
      </items>
    </pivotField>
    <pivotField showAll="0"/>
    <pivotField showAll="0"/>
    <pivotField showAll="0"/>
    <pivotField showAll="0">
      <items count="13">
        <item x="6"/>
        <item x="3"/>
        <item x="11"/>
        <item x="4"/>
        <item x="0"/>
        <item x="2"/>
        <item x="5"/>
        <item x="1"/>
        <item x="9"/>
        <item x="10"/>
        <item x="7"/>
        <item x="8"/>
        <item t="default"/>
      </items>
    </pivotField>
  </pivotFields>
  <rowFields count="1">
    <field x="1"/>
  </rowFields>
  <rowItems count="7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rowItems>
  <colFields count="1">
    <field x="-2"/>
  </colFields>
  <colItems count="2">
    <i>
      <x/>
    </i>
    <i i="1">
      <x v="1"/>
    </i>
  </colItems>
  <dataFields count="2">
    <dataField name="Sum of Total Revenue" fld="11" baseField="0" baseItem="0"/>
    <dataField name="Sum of Total Profit" fld="13" baseField="0" baseItem="0"/>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F75CB28-2BEB-4050-A086-D12B41BE2988}"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3:I15" firstHeaderRow="0" firstDataRow="1" firstDataCol="1"/>
  <pivotFields count="20">
    <pivotField showAll="0">
      <items count="8">
        <item x="4"/>
        <item x="0"/>
        <item x="1"/>
        <item x="2"/>
        <item x="5"/>
        <item x="6"/>
        <item x="3"/>
        <item t="default"/>
      </items>
    </pivotField>
    <pivotField showAll="0">
      <items count="77">
        <item x="43"/>
        <item x="6"/>
        <item x="30"/>
        <item x="49"/>
        <item x="37"/>
        <item x="12"/>
        <item x="55"/>
        <item x="35"/>
        <item x="15"/>
        <item x="7"/>
        <item x="17"/>
        <item x="11"/>
        <item x="39"/>
        <item x="33"/>
        <item x="47"/>
        <item x="58"/>
        <item x="32"/>
        <item x="19"/>
        <item x="61"/>
        <item x="48"/>
        <item x="24"/>
        <item x="54"/>
        <item x="1"/>
        <item x="53"/>
        <item x="13"/>
        <item x="40"/>
        <item x="67"/>
        <item x="69"/>
        <item x="25"/>
        <item x="70"/>
        <item x="10"/>
        <item x="62"/>
        <item x="66"/>
        <item x="44"/>
        <item x="52"/>
        <item x="56"/>
        <item x="41"/>
        <item x="57"/>
        <item x="74"/>
        <item x="26"/>
        <item x="42"/>
        <item x="60"/>
        <item x="23"/>
        <item x="63"/>
        <item x="14"/>
        <item x="75"/>
        <item x="31"/>
        <item x="22"/>
        <item x="73"/>
        <item x="36"/>
        <item x="20"/>
        <item x="59"/>
        <item x="21"/>
        <item x="8"/>
        <item x="72"/>
        <item x="2"/>
        <item x="4"/>
        <item x="64"/>
        <item x="51"/>
        <item x="3"/>
        <item x="45"/>
        <item x="9"/>
        <item x="46"/>
        <item x="38"/>
        <item x="71"/>
        <item x="5"/>
        <item x="29"/>
        <item x="65"/>
        <item x="16"/>
        <item x="28"/>
        <item x="34"/>
        <item x="27"/>
        <item x="18"/>
        <item x="0"/>
        <item x="50"/>
        <item x="68"/>
        <item t="default"/>
      </items>
    </pivotField>
    <pivotField showAll="0">
      <items count="13">
        <item x="0"/>
        <item x="9"/>
        <item x="1"/>
        <item x="7"/>
        <item x="8"/>
        <item x="3"/>
        <item x="4"/>
        <item x="10"/>
        <item x="2"/>
        <item x="6"/>
        <item x="11"/>
        <item x="5"/>
        <item t="default"/>
      </items>
    </pivotField>
    <pivotField showAll="0">
      <items count="3">
        <item x="0"/>
        <item x="1"/>
        <item t="default"/>
      </items>
    </pivotField>
    <pivotField showAll="0">
      <items count="5">
        <item x="1"/>
        <item x="0"/>
        <item x="2"/>
        <item x="3"/>
        <item t="default"/>
      </items>
    </pivotField>
    <pivotField numFmtId="14" showAll="0"/>
    <pivotField showAll="0"/>
    <pivotField numFmtId="14" showAll="0"/>
    <pivotField showAll="0"/>
    <pivotField showAll="0"/>
    <pivotField showAll="0"/>
    <pivotField dataField="1" numFmtId="164" showAll="0"/>
    <pivotField numFmtId="164" showAll="0"/>
    <pivotField dataField="1" numFmtId="164" showAll="0"/>
    <pivotField showAll="0"/>
    <pivotField showAll="0">
      <items count="9">
        <item x="0"/>
        <item x="5"/>
        <item x="1"/>
        <item x="3"/>
        <item x="2"/>
        <item x="4"/>
        <item x="7"/>
        <item x="6"/>
        <item t="default"/>
      </items>
    </pivotField>
    <pivotField showAll="0"/>
    <pivotField showAll="0"/>
    <pivotField showAll="0"/>
    <pivotField axis="axisRow" showAll="0">
      <items count="13">
        <item x="6"/>
        <item x="3"/>
        <item x="11"/>
        <item x="4"/>
        <item x="0"/>
        <item x="2"/>
        <item x="5"/>
        <item x="1"/>
        <item x="9"/>
        <item x="10"/>
        <item x="7"/>
        <item x="8"/>
        <item t="default"/>
      </items>
    </pivotField>
  </pivotFields>
  <rowFields count="1">
    <field x="19"/>
  </rowFields>
  <rowItems count="12">
    <i>
      <x/>
    </i>
    <i>
      <x v="1"/>
    </i>
    <i>
      <x v="2"/>
    </i>
    <i>
      <x v="3"/>
    </i>
    <i>
      <x v="4"/>
    </i>
    <i>
      <x v="5"/>
    </i>
    <i>
      <x v="6"/>
    </i>
    <i>
      <x v="7"/>
    </i>
    <i>
      <x v="8"/>
    </i>
    <i>
      <x v="9"/>
    </i>
    <i>
      <x v="10"/>
    </i>
    <i>
      <x v="11"/>
    </i>
  </rowItems>
  <colFields count="1">
    <field x="-2"/>
  </colFields>
  <colItems count="2">
    <i>
      <x/>
    </i>
    <i i="1">
      <x v="1"/>
    </i>
  </colItems>
  <dataFields count="2">
    <dataField name="Sum of Total Revenue" fld="11" baseField="0" baseItem="0"/>
    <dataField name="Sum of Total Profit" fld="13" baseField="0" baseItem="0"/>
  </dataFields>
  <formats count="1">
    <format dxfId="6">
      <pivotArea dataOnly="0" labelOnly="1" fieldPosition="0">
        <references count="1">
          <reference field="19"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0EF89D-6451-40C8-BB5A-505B681DB645}"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Y3:Z5" firstHeaderRow="1" firstDataRow="1" firstDataCol="1"/>
  <pivotFields count="20">
    <pivotField showAll="0">
      <items count="8">
        <item x="4"/>
        <item x="0"/>
        <item x="1"/>
        <item x="2"/>
        <item x="5"/>
        <item x="6"/>
        <item x="3"/>
        <item t="default"/>
      </items>
    </pivotField>
    <pivotField showAll="0">
      <items count="77">
        <item x="43"/>
        <item x="6"/>
        <item x="30"/>
        <item x="49"/>
        <item x="37"/>
        <item x="12"/>
        <item x="55"/>
        <item x="35"/>
        <item x="15"/>
        <item x="7"/>
        <item x="17"/>
        <item x="11"/>
        <item x="39"/>
        <item x="33"/>
        <item x="47"/>
        <item x="58"/>
        <item x="32"/>
        <item x="19"/>
        <item x="61"/>
        <item x="48"/>
        <item x="24"/>
        <item x="54"/>
        <item x="1"/>
        <item x="53"/>
        <item x="13"/>
        <item x="40"/>
        <item x="67"/>
        <item x="69"/>
        <item x="25"/>
        <item x="70"/>
        <item x="10"/>
        <item x="62"/>
        <item x="66"/>
        <item x="44"/>
        <item x="52"/>
        <item x="56"/>
        <item x="41"/>
        <item x="57"/>
        <item x="74"/>
        <item x="26"/>
        <item x="42"/>
        <item x="60"/>
        <item x="23"/>
        <item x="63"/>
        <item x="14"/>
        <item x="75"/>
        <item x="31"/>
        <item x="22"/>
        <item x="73"/>
        <item x="36"/>
        <item x="20"/>
        <item x="59"/>
        <item x="21"/>
        <item x="8"/>
        <item x="72"/>
        <item x="2"/>
        <item x="4"/>
        <item x="64"/>
        <item x="51"/>
        <item x="3"/>
        <item x="45"/>
        <item x="9"/>
        <item x="46"/>
        <item x="38"/>
        <item x="71"/>
        <item x="5"/>
        <item x="29"/>
        <item x="65"/>
        <item x="16"/>
        <item x="28"/>
        <item x="34"/>
        <item x="27"/>
        <item x="18"/>
        <item x="0"/>
        <item x="50"/>
        <item x="68"/>
        <item t="default"/>
      </items>
    </pivotField>
    <pivotField showAll="0">
      <items count="13">
        <item x="0"/>
        <item x="9"/>
        <item x="1"/>
        <item x="7"/>
        <item x="8"/>
        <item x="3"/>
        <item x="4"/>
        <item x="10"/>
        <item x="2"/>
        <item x="6"/>
        <item x="11"/>
        <item x="5"/>
        <item t="default"/>
      </items>
    </pivotField>
    <pivotField axis="axisRow" showAll="0">
      <items count="3">
        <item x="0"/>
        <item x="1"/>
        <item t="default"/>
      </items>
    </pivotField>
    <pivotField showAll="0">
      <items count="5">
        <item x="1"/>
        <item x="0"/>
        <item x="2"/>
        <item x="3"/>
        <item t="default"/>
      </items>
    </pivotField>
    <pivotField numFmtId="14" showAll="0"/>
    <pivotField showAll="0"/>
    <pivotField numFmtId="14" showAll="0"/>
    <pivotField showAll="0"/>
    <pivotField showAll="0"/>
    <pivotField showAll="0"/>
    <pivotField dataField="1" numFmtId="164" showAll="0"/>
    <pivotField numFmtId="164" showAll="0"/>
    <pivotField numFmtId="164" showAll="0"/>
    <pivotField showAll="0"/>
    <pivotField showAll="0">
      <items count="9">
        <item x="0"/>
        <item x="5"/>
        <item x="1"/>
        <item x="3"/>
        <item x="2"/>
        <item x="4"/>
        <item x="7"/>
        <item x="6"/>
        <item t="default"/>
      </items>
    </pivotField>
    <pivotField showAll="0"/>
    <pivotField showAll="0"/>
    <pivotField showAll="0"/>
    <pivotField showAll="0">
      <items count="13">
        <item x="6"/>
        <item x="3"/>
        <item x="11"/>
        <item x="4"/>
        <item x="0"/>
        <item x="2"/>
        <item x="5"/>
        <item x="1"/>
        <item x="9"/>
        <item x="10"/>
        <item x="7"/>
        <item x="8"/>
        <item t="default"/>
      </items>
    </pivotField>
  </pivotFields>
  <rowFields count="1">
    <field x="3"/>
  </rowFields>
  <rowItems count="2">
    <i>
      <x/>
    </i>
    <i>
      <x v="1"/>
    </i>
  </rowItems>
  <colItems count="1">
    <i/>
  </colItems>
  <dataFields count="1">
    <dataField name="Sum of Total Revenue" fld="11" baseField="0" baseItem="0" numFmtId="164"/>
  </dataFields>
  <formats count="1">
    <format dxfId="7">
      <pivotArea outline="0" collapsedLevelsAreSubtotals="1" fieldPosition="0"/>
    </format>
  </formats>
  <chartFormats count="3">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3" count="1" selected="0">
            <x v="0"/>
          </reference>
        </references>
      </pivotArea>
    </chartFormat>
    <chartFormat chart="3" format="8">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E75AE3F-45E0-4FDD-834A-D562A6067781}"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E3:AG10" firstHeaderRow="0" firstDataRow="1" firstDataCol="1"/>
  <pivotFields count="20">
    <pivotField axis="axisRow" showAll="0">
      <items count="8">
        <item x="4"/>
        <item x="0"/>
        <item x="1"/>
        <item x="2"/>
        <item x="5"/>
        <item x="6"/>
        <item x="3"/>
        <item t="default"/>
      </items>
    </pivotField>
    <pivotField showAll="0">
      <items count="77">
        <item x="43"/>
        <item x="6"/>
        <item x="30"/>
        <item x="49"/>
        <item x="37"/>
        <item x="12"/>
        <item x="55"/>
        <item x="35"/>
        <item x="15"/>
        <item x="7"/>
        <item x="17"/>
        <item x="11"/>
        <item x="39"/>
        <item x="33"/>
        <item x="47"/>
        <item x="58"/>
        <item x="32"/>
        <item x="19"/>
        <item x="61"/>
        <item x="48"/>
        <item x="24"/>
        <item x="54"/>
        <item x="1"/>
        <item x="53"/>
        <item x="13"/>
        <item x="40"/>
        <item x="67"/>
        <item x="69"/>
        <item x="25"/>
        <item x="70"/>
        <item x="10"/>
        <item x="62"/>
        <item x="66"/>
        <item x="44"/>
        <item x="52"/>
        <item x="56"/>
        <item x="41"/>
        <item x="57"/>
        <item x="74"/>
        <item x="26"/>
        <item x="42"/>
        <item x="60"/>
        <item x="23"/>
        <item x="63"/>
        <item x="14"/>
        <item x="75"/>
        <item x="31"/>
        <item x="22"/>
        <item x="73"/>
        <item x="36"/>
        <item x="20"/>
        <item x="59"/>
        <item x="21"/>
        <item x="8"/>
        <item x="72"/>
        <item x="2"/>
        <item x="4"/>
        <item x="64"/>
        <item x="51"/>
        <item x="3"/>
        <item x="45"/>
        <item x="9"/>
        <item x="46"/>
        <item x="38"/>
        <item x="71"/>
        <item x="5"/>
        <item x="29"/>
        <item x="65"/>
        <item x="16"/>
        <item x="28"/>
        <item x="34"/>
        <item x="27"/>
        <item x="18"/>
        <item x="0"/>
        <item x="50"/>
        <item x="68"/>
        <item t="default"/>
      </items>
    </pivotField>
    <pivotField showAll="0">
      <items count="13">
        <item x="0"/>
        <item x="9"/>
        <item x="1"/>
        <item x="7"/>
        <item x="8"/>
        <item x="3"/>
        <item x="4"/>
        <item x="10"/>
        <item x="2"/>
        <item x="6"/>
        <item x="11"/>
        <item x="5"/>
        <item t="default"/>
      </items>
    </pivotField>
    <pivotField showAll="0">
      <items count="3">
        <item x="0"/>
        <item x="1"/>
        <item t="default"/>
      </items>
    </pivotField>
    <pivotField showAll="0">
      <items count="5">
        <item x="1"/>
        <item x="0"/>
        <item x="2"/>
        <item x="3"/>
        <item t="default"/>
      </items>
    </pivotField>
    <pivotField numFmtId="14" showAll="0"/>
    <pivotField showAll="0"/>
    <pivotField numFmtId="14" showAll="0"/>
    <pivotField showAll="0"/>
    <pivotField showAll="0"/>
    <pivotField showAll="0"/>
    <pivotField dataField="1" numFmtId="164" showAll="0"/>
    <pivotField numFmtId="164" showAll="0"/>
    <pivotField dataField="1" numFmtId="164" showAll="0"/>
    <pivotField showAll="0"/>
    <pivotField showAll="0">
      <items count="9">
        <item x="0"/>
        <item x="5"/>
        <item x="1"/>
        <item x="3"/>
        <item x="2"/>
        <item x="4"/>
        <item x="7"/>
        <item x="6"/>
        <item t="default"/>
      </items>
    </pivotField>
    <pivotField showAll="0"/>
    <pivotField showAll="0"/>
    <pivotField showAll="0"/>
    <pivotField showAll="0">
      <items count="13">
        <item x="6"/>
        <item x="3"/>
        <item x="11"/>
        <item x="4"/>
        <item x="0"/>
        <item x="2"/>
        <item x="5"/>
        <item x="1"/>
        <item x="9"/>
        <item x="10"/>
        <item x="7"/>
        <item x="8"/>
        <item t="default"/>
      </items>
    </pivotField>
  </pivotFields>
  <rowFields count="1">
    <field x="0"/>
  </rowFields>
  <rowItems count="7">
    <i>
      <x/>
    </i>
    <i>
      <x v="1"/>
    </i>
    <i>
      <x v="2"/>
    </i>
    <i>
      <x v="3"/>
    </i>
    <i>
      <x v="4"/>
    </i>
    <i>
      <x v="5"/>
    </i>
    <i>
      <x v="6"/>
    </i>
  </rowItems>
  <colFields count="1">
    <field x="-2"/>
  </colFields>
  <colItems count="2">
    <i>
      <x/>
    </i>
    <i i="1">
      <x v="1"/>
    </i>
  </colItems>
  <dataFields count="2">
    <dataField name="Sum of Total Revenue" fld="11" baseField="0" baseItem="0"/>
    <dataField name="Sum of Total Profit" fld="13" baseField="0" baseItem="0"/>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027A038-858E-484D-BD60-647165000FE1}" autoFormatId="16" applyNumberFormats="0" applyBorderFormats="0" applyFontFormats="0" applyPatternFormats="0" applyAlignmentFormats="0" applyWidthHeightFormats="0">
  <queryTableRefresh nextId="23">
    <queryTableFields count="20">
      <queryTableField id="1" name="Region" tableColumnId="1"/>
      <queryTableField id="2" name="Country" tableColumnId="2"/>
      <queryTableField id="3" name="Item Type" tableColumnId="3"/>
      <queryTableField id="4" name="Sales Channel" tableColumnId="4"/>
      <queryTableField id="5" name="Order Priority" tableColumnId="5"/>
      <queryTableField id="6" name="Order Date" tableColumnId="6"/>
      <queryTableField id="7" name="Order ID" tableColumnId="7"/>
      <queryTableField id="8" name="Ship Date" tableColumnId="8"/>
      <queryTableField id="9" name="Units Sold" tableColumnId="9"/>
      <queryTableField id="10" name="Unit Price" tableColumnId="10"/>
      <queryTableField id="11" name="Unit Cost" tableColumnId="11"/>
      <queryTableField id="12" name="Total Revenue" tableColumnId="12"/>
      <queryTableField id="13" name="Total Cost" tableColumnId="13"/>
      <queryTableField id="14" name="Total Profit" tableColumnId="14"/>
      <queryTableField id="20" name="OrderDay" tableColumnId="20"/>
      <queryTableField id="16" name="OrderYear" tableColumnId="16"/>
      <queryTableField id="17" name="Quarter" tableColumnId="17"/>
      <queryTableField id="18" name="Week of Year" tableColumnId="18"/>
      <queryTableField id="19" name="Week of Month" tableColumnId="19"/>
      <queryTableField id="22" name="Month Name" tableColumnId="2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134E51B-00C8-4B6C-879F-2353E183A8BB}" sourceName="Region">
  <pivotTables>
    <pivotTable tabId="4" name="PivotTable3"/>
    <pivotTable tabId="4" name="PivotTable10"/>
    <pivotTable tabId="4" name="PivotTable4"/>
    <pivotTable tabId="4" name="PivotTable5"/>
    <pivotTable tabId="4" name="PivotTable6"/>
    <pivotTable tabId="4" name="PivotTable7"/>
    <pivotTable tabId="4" name="PivotTable8"/>
    <pivotTable tabId="4" name="PivotTable9"/>
  </pivotTables>
  <data>
    <tabular pivotCacheId="282494644">
      <items count="7">
        <i x="4" s="1"/>
        <i x="0" s="1"/>
        <i x="1" s="1"/>
        <i x="2" s="1"/>
        <i x="5" s="1"/>
        <i x="6"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0D26561-5282-42E2-B4D3-BCFD06E0B5AB}" sourceName="Country">
  <pivotTables>
    <pivotTable tabId="4" name="PivotTable3"/>
    <pivotTable tabId="4" name="PivotTable10"/>
    <pivotTable tabId="4" name="PivotTable4"/>
    <pivotTable tabId="4" name="PivotTable5"/>
    <pivotTable tabId="4" name="PivotTable6"/>
    <pivotTable tabId="4" name="PivotTable7"/>
    <pivotTable tabId="4" name="PivotTable8"/>
    <pivotTable tabId="4" name="PivotTable9"/>
  </pivotTables>
  <data>
    <tabular pivotCacheId="282494644">
      <items count="76">
        <i x="43" s="1"/>
        <i x="6" s="1"/>
        <i x="30" s="1"/>
        <i x="49" s="1"/>
        <i x="37" s="1"/>
        <i x="12" s="1"/>
        <i x="55" s="1"/>
        <i x="35" s="1"/>
        <i x="15" s="1"/>
        <i x="7" s="1"/>
        <i x="17" s="1"/>
        <i x="11" s="1"/>
        <i x="39" s="1"/>
        <i x="33" s="1"/>
        <i x="47" s="1"/>
        <i x="58" s="1"/>
        <i x="32" s="1"/>
        <i x="19" s="1"/>
        <i x="61" s="1"/>
        <i x="48" s="1"/>
        <i x="24" s="1"/>
        <i x="54" s="1"/>
        <i x="1" s="1"/>
        <i x="53" s="1"/>
        <i x="13" s="1"/>
        <i x="40" s="1"/>
        <i x="67" s="1"/>
        <i x="69" s="1"/>
        <i x="25" s="1"/>
        <i x="70" s="1"/>
        <i x="10" s="1"/>
        <i x="62" s="1"/>
        <i x="66" s="1"/>
        <i x="44" s="1"/>
        <i x="52" s="1"/>
        <i x="56" s="1"/>
        <i x="41" s="1"/>
        <i x="57" s="1"/>
        <i x="74" s="1"/>
        <i x="26" s="1"/>
        <i x="42" s="1"/>
        <i x="60" s="1"/>
        <i x="23" s="1"/>
        <i x="63" s="1"/>
        <i x="14" s="1"/>
        <i x="75" s="1"/>
        <i x="31" s="1"/>
        <i x="22" s="1"/>
        <i x="73" s="1"/>
        <i x="36" s="1"/>
        <i x="20" s="1"/>
        <i x="59" s="1"/>
        <i x="21" s="1"/>
        <i x="8" s="1"/>
        <i x="72" s="1"/>
        <i x="2" s="1"/>
        <i x="4" s="1"/>
        <i x="64" s="1"/>
        <i x="51" s="1"/>
        <i x="3" s="1"/>
        <i x="45" s="1"/>
        <i x="9" s="1"/>
        <i x="46" s="1"/>
        <i x="38" s="1"/>
        <i x="71" s="1"/>
        <i x="5" s="1"/>
        <i x="29" s="1"/>
        <i x="65" s="1"/>
        <i x="16" s="1"/>
        <i x="28" s="1"/>
        <i x="34" s="1"/>
        <i x="27" s="1"/>
        <i x="18" s="1"/>
        <i x="0" s="1"/>
        <i x="50" s="1"/>
        <i x="6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426A2217-990C-430D-8BCA-FCF5BC7D7584}" sourceName="Item Type">
  <pivotTables>
    <pivotTable tabId="4" name="PivotTable3"/>
    <pivotTable tabId="4" name="PivotTable10"/>
    <pivotTable tabId="4" name="PivotTable4"/>
    <pivotTable tabId="4" name="PivotTable5"/>
    <pivotTable tabId="4" name="PivotTable6"/>
    <pivotTable tabId="4" name="PivotTable7"/>
    <pivotTable tabId="4" name="PivotTable8"/>
    <pivotTable tabId="4" name="PivotTable9"/>
  </pivotTables>
  <data>
    <tabular pivotCacheId="282494644">
      <items count="12">
        <i x="0" s="1"/>
        <i x="9" s="1"/>
        <i x="1" s="1"/>
        <i x="7" s="1"/>
        <i x="8" s="1"/>
        <i x="3" s="1"/>
        <i x="4" s="1"/>
        <i x="10" s="1"/>
        <i x="2" s="1"/>
        <i x="6" s="1"/>
        <i x="11"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Channel" xr10:uid="{67DD3AD0-8DFC-4996-82B9-CA34A31B0EF7}" sourceName="Sales Channel">
  <pivotTables>
    <pivotTable tabId="4" name="PivotTable3"/>
    <pivotTable tabId="4" name="PivotTable10"/>
    <pivotTable tabId="4" name="PivotTable4"/>
    <pivotTable tabId="4" name="PivotTable5"/>
    <pivotTable tabId="4" name="PivotTable6"/>
    <pivotTable tabId="4" name="PivotTable7"/>
    <pivotTable tabId="4" name="PivotTable8"/>
    <pivotTable tabId="4" name="PivotTable9"/>
  </pivotTables>
  <data>
    <tabular pivotCacheId="282494644">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Priority" xr10:uid="{C58DD986-7860-4469-A63C-D31B8EF5CEA1}" sourceName="Order Priority">
  <pivotTables>
    <pivotTable tabId="4" name="PivotTable3"/>
    <pivotTable tabId="4" name="PivotTable10"/>
    <pivotTable tabId="4" name="PivotTable4"/>
    <pivotTable tabId="4" name="PivotTable5"/>
    <pivotTable tabId="4" name="PivotTable6"/>
    <pivotTable tabId="4" name="PivotTable7"/>
    <pivotTable tabId="4" name="PivotTable8"/>
    <pivotTable tabId="4" name="PivotTable9"/>
  </pivotTables>
  <data>
    <tabular pivotCacheId="282494644">
      <items count="4">
        <i x="1" s="1"/>
        <i x="0" s="1"/>
        <i x="2"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Year" xr10:uid="{9D222ABC-28D1-4A55-9459-925E08AC6496}" sourceName="OrderYear">
  <pivotTables>
    <pivotTable tabId="4" name="PivotTable3"/>
    <pivotTable tabId="4" name="PivotTable10"/>
    <pivotTable tabId="4" name="PivotTable4"/>
    <pivotTable tabId="4" name="PivotTable5"/>
    <pivotTable tabId="4" name="PivotTable6"/>
    <pivotTable tabId="4" name="PivotTable7"/>
    <pivotTable tabId="4" name="PivotTable8"/>
    <pivotTable tabId="4" name="PivotTable9"/>
  </pivotTables>
  <data>
    <tabular pivotCacheId="282494644">
      <items count="8">
        <i x="0" s="1"/>
        <i x="5" s="1"/>
        <i x="1" s="1"/>
        <i x="3" s="1"/>
        <i x="2" s="1"/>
        <i x="4" s="1"/>
        <i x="7" s="1"/>
        <i x="6"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76EFDFC8-6E76-46C2-AFEB-0525DB92FCAF}" sourceName="Month Name">
  <pivotTables>
    <pivotTable tabId="4" name="PivotTable3"/>
    <pivotTable tabId="4" name="PivotTable10"/>
    <pivotTable tabId="4" name="PivotTable4"/>
    <pivotTable tabId="4" name="PivotTable5"/>
    <pivotTable tabId="4" name="PivotTable6"/>
    <pivotTable tabId="4" name="PivotTable7"/>
    <pivotTable tabId="4" name="PivotTable8"/>
    <pivotTable tabId="4" name="PivotTable9"/>
  </pivotTables>
  <data>
    <tabular pivotCacheId="282494644">
      <items count="12">
        <i x="6" s="1"/>
        <i x="3" s="1"/>
        <i x="11" s="1"/>
        <i x="4" s="1"/>
        <i x="0" s="1"/>
        <i x="2" s="1"/>
        <i x="5" s="1"/>
        <i x="1" s="1"/>
        <i x="9" s="1"/>
        <i x="10"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8C1C4BD4-D76E-451E-9CA0-378BFEF6E168}" cache="Slicer_Region" caption="Region" rowHeight="241300"/>
  <slicer name="Country" xr10:uid="{E78C568A-2C33-4469-BB64-06AD3D5259C9}" cache="Slicer_Country" caption="Country" rowHeight="241300"/>
  <slicer name="Item Type" xr10:uid="{E9D7FDD3-5628-46C8-A98C-B71D35BB34DF}" cache="Slicer_Item_Type" caption="Item Type" rowHeight="241300"/>
  <slicer name="Sales Channel" xr10:uid="{89F1D7AA-DD00-49BC-896A-4358F75FF7B9}" cache="Slicer_Sales_Channel" caption="Sales Channel" rowHeight="241300"/>
  <slicer name="Order Priority" xr10:uid="{6B39B879-BD66-423F-AF73-77DAFB526974}" cache="Slicer_Order_Priority" caption="Order Priority" columnCount="2" rowHeight="241300"/>
  <slicer name="OrderYear" xr10:uid="{54ED5EBA-232F-41AC-A3E6-9711A1FAD40D}" cache="Slicer_OrderYear" caption="OrderYear" columnCount="4" rowHeight="241300"/>
  <slicer name="Month Name" xr10:uid="{BBCC76D0-402E-4E06-B2ED-12CAE24F8A17}" cache="Slicer_Month_Name" caption="Month Name" columnCount="6"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E4036-F1A4-424B-81A2-F4AE888B8E0E}" name="Amazon_Sales_data" displayName="Amazon_Sales_data" ref="A1:T101" tableType="queryTable" totalsRowShown="0">
  <tableColumns count="20">
    <tableColumn id="1" xr3:uid="{3B1A31CC-7BCB-4A2D-8537-67787342890F}" uniqueName="1" name="Region" queryTableFieldId="1" dataDxfId="19"/>
    <tableColumn id="2" xr3:uid="{A62160C0-ABC7-4F1D-B8F6-81613E131251}" uniqueName="2" name="Country" queryTableFieldId="2" dataDxfId="18"/>
    <tableColumn id="3" xr3:uid="{E1839803-C2C4-4472-9C43-14BA75C1ECF2}" uniqueName="3" name="Item Type" queryTableFieldId="3" dataDxfId="17"/>
    <tableColumn id="4" xr3:uid="{6D40AB0F-4EFF-4FD6-8695-D60B384B8DE1}" uniqueName="4" name="Sales Channel" queryTableFieldId="4" dataDxfId="16"/>
    <tableColumn id="5" xr3:uid="{733217BC-A957-48E4-8E2C-773D35BB281B}" uniqueName="5" name="Order Priority" queryTableFieldId="5" dataDxfId="15"/>
    <tableColumn id="6" xr3:uid="{1AB4DEEE-AAFF-4CFC-AA29-6B34957D3D4F}" uniqueName="6" name="Order Date" queryTableFieldId="6" dataDxfId="14"/>
    <tableColumn id="7" xr3:uid="{1B9F2FA6-6C82-40DB-822A-AA46CE57BA34}" uniqueName="7" name="Order ID" queryTableFieldId="7"/>
    <tableColumn id="8" xr3:uid="{741EEB30-B51C-47CA-8630-F530BA17B7DD}" uniqueName="8" name="Ship Date" queryTableFieldId="8" dataDxfId="13"/>
    <tableColumn id="9" xr3:uid="{864AC6F7-EF50-4C48-BC9C-3178F24577E1}" uniqueName="9" name="Units Sold" queryTableFieldId="9"/>
    <tableColumn id="10" xr3:uid="{3CA7B0BA-5481-4F09-84A4-20111F9C3E52}" uniqueName="10" name="Unit Price" queryTableFieldId="10"/>
    <tableColumn id="11" xr3:uid="{0DC3E840-0AB0-4198-A7EE-9284F4C38FE1}" uniqueName="11" name="Unit Cost" queryTableFieldId="11"/>
    <tableColumn id="12" xr3:uid="{1903812A-B7AE-4499-8B15-F20B69F24D10}" uniqueName="12" name="Total Revenue" queryTableFieldId="12" dataDxfId="12"/>
    <tableColumn id="13" xr3:uid="{FDBCE5B5-2C47-4D45-9428-1B3948462641}" uniqueName="13" name="Total Cost" queryTableFieldId="13" dataDxfId="11"/>
    <tableColumn id="14" xr3:uid="{617C3296-AD8A-44A7-912F-6A9ACBBCBC13}" uniqueName="14" name="Total Profit" queryTableFieldId="14" dataDxfId="10"/>
    <tableColumn id="20" xr3:uid="{2585659D-B604-4EC1-9F47-4304962314F5}" uniqueName="20" name="OrderDay" queryTableFieldId="20"/>
    <tableColumn id="16" xr3:uid="{64B632F2-6C19-4051-B0CD-FC5F42DFE514}" uniqueName="16" name="OrderYear" queryTableFieldId="16"/>
    <tableColumn id="17" xr3:uid="{50D57429-BEED-4CEB-8A57-132338312C6A}" uniqueName="17" name="Quarter" queryTableFieldId="17"/>
    <tableColumn id="18" xr3:uid="{A61EED38-DEA8-4919-A2FA-B1FF0F859159}" uniqueName="18" name="Week of Year" queryTableFieldId="18"/>
    <tableColumn id="19" xr3:uid="{8E5DCAFC-1EA3-4CE3-8285-63E1EE81FD74}" uniqueName="19" name="Week of Month" queryTableFieldId="19"/>
    <tableColumn id="21" xr3:uid="{CFAC8D3C-52F7-449F-8E5B-1FC4356DCEE2}" uniqueName="21" name="Month Name" queryTableFieldId="22" dataDxf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8.xml"/><Relationship Id="rId3" Type="http://schemas.openxmlformats.org/officeDocument/2006/relationships/vmlDrawing" Target="../drawings/vmlDrawing2.vml"/><Relationship Id="rId7" Type="http://schemas.openxmlformats.org/officeDocument/2006/relationships/ctrlProp" Target="../ctrlProps/ctrlProp7.xml"/><Relationship Id="rId2" Type="http://schemas.openxmlformats.org/officeDocument/2006/relationships/drawing" Target="../drawings/drawing2.xml"/><Relationship Id="rId1" Type="http://schemas.openxmlformats.org/officeDocument/2006/relationships/printerSettings" Target="../printerSettings/printerSettings1.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 Id="rId9"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A01CB-707A-4363-BF02-E9EB9FFD3F96}">
  <dimension ref="A1:T101"/>
  <sheetViews>
    <sheetView topLeftCell="A2" workbookViewId="0">
      <selection activeCell="P2" sqref="P2:P101"/>
    </sheetView>
  </sheetViews>
  <sheetFormatPr defaultRowHeight="14.5" x14ac:dyDescent="0.35"/>
  <cols>
    <col min="1" max="1" width="30.36328125" bestFit="1" customWidth="1"/>
    <col min="2" max="2" width="29.36328125" bestFit="1" customWidth="1"/>
    <col min="3" max="3" width="13.1796875" bestFit="1" customWidth="1"/>
    <col min="4" max="4" width="12.26953125" bestFit="1" customWidth="1"/>
    <col min="5" max="5" width="12.36328125" bestFit="1" customWidth="1"/>
    <col min="6" max="6" width="10.453125" bestFit="1" customWidth="1"/>
    <col min="7" max="7" width="9.81640625" bestFit="1" customWidth="1"/>
    <col min="8" max="8" width="10.453125" bestFit="1" customWidth="1"/>
    <col min="9" max="9" width="9.1796875" bestFit="1" customWidth="1"/>
    <col min="10" max="10" width="8.90625" bestFit="1" customWidth="1"/>
    <col min="11" max="11" width="8.54296875" bestFit="1" customWidth="1"/>
    <col min="12" max="12" width="12.7265625" bestFit="1" customWidth="1"/>
    <col min="13" max="14" width="12.26953125" style="2" bestFit="1" customWidth="1"/>
    <col min="15" max="15" width="8.90625" bestFit="1" customWidth="1"/>
    <col min="16" max="16" width="9.453125" bestFit="1" customWidth="1"/>
    <col min="17" max="17" width="7.453125" bestFit="1" customWidth="1"/>
    <col min="18" max="18" width="12" bestFit="1" customWidth="1"/>
    <col min="19" max="19" width="14.08984375" bestFit="1" customWidth="1"/>
    <col min="20" max="20" width="11.90625" bestFit="1" customWidth="1"/>
    <col min="21" max="21" width="14.08984375" customWidth="1"/>
  </cols>
  <sheetData>
    <row r="1" spans="1:20" x14ac:dyDescent="0.35">
      <c r="A1" t="s">
        <v>0</v>
      </c>
      <c r="B1" t="s">
        <v>1</v>
      </c>
      <c r="C1" t="s">
        <v>2</v>
      </c>
      <c r="D1" t="s">
        <v>3</v>
      </c>
      <c r="E1" t="s">
        <v>4</v>
      </c>
      <c r="F1" t="s">
        <v>5</v>
      </c>
      <c r="G1" t="s">
        <v>6</v>
      </c>
      <c r="H1" t="s">
        <v>7</v>
      </c>
      <c r="I1" t="s">
        <v>8</v>
      </c>
      <c r="J1" t="s">
        <v>9</v>
      </c>
      <c r="K1" t="s">
        <v>10</v>
      </c>
      <c r="L1" t="s">
        <v>11</v>
      </c>
      <c r="M1" s="2" t="s">
        <v>12</v>
      </c>
      <c r="N1" s="2" t="s">
        <v>13</v>
      </c>
      <c r="O1" t="s">
        <v>122</v>
      </c>
      <c r="P1" t="s">
        <v>14</v>
      </c>
      <c r="Q1" t="s">
        <v>15</v>
      </c>
      <c r="R1" t="s">
        <v>16</v>
      </c>
      <c r="S1" t="s">
        <v>17</v>
      </c>
      <c r="T1" t="s">
        <v>123</v>
      </c>
    </row>
    <row r="2" spans="1:20" x14ac:dyDescent="0.35">
      <c r="A2" t="s">
        <v>18</v>
      </c>
      <c r="B2" t="s">
        <v>19</v>
      </c>
      <c r="C2" t="s">
        <v>20</v>
      </c>
      <c r="D2" t="s">
        <v>21</v>
      </c>
      <c r="E2" t="s">
        <v>22</v>
      </c>
      <c r="F2" s="1">
        <v>40326</v>
      </c>
      <c r="G2">
        <v>669165933</v>
      </c>
      <c r="H2" s="1">
        <v>40356</v>
      </c>
      <c r="I2">
        <v>9925</v>
      </c>
      <c r="J2">
        <v>255.28</v>
      </c>
      <c r="K2">
        <v>159.41999999999999</v>
      </c>
      <c r="L2" s="2">
        <v>2533654</v>
      </c>
      <c r="M2" s="2">
        <v>1582243.5</v>
      </c>
      <c r="N2" s="2">
        <v>951410.5</v>
      </c>
      <c r="O2">
        <v>28</v>
      </c>
      <c r="P2">
        <v>2010</v>
      </c>
      <c r="Q2">
        <v>2</v>
      </c>
      <c r="R2">
        <v>22</v>
      </c>
      <c r="S2">
        <v>5</v>
      </c>
      <c r="T2" t="s">
        <v>124</v>
      </c>
    </row>
    <row r="3" spans="1:20" x14ac:dyDescent="0.35">
      <c r="A3" t="s">
        <v>23</v>
      </c>
      <c r="B3" t="s">
        <v>24</v>
      </c>
      <c r="C3" t="s">
        <v>25</v>
      </c>
      <c r="D3" t="s">
        <v>26</v>
      </c>
      <c r="E3" t="s">
        <v>27</v>
      </c>
      <c r="F3" s="1">
        <v>41143</v>
      </c>
      <c r="G3">
        <v>963881480</v>
      </c>
      <c r="H3" s="1">
        <v>41167</v>
      </c>
      <c r="I3">
        <v>2804</v>
      </c>
      <c r="J3">
        <v>205.7</v>
      </c>
      <c r="K3">
        <v>117.11</v>
      </c>
      <c r="L3" s="2">
        <v>576782.80000000005</v>
      </c>
      <c r="M3" s="2">
        <v>328376.44</v>
      </c>
      <c r="N3" s="2">
        <v>248406.36</v>
      </c>
      <c r="O3">
        <v>22</v>
      </c>
      <c r="P3">
        <v>2012</v>
      </c>
      <c r="Q3">
        <v>3</v>
      </c>
      <c r="R3">
        <v>34</v>
      </c>
      <c r="S3">
        <v>4</v>
      </c>
      <c r="T3" t="s">
        <v>125</v>
      </c>
    </row>
    <row r="4" spans="1:20" x14ac:dyDescent="0.35">
      <c r="A4" t="s">
        <v>28</v>
      </c>
      <c r="B4" t="s">
        <v>29</v>
      </c>
      <c r="C4" t="s">
        <v>30</v>
      </c>
      <c r="D4" t="s">
        <v>21</v>
      </c>
      <c r="E4" t="s">
        <v>31</v>
      </c>
      <c r="F4" s="1">
        <v>41761</v>
      </c>
      <c r="G4">
        <v>341417157</v>
      </c>
      <c r="H4" s="1">
        <v>41767</v>
      </c>
      <c r="I4">
        <v>1779</v>
      </c>
      <c r="J4">
        <v>651.21</v>
      </c>
      <c r="K4">
        <v>524.96</v>
      </c>
      <c r="L4" s="2">
        <v>1158502.5900000001</v>
      </c>
      <c r="M4" s="2">
        <v>933903.84</v>
      </c>
      <c r="N4" s="2">
        <v>224598.75</v>
      </c>
      <c r="O4">
        <v>2</v>
      </c>
      <c r="P4">
        <v>2014</v>
      </c>
      <c r="Q4">
        <v>2</v>
      </c>
      <c r="R4">
        <v>18</v>
      </c>
      <c r="S4">
        <v>1</v>
      </c>
      <c r="T4" t="s">
        <v>124</v>
      </c>
    </row>
    <row r="5" spans="1:20" x14ac:dyDescent="0.35">
      <c r="A5" t="s">
        <v>32</v>
      </c>
      <c r="B5" t="s">
        <v>33</v>
      </c>
      <c r="C5" t="s">
        <v>34</v>
      </c>
      <c r="D5" t="s">
        <v>26</v>
      </c>
      <c r="E5" t="s">
        <v>27</v>
      </c>
      <c r="F5" s="1">
        <v>41810</v>
      </c>
      <c r="G5">
        <v>514321792</v>
      </c>
      <c r="H5" s="1">
        <v>41825</v>
      </c>
      <c r="I5">
        <v>8102</v>
      </c>
      <c r="J5">
        <v>9.33</v>
      </c>
      <c r="K5">
        <v>6.92</v>
      </c>
      <c r="L5" s="2">
        <v>75591.66</v>
      </c>
      <c r="M5" s="2">
        <v>56065.84</v>
      </c>
      <c r="N5" s="2">
        <v>19525.82</v>
      </c>
      <c r="O5">
        <v>20</v>
      </c>
      <c r="P5">
        <v>2014</v>
      </c>
      <c r="Q5">
        <v>2</v>
      </c>
      <c r="R5">
        <v>25</v>
      </c>
      <c r="S5">
        <v>3</v>
      </c>
      <c r="T5" t="s">
        <v>126</v>
      </c>
    </row>
    <row r="6" spans="1:20" x14ac:dyDescent="0.35">
      <c r="A6" t="s">
        <v>32</v>
      </c>
      <c r="B6" t="s">
        <v>35</v>
      </c>
      <c r="C6" t="s">
        <v>30</v>
      </c>
      <c r="D6" t="s">
        <v>21</v>
      </c>
      <c r="E6" t="s">
        <v>31</v>
      </c>
      <c r="F6" s="1">
        <v>41306</v>
      </c>
      <c r="G6">
        <v>115456712</v>
      </c>
      <c r="H6" s="1">
        <v>41311</v>
      </c>
      <c r="I6">
        <v>5062</v>
      </c>
      <c r="J6">
        <v>651.21</v>
      </c>
      <c r="K6">
        <v>524.96</v>
      </c>
      <c r="L6" s="2">
        <v>3296425.02</v>
      </c>
      <c r="M6" s="2">
        <v>2657347.52</v>
      </c>
      <c r="N6" s="2">
        <v>639077.5</v>
      </c>
      <c r="O6">
        <v>1</v>
      </c>
      <c r="P6">
        <v>2013</v>
      </c>
      <c r="Q6">
        <v>1</v>
      </c>
      <c r="R6">
        <v>5</v>
      </c>
      <c r="S6">
        <v>1</v>
      </c>
      <c r="T6" t="s">
        <v>127</v>
      </c>
    </row>
    <row r="7" spans="1:20" x14ac:dyDescent="0.35">
      <c r="A7" t="s">
        <v>18</v>
      </c>
      <c r="B7" t="s">
        <v>36</v>
      </c>
      <c r="C7" t="s">
        <v>20</v>
      </c>
      <c r="D7" t="s">
        <v>26</v>
      </c>
      <c r="E7" t="s">
        <v>27</v>
      </c>
      <c r="F7" s="1">
        <v>42039</v>
      </c>
      <c r="G7">
        <v>547995746</v>
      </c>
      <c r="H7" s="1">
        <v>42056</v>
      </c>
      <c r="I7">
        <v>2974</v>
      </c>
      <c r="J7">
        <v>255.28</v>
      </c>
      <c r="K7">
        <v>159.41999999999999</v>
      </c>
      <c r="L7" s="2">
        <v>759202.72</v>
      </c>
      <c r="M7" s="2">
        <v>474115.08</v>
      </c>
      <c r="N7" s="2">
        <v>285087.64</v>
      </c>
      <c r="O7">
        <v>4</v>
      </c>
      <c r="P7">
        <v>2015</v>
      </c>
      <c r="Q7">
        <v>1</v>
      </c>
      <c r="R7">
        <v>6</v>
      </c>
      <c r="S7">
        <v>1</v>
      </c>
      <c r="T7" t="s">
        <v>127</v>
      </c>
    </row>
    <row r="8" spans="1:20" x14ac:dyDescent="0.35">
      <c r="A8" t="s">
        <v>32</v>
      </c>
      <c r="B8" t="s">
        <v>37</v>
      </c>
      <c r="C8" t="s">
        <v>38</v>
      </c>
      <c r="D8" t="s">
        <v>21</v>
      </c>
      <c r="E8" t="s">
        <v>39</v>
      </c>
      <c r="F8" s="1">
        <v>40656</v>
      </c>
      <c r="G8">
        <v>135425221</v>
      </c>
      <c r="H8" s="1">
        <v>40660</v>
      </c>
      <c r="I8">
        <v>4187</v>
      </c>
      <c r="J8">
        <v>668.27</v>
      </c>
      <c r="K8">
        <v>502.54</v>
      </c>
      <c r="L8" s="2">
        <v>2798046.49</v>
      </c>
      <c r="M8" s="2">
        <v>2104134.98</v>
      </c>
      <c r="N8" s="2">
        <v>693911.51</v>
      </c>
      <c r="O8">
        <v>23</v>
      </c>
      <c r="P8">
        <v>2011</v>
      </c>
      <c r="Q8">
        <v>2</v>
      </c>
      <c r="R8">
        <v>17</v>
      </c>
      <c r="S8">
        <v>4</v>
      </c>
      <c r="T8" t="s">
        <v>128</v>
      </c>
    </row>
    <row r="9" spans="1:20" x14ac:dyDescent="0.35">
      <c r="A9" t="s">
        <v>32</v>
      </c>
      <c r="B9" t="s">
        <v>40</v>
      </c>
      <c r="C9" t="s">
        <v>41</v>
      </c>
      <c r="D9" t="s">
        <v>26</v>
      </c>
      <c r="E9" t="s">
        <v>22</v>
      </c>
      <c r="F9" s="1">
        <v>41107</v>
      </c>
      <c r="G9">
        <v>871543967</v>
      </c>
      <c r="H9" s="1">
        <v>41117</v>
      </c>
      <c r="I9">
        <v>8082</v>
      </c>
      <c r="J9">
        <v>154.06</v>
      </c>
      <c r="K9">
        <v>90.93</v>
      </c>
      <c r="L9" s="2">
        <v>1245112.92</v>
      </c>
      <c r="M9" s="2">
        <v>734896.26</v>
      </c>
      <c r="N9" s="2">
        <v>510216.66</v>
      </c>
      <c r="O9">
        <v>17</v>
      </c>
      <c r="P9">
        <v>2012</v>
      </c>
      <c r="Q9">
        <v>3</v>
      </c>
      <c r="R9">
        <v>29</v>
      </c>
      <c r="S9">
        <v>3</v>
      </c>
      <c r="T9" t="s">
        <v>129</v>
      </c>
    </row>
    <row r="10" spans="1:20" x14ac:dyDescent="0.35">
      <c r="A10" t="s">
        <v>32</v>
      </c>
      <c r="B10" t="s">
        <v>42</v>
      </c>
      <c r="C10" t="s">
        <v>43</v>
      </c>
      <c r="D10" t="s">
        <v>21</v>
      </c>
      <c r="E10" t="s">
        <v>39</v>
      </c>
      <c r="F10" s="1">
        <v>42199</v>
      </c>
      <c r="G10">
        <v>770463311</v>
      </c>
      <c r="H10" s="1">
        <v>42241</v>
      </c>
      <c r="I10">
        <v>6070</v>
      </c>
      <c r="J10">
        <v>81.73</v>
      </c>
      <c r="K10">
        <v>56.67</v>
      </c>
      <c r="L10" s="2">
        <v>496101.1</v>
      </c>
      <c r="M10" s="2">
        <v>343986.9</v>
      </c>
      <c r="N10" s="2">
        <v>152114.20000000001</v>
      </c>
      <c r="O10">
        <v>14</v>
      </c>
      <c r="P10">
        <v>2015</v>
      </c>
      <c r="Q10">
        <v>3</v>
      </c>
      <c r="R10">
        <v>29</v>
      </c>
      <c r="S10">
        <v>3</v>
      </c>
      <c r="T10" t="s">
        <v>129</v>
      </c>
    </row>
    <row r="11" spans="1:20" x14ac:dyDescent="0.35">
      <c r="A11" t="s">
        <v>32</v>
      </c>
      <c r="B11" t="s">
        <v>44</v>
      </c>
      <c r="C11" t="s">
        <v>25</v>
      </c>
      <c r="D11" t="s">
        <v>26</v>
      </c>
      <c r="E11" t="s">
        <v>22</v>
      </c>
      <c r="F11" s="1">
        <v>41747</v>
      </c>
      <c r="G11">
        <v>616607081</v>
      </c>
      <c r="H11" s="1">
        <v>41789</v>
      </c>
      <c r="I11">
        <v>6593</v>
      </c>
      <c r="J11">
        <v>205.7</v>
      </c>
      <c r="K11">
        <v>117.11</v>
      </c>
      <c r="L11" s="2">
        <v>1356180.1</v>
      </c>
      <c r="M11" s="2">
        <v>772106.23</v>
      </c>
      <c r="N11" s="2">
        <v>584073.87</v>
      </c>
      <c r="O11">
        <v>18</v>
      </c>
      <c r="P11">
        <v>2014</v>
      </c>
      <c r="Q11">
        <v>2</v>
      </c>
      <c r="R11">
        <v>16</v>
      </c>
      <c r="S11">
        <v>3</v>
      </c>
      <c r="T11" t="s">
        <v>128</v>
      </c>
    </row>
    <row r="12" spans="1:20" x14ac:dyDescent="0.35">
      <c r="A12" t="s">
        <v>45</v>
      </c>
      <c r="B12" t="s">
        <v>46</v>
      </c>
      <c r="C12" t="s">
        <v>41</v>
      </c>
      <c r="D12" t="s">
        <v>26</v>
      </c>
      <c r="E12" t="s">
        <v>22</v>
      </c>
      <c r="F12" s="1">
        <v>40718</v>
      </c>
      <c r="G12">
        <v>814711606</v>
      </c>
      <c r="H12" s="1">
        <v>40736</v>
      </c>
      <c r="I12">
        <v>124</v>
      </c>
      <c r="J12">
        <v>154.06</v>
      </c>
      <c r="K12">
        <v>90.93</v>
      </c>
      <c r="L12" s="2">
        <v>19103.439999999999</v>
      </c>
      <c r="M12" s="2">
        <v>11275.32</v>
      </c>
      <c r="N12" s="2">
        <v>7828.12</v>
      </c>
      <c r="O12">
        <v>24</v>
      </c>
      <c r="P12">
        <v>2011</v>
      </c>
      <c r="Q12">
        <v>2</v>
      </c>
      <c r="R12">
        <v>26</v>
      </c>
      <c r="S12">
        <v>4</v>
      </c>
      <c r="T12" t="s">
        <v>126</v>
      </c>
    </row>
    <row r="13" spans="1:20" x14ac:dyDescent="0.35">
      <c r="A13" t="s">
        <v>32</v>
      </c>
      <c r="B13" t="s">
        <v>47</v>
      </c>
      <c r="C13" t="s">
        <v>48</v>
      </c>
      <c r="D13" t="s">
        <v>21</v>
      </c>
      <c r="E13" t="s">
        <v>22</v>
      </c>
      <c r="F13" s="1">
        <v>41853</v>
      </c>
      <c r="G13">
        <v>939825713</v>
      </c>
      <c r="H13" s="1">
        <v>41870</v>
      </c>
      <c r="I13">
        <v>4168</v>
      </c>
      <c r="J13">
        <v>109.28</v>
      </c>
      <c r="K13">
        <v>35.840000000000003</v>
      </c>
      <c r="L13" s="2">
        <v>455479.03999999998</v>
      </c>
      <c r="M13" s="2">
        <v>149381.12</v>
      </c>
      <c r="N13" s="2">
        <v>306097.91999999998</v>
      </c>
      <c r="O13">
        <v>2</v>
      </c>
      <c r="P13">
        <v>2014</v>
      </c>
      <c r="Q13">
        <v>3</v>
      </c>
      <c r="R13">
        <v>31</v>
      </c>
      <c r="S13">
        <v>1</v>
      </c>
      <c r="T13" t="s">
        <v>125</v>
      </c>
    </row>
    <row r="14" spans="1:20" x14ac:dyDescent="0.35">
      <c r="A14" t="s">
        <v>45</v>
      </c>
      <c r="B14" t="s">
        <v>49</v>
      </c>
      <c r="C14" t="s">
        <v>48</v>
      </c>
      <c r="D14" t="s">
        <v>26</v>
      </c>
      <c r="E14" t="s">
        <v>31</v>
      </c>
      <c r="F14" s="1">
        <v>42748</v>
      </c>
      <c r="G14">
        <v>187310731</v>
      </c>
      <c r="H14" s="1">
        <v>42795</v>
      </c>
      <c r="I14">
        <v>8263</v>
      </c>
      <c r="J14">
        <v>109.28</v>
      </c>
      <c r="K14">
        <v>35.840000000000003</v>
      </c>
      <c r="L14" s="2">
        <v>902980.64</v>
      </c>
      <c r="M14" s="2">
        <v>296145.91999999998</v>
      </c>
      <c r="N14" s="2">
        <v>606834.72</v>
      </c>
      <c r="O14">
        <v>13</v>
      </c>
      <c r="P14">
        <v>2017</v>
      </c>
      <c r="Q14">
        <v>1</v>
      </c>
      <c r="R14">
        <v>2</v>
      </c>
      <c r="S14">
        <v>2</v>
      </c>
      <c r="T14" t="s">
        <v>130</v>
      </c>
    </row>
    <row r="15" spans="1:20" x14ac:dyDescent="0.35">
      <c r="A15" t="s">
        <v>23</v>
      </c>
      <c r="B15" t="s">
        <v>50</v>
      </c>
      <c r="C15" t="s">
        <v>38</v>
      </c>
      <c r="D15" t="s">
        <v>21</v>
      </c>
      <c r="E15" t="s">
        <v>22</v>
      </c>
      <c r="F15" s="1">
        <v>42774</v>
      </c>
      <c r="G15">
        <v>522840487</v>
      </c>
      <c r="H15" s="1">
        <v>42779</v>
      </c>
      <c r="I15">
        <v>8974</v>
      </c>
      <c r="J15">
        <v>668.27</v>
      </c>
      <c r="K15">
        <v>502.54</v>
      </c>
      <c r="L15" s="2">
        <v>5997054.9800000004</v>
      </c>
      <c r="M15" s="2">
        <v>4509793.96</v>
      </c>
      <c r="N15" s="2">
        <v>1487261.02</v>
      </c>
      <c r="O15">
        <v>8</v>
      </c>
      <c r="P15">
        <v>2017</v>
      </c>
      <c r="Q15">
        <v>1</v>
      </c>
      <c r="R15">
        <v>6</v>
      </c>
      <c r="S15">
        <v>2</v>
      </c>
      <c r="T15" t="s">
        <v>127</v>
      </c>
    </row>
    <row r="16" spans="1:20" x14ac:dyDescent="0.35">
      <c r="A16" t="s">
        <v>45</v>
      </c>
      <c r="B16" t="s">
        <v>51</v>
      </c>
      <c r="C16" t="s">
        <v>43</v>
      </c>
      <c r="D16" t="s">
        <v>21</v>
      </c>
      <c r="E16" t="s">
        <v>27</v>
      </c>
      <c r="F16" s="1">
        <v>41689</v>
      </c>
      <c r="G16">
        <v>832401311</v>
      </c>
      <c r="H16" s="1">
        <v>41693</v>
      </c>
      <c r="I16">
        <v>4901</v>
      </c>
      <c r="J16">
        <v>81.73</v>
      </c>
      <c r="K16">
        <v>56.67</v>
      </c>
      <c r="L16" s="2">
        <v>400558.73</v>
      </c>
      <c r="M16" s="2">
        <v>277739.67</v>
      </c>
      <c r="N16" s="2">
        <v>122819.06</v>
      </c>
      <c r="O16">
        <v>19</v>
      </c>
      <c r="P16">
        <v>2014</v>
      </c>
      <c r="Q16">
        <v>1</v>
      </c>
      <c r="R16">
        <v>8</v>
      </c>
      <c r="S16">
        <v>4</v>
      </c>
      <c r="T16" t="s">
        <v>127</v>
      </c>
    </row>
    <row r="17" spans="1:20" x14ac:dyDescent="0.35">
      <c r="A17" t="s">
        <v>28</v>
      </c>
      <c r="B17" t="s">
        <v>52</v>
      </c>
      <c r="C17" t="s">
        <v>48</v>
      </c>
      <c r="D17" t="s">
        <v>26</v>
      </c>
      <c r="E17" t="s">
        <v>39</v>
      </c>
      <c r="F17" s="1">
        <v>41022</v>
      </c>
      <c r="G17">
        <v>972292029</v>
      </c>
      <c r="H17" s="1">
        <v>41063</v>
      </c>
      <c r="I17">
        <v>1673</v>
      </c>
      <c r="J17">
        <v>109.28</v>
      </c>
      <c r="K17">
        <v>35.840000000000003</v>
      </c>
      <c r="L17" s="2">
        <v>182825.44</v>
      </c>
      <c r="M17" s="2">
        <v>59960.32</v>
      </c>
      <c r="N17" s="2">
        <v>122865.12</v>
      </c>
      <c r="O17">
        <v>23</v>
      </c>
      <c r="P17">
        <v>2012</v>
      </c>
      <c r="Q17">
        <v>2</v>
      </c>
      <c r="R17">
        <v>17</v>
      </c>
      <c r="S17">
        <v>4</v>
      </c>
      <c r="T17" t="s">
        <v>128</v>
      </c>
    </row>
    <row r="18" spans="1:20" x14ac:dyDescent="0.35">
      <c r="A18" t="s">
        <v>45</v>
      </c>
      <c r="B18" t="s">
        <v>53</v>
      </c>
      <c r="C18" t="s">
        <v>54</v>
      </c>
      <c r="D18" t="s">
        <v>21</v>
      </c>
      <c r="E18" t="s">
        <v>39</v>
      </c>
      <c r="F18" s="1">
        <v>42693</v>
      </c>
      <c r="G18">
        <v>419123971</v>
      </c>
      <c r="H18" s="1">
        <v>42722</v>
      </c>
      <c r="I18">
        <v>6952</v>
      </c>
      <c r="J18">
        <v>437.2</v>
      </c>
      <c r="K18">
        <v>263.33</v>
      </c>
      <c r="L18" s="2">
        <v>3039414.4</v>
      </c>
      <c r="M18" s="2">
        <v>1830670.16</v>
      </c>
      <c r="N18" s="2">
        <v>1208744.24</v>
      </c>
      <c r="O18">
        <v>19</v>
      </c>
      <c r="P18">
        <v>2016</v>
      </c>
      <c r="Q18">
        <v>4</v>
      </c>
      <c r="R18">
        <v>47</v>
      </c>
      <c r="S18">
        <v>3</v>
      </c>
      <c r="T18" t="s">
        <v>131</v>
      </c>
    </row>
    <row r="19" spans="1:20" x14ac:dyDescent="0.35">
      <c r="A19" t="s">
        <v>32</v>
      </c>
      <c r="B19" t="s">
        <v>55</v>
      </c>
      <c r="C19" t="s">
        <v>56</v>
      </c>
      <c r="D19" t="s">
        <v>21</v>
      </c>
      <c r="E19" t="s">
        <v>27</v>
      </c>
      <c r="F19" s="1">
        <v>42095</v>
      </c>
      <c r="G19">
        <v>519820964</v>
      </c>
      <c r="H19" s="1">
        <v>42112</v>
      </c>
      <c r="I19">
        <v>5430</v>
      </c>
      <c r="J19">
        <v>47.45</v>
      </c>
      <c r="K19">
        <v>31.79</v>
      </c>
      <c r="L19" s="2">
        <v>257653.5</v>
      </c>
      <c r="M19" s="2">
        <v>172619.7</v>
      </c>
      <c r="N19" s="2">
        <v>85033.8</v>
      </c>
      <c r="O19">
        <v>1</v>
      </c>
      <c r="P19">
        <v>2015</v>
      </c>
      <c r="Q19">
        <v>2</v>
      </c>
      <c r="R19">
        <v>14</v>
      </c>
      <c r="S19">
        <v>1</v>
      </c>
      <c r="T19" t="s">
        <v>128</v>
      </c>
    </row>
    <row r="20" spans="1:20" x14ac:dyDescent="0.35">
      <c r="A20" t="s">
        <v>45</v>
      </c>
      <c r="B20" t="s">
        <v>57</v>
      </c>
      <c r="C20" t="s">
        <v>38</v>
      </c>
      <c r="D20" t="s">
        <v>21</v>
      </c>
      <c r="E20" t="s">
        <v>31</v>
      </c>
      <c r="F20" s="1">
        <v>40542</v>
      </c>
      <c r="G20">
        <v>441619336</v>
      </c>
      <c r="H20" s="1">
        <v>40563</v>
      </c>
      <c r="I20">
        <v>3830</v>
      </c>
      <c r="J20">
        <v>668.27</v>
      </c>
      <c r="K20">
        <v>502.54</v>
      </c>
      <c r="L20" s="2">
        <v>2559474.1</v>
      </c>
      <c r="M20" s="2">
        <v>1924728.2</v>
      </c>
      <c r="N20" s="2">
        <v>634745.9</v>
      </c>
      <c r="O20">
        <v>30</v>
      </c>
      <c r="P20">
        <v>2010</v>
      </c>
      <c r="Q20">
        <v>4</v>
      </c>
      <c r="R20">
        <v>53</v>
      </c>
      <c r="S20">
        <v>5</v>
      </c>
      <c r="T20" t="s">
        <v>132</v>
      </c>
    </row>
    <row r="21" spans="1:20" x14ac:dyDescent="0.35">
      <c r="A21" t="s">
        <v>18</v>
      </c>
      <c r="B21" t="s">
        <v>58</v>
      </c>
      <c r="C21" t="s">
        <v>59</v>
      </c>
      <c r="D21" t="s">
        <v>26</v>
      </c>
      <c r="E21" t="s">
        <v>31</v>
      </c>
      <c r="F21" s="1">
        <v>41121</v>
      </c>
      <c r="G21">
        <v>322067916</v>
      </c>
      <c r="H21" s="1">
        <v>41163</v>
      </c>
      <c r="I21">
        <v>5908</v>
      </c>
      <c r="J21">
        <v>421.89</v>
      </c>
      <c r="K21">
        <v>364.69</v>
      </c>
      <c r="L21" s="2">
        <v>2492526.12</v>
      </c>
      <c r="M21" s="2">
        <v>2154588.52</v>
      </c>
      <c r="N21" s="2">
        <v>337937.6</v>
      </c>
      <c r="O21">
        <v>31</v>
      </c>
      <c r="P21">
        <v>2012</v>
      </c>
      <c r="Q21">
        <v>3</v>
      </c>
      <c r="R21">
        <v>31</v>
      </c>
      <c r="S21">
        <v>5</v>
      </c>
      <c r="T21" t="s">
        <v>129</v>
      </c>
    </row>
    <row r="22" spans="1:20" x14ac:dyDescent="0.35">
      <c r="A22" t="s">
        <v>28</v>
      </c>
      <c r="B22" t="s">
        <v>60</v>
      </c>
      <c r="C22" t="s">
        <v>20</v>
      </c>
      <c r="D22" t="s">
        <v>26</v>
      </c>
      <c r="E22" t="s">
        <v>31</v>
      </c>
      <c r="F22" s="1">
        <v>41773</v>
      </c>
      <c r="G22">
        <v>819028031</v>
      </c>
      <c r="H22" s="1">
        <v>41818</v>
      </c>
      <c r="I22">
        <v>7450</v>
      </c>
      <c r="J22">
        <v>255.28</v>
      </c>
      <c r="K22">
        <v>159.41999999999999</v>
      </c>
      <c r="L22" s="2">
        <v>1901836</v>
      </c>
      <c r="M22" s="2">
        <v>1187679</v>
      </c>
      <c r="N22" s="2">
        <v>714157</v>
      </c>
      <c r="O22">
        <v>14</v>
      </c>
      <c r="P22">
        <v>2014</v>
      </c>
      <c r="Q22">
        <v>2</v>
      </c>
      <c r="R22">
        <v>20</v>
      </c>
      <c r="S22">
        <v>3</v>
      </c>
      <c r="T22" t="s">
        <v>124</v>
      </c>
    </row>
    <row r="23" spans="1:20" x14ac:dyDescent="0.35">
      <c r="A23" t="s">
        <v>28</v>
      </c>
      <c r="B23" t="s">
        <v>61</v>
      </c>
      <c r="C23" t="s">
        <v>20</v>
      </c>
      <c r="D23" t="s">
        <v>26</v>
      </c>
      <c r="E23" t="s">
        <v>22</v>
      </c>
      <c r="F23" s="1">
        <v>42216</v>
      </c>
      <c r="G23">
        <v>860673511</v>
      </c>
      <c r="H23" s="1">
        <v>42250</v>
      </c>
      <c r="I23">
        <v>1273</v>
      </c>
      <c r="J23">
        <v>255.28</v>
      </c>
      <c r="K23">
        <v>159.41999999999999</v>
      </c>
      <c r="L23" s="2">
        <v>324971.44</v>
      </c>
      <c r="M23" s="2">
        <v>202941.66</v>
      </c>
      <c r="N23" s="2">
        <v>122029.78</v>
      </c>
      <c r="O23">
        <v>31</v>
      </c>
      <c r="P23">
        <v>2015</v>
      </c>
      <c r="Q23">
        <v>3</v>
      </c>
      <c r="R23">
        <v>31</v>
      </c>
      <c r="S23">
        <v>5</v>
      </c>
      <c r="T23" t="s">
        <v>129</v>
      </c>
    </row>
    <row r="24" spans="1:20" x14ac:dyDescent="0.35">
      <c r="A24" t="s">
        <v>23</v>
      </c>
      <c r="B24" t="s">
        <v>50</v>
      </c>
      <c r="C24" t="s">
        <v>62</v>
      </c>
      <c r="D24" t="s">
        <v>26</v>
      </c>
      <c r="E24" t="s">
        <v>31</v>
      </c>
      <c r="F24" s="1">
        <v>42551</v>
      </c>
      <c r="G24">
        <v>795490682</v>
      </c>
      <c r="H24" s="1">
        <v>42577</v>
      </c>
      <c r="I24">
        <v>2225</v>
      </c>
      <c r="J24">
        <v>152.58000000000001</v>
      </c>
      <c r="K24">
        <v>97.44</v>
      </c>
      <c r="L24" s="2">
        <v>339490.5</v>
      </c>
      <c r="M24" s="2">
        <v>216804</v>
      </c>
      <c r="N24" s="2">
        <v>122686.5</v>
      </c>
      <c r="O24">
        <v>30</v>
      </c>
      <c r="P24">
        <v>2016</v>
      </c>
      <c r="Q24">
        <v>2</v>
      </c>
      <c r="R24">
        <v>27</v>
      </c>
      <c r="S24">
        <v>5</v>
      </c>
      <c r="T24" t="s">
        <v>126</v>
      </c>
    </row>
    <row r="25" spans="1:20" x14ac:dyDescent="0.35">
      <c r="A25" t="s">
        <v>18</v>
      </c>
      <c r="B25" t="s">
        <v>63</v>
      </c>
      <c r="C25" t="s">
        <v>34</v>
      </c>
      <c r="D25" t="s">
        <v>26</v>
      </c>
      <c r="E25" t="s">
        <v>22</v>
      </c>
      <c r="F25" s="1">
        <v>41890</v>
      </c>
      <c r="G25">
        <v>142278373</v>
      </c>
      <c r="H25" s="1">
        <v>41916</v>
      </c>
      <c r="I25">
        <v>2187</v>
      </c>
      <c r="J25">
        <v>9.33</v>
      </c>
      <c r="K25">
        <v>6.92</v>
      </c>
      <c r="L25" s="2">
        <v>20404.71</v>
      </c>
      <c r="M25" s="2">
        <v>15134.04</v>
      </c>
      <c r="N25" s="2">
        <v>5270.67</v>
      </c>
      <c r="O25">
        <v>8</v>
      </c>
      <c r="P25">
        <v>2014</v>
      </c>
      <c r="Q25">
        <v>3</v>
      </c>
      <c r="R25">
        <v>37</v>
      </c>
      <c r="S25">
        <v>2</v>
      </c>
      <c r="T25" t="s">
        <v>133</v>
      </c>
    </row>
    <row r="26" spans="1:20" x14ac:dyDescent="0.35">
      <c r="A26" t="s">
        <v>28</v>
      </c>
      <c r="B26" t="s">
        <v>64</v>
      </c>
      <c r="C26" t="s">
        <v>43</v>
      </c>
      <c r="D26" t="s">
        <v>26</v>
      </c>
      <c r="E26" t="s">
        <v>31</v>
      </c>
      <c r="F26" s="1">
        <v>42497</v>
      </c>
      <c r="G26">
        <v>740147912</v>
      </c>
      <c r="H26" s="1">
        <v>42500</v>
      </c>
      <c r="I26">
        <v>5070</v>
      </c>
      <c r="J26">
        <v>81.73</v>
      </c>
      <c r="K26">
        <v>56.67</v>
      </c>
      <c r="L26" s="2">
        <v>414371.1</v>
      </c>
      <c r="M26" s="2">
        <v>287316.90000000002</v>
      </c>
      <c r="N26" s="2">
        <v>127054.2</v>
      </c>
      <c r="O26">
        <v>7</v>
      </c>
      <c r="P26">
        <v>2016</v>
      </c>
      <c r="Q26">
        <v>2</v>
      </c>
      <c r="R26">
        <v>19</v>
      </c>
      <c r="S26">
        <v>1</v>
      </c>
      <c r="T26" t="s">
        <v>124</v>
      </c>
    </row>
    <row r="27" spans="1:20" x14ac:dyDescent="0.35">
      <c r="A27" t="s">
        <v>28</v>
      </c>
      <c r="B27" t="s">
        <v>65</v>
      </c>
      <c r="C27" t="s">
        <v>54</v>
      </c>
      <c r="D27" t="s">
        <v>26</v>
      </c>
      <c r="E27" t="s">
        <v>22</v>
      </c>
      <c r="F27" s="1">
        <v>42877</v>
      </c>
      <c r="G27">
        <v>898523128</v>
      </c>
      <c r="H27" s="1">
        <v>42891</v>
      </c>
      <c r="I27">
        <v>1815</v>
      </c>
      <c r="J27">
        <v>437.2</v>
      </c>
      <c r="K27">
        <v>263.33</v>
      </c>
      <c r="L27" s="2">
        <v>793518</v>
      </c>
      <c r="M27" s="2">
        <v>477943.95</v>
      </c>
      <c r="N27" s="2">
        <v>315574.05</v>
      </c>
      <c r="O27">
        <v>22</v>
      </c>
      <c r="P27">
        <v>2017</v>
      </c>
      <c r="Q27">
        <v>2</v>
      </c>
      <c r="R27">
        <v>21</v>
      </c>
      <c r="S27">
        <v>4</v>
      </c>
      <c r="T27" t="s">
        <v>124</v>
      </c>
    </row>
    <row r="28" spans="1:20" x14ac:dyDescent="0.35">
      <c r="A28" t="s">
        <v>18</v>
      </c>
      <c r="B28" t="s">
        <v>66</v>
      </c>
      <c r="C28" t="s">
        <v>34</v>
      </c>
      <c r="D28" t="s">
        <v>26</v>
      </c>
      <c r="E28" t="s">
        <v>39</v>
      </c>
      <c r="F28" s="1">
        <v>41925</v>
      </c>
      <c r="G28">
        <v>347140347</v>
      </c>
      <c r="H28" s="1">
        <v>41953</v>
      </c>
      <c r="I28">
        <v>5398</v>
      </c>
      <c r="J28">
        <v>9.33</v>
      </c>
      <c r="K28">
        <v>6.92</v>
      </c>
      <c r="L28" s="2">
        <v>50363.34</v>
      </c>
      <c r="M28" s="2">
        <v>37354.160000000003</v>
      </c>
      <c r="N28" s="2">
        <v>13009.18</v>
      </c>
      <c r="O28">
        <v>13</v>
      </c>
      <c r="P28">
        <v>2014</v>
      </c>
      <c r="Q28">
        <v>4</v>
      </c>
      <c r="R28">
        <v>42</v>
      </c>
      <c r="S28">
        <v>3</v>
      </c>
      <c r="T28" t="s">
        <v>134</v>
      </c>
    </row>
    <row r="29" spans="1:20" x14ac:dyDescent="0.35">
      <c r="A29" t="s">
        <v>32</v>
      </c>
      <c r="B29" t="s">
        <v>67</v>
      </c>
      <c r="C29" t="s">
        <v>34</v>
      </c>
      <c r="D29" t="s">
        <v>26</v>
      </c>
      <c r="E29" t="s">
        <v>31</v>
      </c>
      <c r="F29" s="1">
        <v>40305</v>
      </c>
      <c r="G29">
        <v>686048400</v>
      </c>
      <c r="H29" s="1">
        <v>40308</v>
      </c>
      <c r="I29">
        <v>5822</v>
      </c>
      <c r="J29">
        <v>9.33</v>
      </c>
      <c r="K29">
        <v>6.92</v>
      </c>
      <c r="L29" s="2">
        <v>54319.26</v>
      </c>
      <c r="M29" s="2">
        <v>40288.239999999998</v>
      </c>
      <c r="N29" s="2">
        <v>14031.02</v>
      </c>
      <c r="O29">
        <v>7</v>
      </c>
      <c r="P29">
        <v>2010</v>
      </c>
      <c r="Q29">
        <v>2</v>
      </c>
      <c r="R29">
        <v>19</v>
      </c>
      <c r="S29">
        <v>2</v>
      </c>
      <c r="T29" t="s">
        <v>124</v>
      </c>
    </row>
    <row r="30" spans="1:20" x14ac:dyDescent="0.35">
      <c r="A30" t="s">
        <v>28</v>
      </c>
      <c r="B30" t="s">
        <v>60</v>
      </c>
      <c r="C30" t="s">
        <v>56</v>
      </c>
      <c r="D30" t="s">
        <v>21</v>
      </c>
      <c r="E30" t="s">
        <v>27</v>
      </c>
      <c r="F30" s="1">
        <v>41838</v>
      </c>
      <c r="G30">
        <v>435608613</v>
      </c>
      <c r="H30" s="1">
        <v>41850</v>
      </c>
      <c r="I30">
        <v>5124</v>
      </c>
      <c r="J30">
        <v>47.45</v>
      </c>
      <c r="K30">
        <v>31.79</v>
      </c>
      <c r="L30" s="2">
        <v>243133.8</v>
      </c>
      <c r="M30" s="2">
        <v>162891.96</v>
      </c>
      <c r="N30" s="2">
        <v>80241.84</v>
      </c>
      <c r="O30">
        <v>18</v>
      </c>
      <c r="P30">
        <v>2014</v>
      </c>
      <c r="Q30">
        <v>3</v>
      </c>
      <c r="R30">
        <v>29</v>
      </c>
      <c r="S30">
        <v>3</v>
      </c>
      <c r="T30" t="s">
        <v>129</v>
      </c>
    </row>
    <row r="31" spans="1:20" x14ac:dyDescent="0.35">
      <c r="A31" t="s">
        <v>32</v>
      </c>
      <c r="B31" t="s">
        <v>68</v>
      </c>
      <c r="C31" t="s">
        <v>38</v>
      </c>
      <c r="D31" t="s">
        <v>21</v>
      </c>
      <c r="E31" t="s">
        <v>31</v>
      </c>
      <c r="F31" s="1">
        <v>41055</v>
      </c>
      <c r="G31">
        <v>886494815</v>
      </c>
      <c r="H31" s="1">
        <v>41069</v>
      </c>
      <c r="I31">
        <v>2370</v>
      </c>
      <c r="J31">
        <v>668.27</v>
      </c>
      <c r="K31">
        <v>502.54</v>
      </c>
      <c r="L31" s="2">
        <v>1583799.9</v>
      </c>
      <c r="M31" s="2">
        <v>1191019.8</v>
      </c>
      <c r="N31" s="2">
        <v>392780.1</v>
      </c>
      <c r="O31">
        <v>26</v>
      </c>
      <c r="P31">
        <v>2012</v>
      </c>
      <c r="Q31">
        <v>2</v>
      </c>
      <c r="R31">
        <v>21</v>
      </c>
      <c r="S31">
        <v>4</v>
      </c>
      <c r="T31" t="s">
        <v>124</v>
      </c>
    </row>
    <row r="32" spans="1:20" x14ac:dyDescent="0.35">
      <c r="A32" t="s">
        <v>28</v>
      </c>
      <c r="B32" t="s">
        <v>69</v>
      </c>
      <c r="C32" t="s">
        <v>54</v>
      </c>
      <c r="D32" t="s">
        <v>21</v>
      </c>
      <c r="E32" t="s">
        <v>39</v>
      </c>
      <c r="F32" s="1">
        <v>41169</v>
      </c>
      <c r="G32">
        <v>249693334</v>
      </c>
      <c r="H32" s="1">
        <v>41202</v>
      </c>
      <c r="I32">
        <v>8661</v>
      </c>
      <c r="J32">
        <v>437.2</v>
      </c>
      <c r="K32">
        <v>263.33</v>
      </c>
      <c r="L32" s="2">
        <v>3786589.2</v>
      </c>
      <c r="M32" s="2">
        <v>2280701.13</v>
      </c>
      <c r="N32" s="2">
        <v>1505888.07</v>
      </c>
      <c r="O32">
        <v>17</v>
      </c>
      <c r="P32">
        <v>2012</v>
      </c>
      <c r="Q32">
        <v>3</v>
      </c>
      <c r="R32">
        <v>38</v>
      </c>
      <c r="S32">
        <v>4</v>
      </c>
      <c r="T32" t="s">
        <v>133</v>
      </c>
    </row>
    <row r="33" spans="1:20" x14ac:dyDescent="0.35">
      <c r="A33" t="s">
        <v>32</v>
      </c>
      <c r="B33" t="s">
        <v>70</v>
      </c>
      <c r="C33" t="s">
        <v>43</v>
      </c>
      <c r="D33" t="s">
        <v>21</v>
      </c>
      <c r="E33" t="s">
        <v>27</v>
      </c>
      <c r="F33" s="1">
        <v>41637</v>
      </c>
      <c r="G33">
        <v>406502997</v>
      </c>
      <c r="H33" s="1">
        <v>41667</v>
      </c>
      <c r="I33">
        <v>2125</v>
      </c>
      <c r="J33">
        <v>81.73</v>
      </c>
      <c r="K33">
        <v>56.67</v>
      </c>
      <c r="L33" s="2">
        <v>173676.25</v>
      </c>
      <c r="M33" s="2">
        <v>120423.75</v>
      </c>
      <c r="N33" s="2">
        <v>53252.5</v>
      </c>
      <c r="O33">
        <v>29</v>
      </c>
      <c r="P33">
        <v>2013</v>
      </c>
      <c r="Q33">
        <v>4</v>
      </c>
      <c r="R33">
        <v>53</v>
      </c>
      <c r="S33">
        <v>5</v>
      </c>
      <c r="T33" t="s">
        <v>132</v>
      </c>
    </row>
    <row r="34" spans="1:20" x14ac:dyDescent="0.35">
      <c r="A34" t="s">
        <v>18</v>
      </c>
      <c r="B34" t="s">
        <v>71</v>
      </c>
      <c r="C34" t="s">
        <v>30</v>
      </c>
      <c r="D34" t="s">
        <v>26</v>
      </c>
      <c r="E34" t="s">
        <v>27</v>
      </c>
      <c r="F34" s="1">
        <v>42304</v>
      </c>
      <c r="G34">
        <v>158535134</v>
      </c>
      <c r="H34" s="1">
        <v>42333</v>
      </c>
      <c r="I34">
        <v>2924</v>
      </c>
      <c r="J34">
        <v>651.21</v>
      </c>
      <c r="K34">
        <v>524.96</v>
      </c>
      <c r="L34" s="2">
        <v>1904138.04</v>
      </c>
      <c r="M34" s="2">
        <v>1534983.04</v>
      </c>
      <c r="N34" s="2">
        <v>369155</v>
      </c>
      <c r="O34">
        <v>27</v>
      </c>
      <c r="P34">
        <v>2015</v>
      </c>
      <c r="Q34">
        <v>4</v>
      </c>
      <c r="R34">
        <v>44</v>
      </c>
      <c r="S34">
        <v>5</v>
      </c>
      <c r="T34" t="s">
        <v>134</v>
      </c>
    </row>
    <row r="35" spans="1:20" x14ac:dyDescent="0.35">
      <c r="A35" t="s">
        <v>45</v>
      </c>
      <c r="B35" t="s">
        <v>72</v>
      </c>
      <c r="C35" t="s">
        <v>38</v>
      </c>
      <c r="D35" t="s">
        <v>21</v>
      </c>
      <c r="E35" t="s">
        <v>22</v>
      </c>
      <c r="F35" s="1">
        <v>42020</v>
      </c>
      <c r="G35">
        <v>177713572</v>
      </c>
      <c r="H35" s="1">
        <v>42064</v>
      </c>
      <c r="I35">
        <v>8250</v>
      </c>
      <c r="J35">
        <v>668.27</v>
      </c>
      <c r="K35">
        <v>502.54</v>
      </c>
      <c r="L35" s="2">
        <v>5513227.5</v>
      </c>
      <c r="M35" s="2">
        <v>4145955</v>
      </c>
      <c r="N35" s="2">
        <v>1367272.5</v>
      </c>
      <c r="O35">
        <v>16</v>
      </c>
      <c r="P35">
        <v>2015</v>
      </c>
      <c r="Q35">
        <v>1</v>
      </c>
      <c r="R35">
        <v>3</v>
      </c>
      <c r="S35">
        <v>3</v>
      </c>
      <c r="T35" t="s">
        <v>130</v>
      </c>
    </row>
    <row r="36" spans="1:20" x14ac:dyDescent="0.35">
      <c r="A36" t="s">
        <v>32</v>
      </c>
      <c r="B36" t="s">
        <v>73</v>
      </c>
      <c r="C36" t="s">
        <v>62</v>
      </c>
      <c r="D36" t="s">
        <v>26</v>
      </c>
      <c r="E36" t="s">
        <v>39</v>
      </c>
      <c r="F36" s="1">
        <v>42791</v>
      </c>
      <c r="G36">
        <v>756274640</v>
      </c>
      <c r="H36" s="1">
        <v>42791</v>
      </c>
      <c r="I36">
        <v>7327</v>
      </c>
      <c r="J36">
        <v>152.58000000000001</v>
      </c>
      <c r="K36">
        <v>97.44</v>
      </c>
      <c r="L36" s="2">
        <v>1117953.6599999999</v>
      </c>
      <c r="M36" s="2">
        <v>713942.88</v>
      </c>
      <c r="N36" s="2">
        <v>404010.78</v>
      </c>
      <c r="O36">
        <v>25</v>
      </c>
      <c r="P36">
        <v>2017</v>
      </c>
      <c r="Q36">
        <v>1</v>
      </c>
      <c r="R36">
        <v>8</v>
      </c>
      <c r="S36">
        <v>4</v>
      </c>
      <c r="T36" t="s">
        <v>127</v>
      </c>
    </row>
    <row r="37" spans="1:20" x14ac:dyDescent="0.35">
      <c r="A37" t="s">
        <v>23</v>
      </c>
      <c r="B37" t="s">
        <v>74</v>
      </c>
      <c r="C37" t="s">
        <v>43</v>
      </c>
      <c r="D37" t="s">
        <v>21</v>
      </c>
      <c r="E37" t="s">
        <v>31</v>
      </c>
      <c r="F37" s="1">
        <v>42863</v>
      </c>
      <c r="G37">
        <v>456767165</v>
      </c>
      <c r="H37" s="1">
        <v>42876</v>
      </c>
      <c r="I37">
        <v>6409</v>
      </c>
      <c r="J37">
        <v>81.73</v>
      </c>
      <c r="K37">
        <v>56.67</v>
      </c>
      <c r="L37" s="2">
        <v>523807.57</v>
      </c>
      <c r="M37" s="2">
        <v>363198.03</v>
      </c>
      <c r="N37" s="2">
        <v>160609.54</v>
      </c>
      <c r="O37">
        <v>8</v>
      </c>
      <c r="P37">
        <v>2017</v>
      </c>
      <c r="Q37">
        <v>2</v>
      </c>
      <c r="R37">
        <v>19</v>
      </c>
      <c r="S37">
        <v>2</v>
      </c>
      <c r="T37" t="s">
        <v>124</v>
      </c>
    </row>
    <row r="38" spans="1:20" x14ac:dyDescent="0.35">
      <c r="A38" t="s">
        <v>75</v>
      </c>
      <c r="B38" t="s">
        <v>76</v>
      </c>
      <c r="C38" t="s">
        <v>34</v>
      </c>
      <c r="D38" t="s">
        <v>26</v>
      </c>
      <c r="E38" t="s">
        <v>31</v>
      </c>
      <c r="F38" s="1">
        <v>40869</v>
      </c>
      <c r="G38">
        <v>162052476</v>
      </c>
      <c r="H38" s="1">
        <v>40880</v>
      </c>
      <c r="I38">
        <v>3784</v>
      </c>
      <c r="J38">
        <v>9.33</v>
      </c>
      <c r="K38">
        <v>6.92</v>
      </c>
      <c r="L38" s="2">
        <v>35304.720000000001</v>
      </c>
      <c r="M38" s="2">
        <v>26185.279999999999</v>
      </c>
      <c r="N38" s="2">
        <v>9119.44</v>
      </c>
      <c r="O38">
        <v>22</v>
      </c>
      <c r="P38">
        <v>2011</v>
      </c>
      <c r="Q38">
        <v>4</v>
      </c>
      <c r="R38">
        <v>48</v>
      </c>
      <c r="S38">
        <v>4</v>
      </c>
      <c r="T38" t="s">
        <v>131</v>
      </c>
    </row>
    <row r="39" spans="1:20" x14ac:dyDescent="0.35">
      <c r="A39" t="s">
        <v>32</v>
      </c>
      <c r="B39" t="s">
        <v>68</v>
      </c>
      <c r="C39" t="s">
        <v>59</v>
      </c>
      <c r="D39" t="s">
        <v>26</v>
      </c>
      <c r="E39" t="s">
        <v>39</v>
      </c>
      <c r="F39" s="1">
        <v>42749</v>
      </c>
      <c r="G39">
        <v>825304400</v>
      </c>
      <c r="H39" s="1">
        <v>42758</v>
      </c>
      <c r="I39">
        <v>4767</v>
      </c>
      <c r="J39">
        <v>421.89</v>
      </c>
      <c r="K39">
        <v>364.69</v>
      </c>
      <c r="L39" s="2">
        <v>2011149.63</v>
      </c>
      <c r="M39" s="2">
        <v>1738477.23</v>
      </c>
      <c r="N39" s="2">
        <v>272672.40000000002</v>
      </c>
      <c r="O39">
        <v>14</v>
      </c>
      <c r="P39">
        <v>2017</v>
      </c>
      <c r="Q39">
        <v>1</v>
      </c>
      <c r="R39">
        <v>2</v>
      </c>
      <c r="S39">
        <v>2</v>
      </c>
      <c r="T39" t="s">
        <v>130</v>
      </c>
    </row>
    <row r="40" spans="1:20" x14ac:dyDescent="0.35">
      <c r="A40" t="s">
        <v>45</v>
      </c>
      <c r="B40" t="s">
        <v>77</v>
      </c>
      <c r="C40" t="s">
        <v>30</v>
      </c>
      <c r="D40" t="s">
        <v>26</v>
      </c>
      <c r="E40" t="s">
        <v>31</v>
      </c>
      <c r="F40" s="1">
        <v>41000</v>
      </c>
      <c r="G40">
        <v>320009267</v>
      </c>
      <c r="H40" s="1">
        <v>41037</v>
      </c>
      <c r="I40">
        <v>6708</v>
      </c>
      <c r="J40">
        <v>651.21</v>
      </c>
      <c r="K40">
        <v>524.96</v>
      </c>
      <c r="L40" s="2">
        <v>4368316.68</v>
      </c>
      <c r="M40" s="2">
        <v>3521431.68</v>
      </c>
      <c r="N40" s="2">
        <v>846885</v>
      </c>
      <c r="O40">
        <v>1</v>
      </c>
      <c r="P40">
        <v>2012</v>
      </c>
      <c r="Q40">
        <v>2</v>
      </c>
      <c r="R40">
        <v>14</v>
      </c>
      <c r="S40">
        <v>1</v>
      </c>
      <c r="T40" t="s">
        <v>128</v>
      </c>
    </row>
    <row r="41" spans="1:20" x14ac:dyDescent="0.35">
      <c r="A41" t="s">
        <v>28</v>
      </c>
      <c r="B41" t="s">
        <v>52</v>
      </c>
      <c r="C41" t="s">
        <v>30</v>
      </c>
      <c r="D41" t="s">
        <v>26</v>
      </c>
      <c r="E41" t="s">
        <v>39</v>
      </c>
      <c r="F41" s="1">
        <v>40955</v>
      </c>
      <c r="G41">
        <v>189965903</v>
      </c>
      <c r="H41" s="1">
        <v>40967</v>
      </c>
      <c r="I41">
        <v>3987</v>
      </c>
      <c r="J41">
        <v>651.21</v>
      </c>
      <c r="K41">
        <v>524.96</v>
      </c>
      <c r="L41" s="2">
        <v>2596374.27</v>
      </c>
      <c r="M41" s="2">
        <v>2093015.52</v>
      </c>
      <c r="N41" s="2">
        <v>503358.75</v>
      </c>
      <c r="O41">
        <v>16</v>
      </c>
      <c r="P41">
        <v>2012</v>
      </c>
      <c r="Q41">
        <v>1</v>
      </c>
      <c r="R41">
        <v>7</v>
      </c>
      <c r="S41">
        <v>3</v>
      </c>
      <c r="T41" t="s">
        <v>127</v>
      </c>
    </row>
    <row r="42" spans="1:20" x14ac:dyDescent="0.35">
      <c r="A42" t="s">
        <v>32</v>
      </c>
      <c r="B42" t="s">
        <v>78</v>
      </c>
      <c r="C42" t="s">
        <v>43</v>
      </c>
      <c r="D42" t="s">
        <v>26</v>
      </c>
      <c r="E42" t="s">
        <v>22</v>
      </c>
      <c r="F42" s="1">
        <v>42805</v>
      </c>
      <c r="G42">
        <v>699285638</v>
      </c>
      <c r="H42" s="1">
        <v>42822</v>
      </c>
      <c r="I42">
        <v>3015</v>
      </c>
      <c r="J42">
        <v>81.73</v>
      </c>
      <c r="K42">
        <v>56.67</v>
      </c>
      <c r="L42" s="2">
        <v>246415.95</v>
      </c>
      <c r="M42" s="2">
        <v>170860.05</v>
      </c>
      <c r="N42" s="2">
        <v>75555.899999999994</v>
      </c>
      <c r="O42">
        <v>11</v>
      </c>
      <c r="P42">
        <v>2017</v>
      </c>
      <c r="Q42">
        <v>1</v>
      </c>
      <c r="R42">
        <v>10</v>
      </c>
      <c r="S42">
        <v>2</v>
      </c>
      <c r="T42" t="s">
        <v>135</v>
      </c>
    </row>
    <row r="43" spans="1:20" x14ac:dyDescent="0.35">
      <c r="A43" t="s">
        <v>75</v>
      </c>
      <c r="B43" t="s">
        <v>79</v>
      </c>
      <c r="C43" t="s">
        <v>54</v>
      </c>
      <c r="D43" t="s">
        <v>26</v>
      </c>
      <c r="E43" t="s">
        <v>39</v>
      </c>
      <c r="F43" s="1">
        <v>40215</v>
      </c>
      <c r="G43">
        <v>382392299</v>
      </c>
      <c r="H43" s="1">
        <v>40234</v>
      </c>
      <c r="I43">
        <v>7234</v>
      </c>
      <c r="J43">
        <v>437.2</v>
      </c>
      <c r="K43">
        <v>263.33</v>
      </c>
      <c r="L43" s="2">
        <v>3162704.8</v>
      </c>
      <c r="M43" s="2">
        <v>1904929.22</v>
      </c>
      <c r="N43" s="2">
        <v>1257775.58</v>
      </c>
      <c r="O43">
        <v>6</v>
      </c>
      <c r="P43">
        <v>2010</v>
      </c>
      <c r="Q43">
        <v>1</v>
      </c>
      <c r="R43">
        <v>6</v>
      </c>
      <c r="S43">
        <v>1</v>
      </c>
      <c r="T43" t="s">
        <v>127</v>
      </c>
    </row>
    <row r="44" spans="1:20" x14ac:dyDescent="0.35">
      <c r="A44" t="s">
        <v>32</v>
      </c>
      <c r="B44" t="s">
        <v>68</v>
      </c>
      <c r="C44" t="s">
        <v>25</v>
      </c>
      <c r="D44" t="s">
        <v>21</v>
      </c>
      <c r="E44" t="s">
        <v>22</v>
      </c>
      <c r="F44" s="1">
        <v>41067</v>
      </c>
      <c r="G44">
        <v>994022214</v>
      </c>
      <c r="H44" s="1">
        <v>41068</v>
      </c>
      <c r="I44">
        <v>2117</v>
      </c>
      <c r="J44">
        <v>205.7</v>
      </c>
      <c r="K44">
        <v>117.11</v>
      </c>
      <c r="L44" s="2">
        <v>435466.9</v>
      </c>
      <c r="M44" s="2">
        <v>247921.87</v>
      </c>
      <c r="N44" s="2">
        <v>187545.03</v>
      </c>
      <c r="O44">
        <v>7</v>
      </c>
      <c r="P44">
        <v>2012</v>
      </c>
      <c r="Q44">
        <v>2</v>
      </c>
      <c r="R44">
        <v>23</v>
      </c>
      <c r="S44">
        <v>2</v>
      </c>
      <c r="T44" t="s">
        <v>126</v>
      </c>
    </row>
    <row r="45" spans="1:20" x14ac:dyDescent="0.35">
      <c r="A45" t="s">
        <v>28</v>
      </c>
      <c r="B45" t="s">
        <v>80</v>
      </c>
      <c r="C45" t="s">
        <v>41</v>
      </c>
      <c r="D45" t="s">
        <v>26</v>
      </c>
      <c r="E45" t="s">
        <v>22</v>
      </c>
      <c r="F45" s="1">
        <v>41188</v>
      </c>
      <c r="G45">
        <v>759224212</v>
      </c>
      <c r="H45" s="1">
        <v>41223</v>
      </c>
      <c r="I45">
        <v>171</v>
      </c>
      <c r="J45">
        <v>154.06</v>
      </c>
      <c r="K45">
        <v>90.93</v>
      </c>
      <c r="L45" s="2">
        <v>26344.26</v>
      </c>
      <c r="M45" s="2">
        <v>15549.03</v>
      </c>
      <c r="N45" s="2">
        <v>10795.23</v>
      </c>
      <c r="O45">
        <v>6</v>
      </c>
      <c r="P45">
        <v>2012</v>
      </c>
      <c r="Q45">
        <v>4</v>
      </c>
      <c r="R45">
        <v>40</v>
      </c>
      <c r="S45">
        <v>1</v>
      </c>
      <c r="T45" t="s">
        <v>134</v>
      </c>
    </row>
    <row r="46" spans="1:20" x14ac:dyDescent="0.35">
      <c r="A46" t="s">
        <v>45</v>
      </c>
      <c r="B46" t="s">
        <v>72</v>
      </c>
      <c r="C46" t="s">
        <v>48</v>
      </c>
      <c r="D46" t="s">
        <v>26</v>
      </c>
      <c r="E46" t="s">
        <v>22</v>
      </c>
      <c r="F46" s="1">
        <v>42322</v>
      </c>
      <c r="G46">
        <v>223359620</v>
      </c>
      <c r="H46" s="1">
        <v>42326</v>
      </c>
      <c r="I46">
        <v>5930</v>
      </c>
      <c r="J46">
        <v>109.28</v>
      </c>
      <c r="K46">
        <v>35.840000000000003</v>
      </c>
      <c r="L46" s="2">
        <v>648030.4</v>
      </c>
      <c r="M46" s="2">
        <v>212531.20000000001</v>
      </c>
      <c r="N46" s="2">
        <v>435499.2</v>
      </c>
      <c r="O46">
        <v>14</v>
      </c>
      <c r="P46">
        <v>2015</v>
      </c>
      <c r="Q46">
        <v>4</v>
      </c>
      <c r="R46">
        <v>46</v>
      </c>
      <c r="S46">
        <v>2</v>
      </c>
      <c r="T46" t="s">
        <v>131</v>
      </c>
    </row>
    <row r="47" spans="1:20" x14ac:dyDescent="0.35">
      <c r="A47" t="s">
        <v>32</v>
      </c>
      <c r="B47" t="s">
        <v>81</v>
      </c>
      <c r="C47" t="s">
        <v>25</v>
      </c>
      <c r="D47" t="s">
        <v>21</v>
      </c>
      <c r="E47" t="s">
        <v>22</v>
      </c>
      <c r="F47" s="1">
        <v>42458</v>
      </c>
      <c r="G47">
        <v>902102267</v>
      </c>
      <c r="H47" s="1">
        <v>42489</v>
      </c>
      <c r="I47">
        <v>962</v>
      </c>
      <c r="J47">
        <v>205.7</v>
      </c>
      <c r="K47">
        <v>117.11</v>
      </c>
      <c r="L47" s="2">
        <v>197883.4</v>
      </c>
      <c r="M47" s="2">
        <v>112659.82</v>
      </c>
      <c r="N47" s="2">
        <v>85223.58</v>
      </c>
      <c r="O47">
        <v>29</v>
      </c>
      <c r="P47">
        <v>2016</v>
      </c>
      <c r="Q47">
        <v>1</v>
      </c>
      <c r="R47">
        <v>14</v>
      </c>
      <c r="S47">
        <v>5</v>
      </c>
      <c r="T47" t="s">
        <v>135</v>
      </c>
    </row>
    <row r="48" spans="1:20" x14ac:dyDescent="0.35">
      <c r="A48" t="s">
        <v>28</v>
      </c>
      <c r="B48" t="s">
        <v>82</v>
      </c>
      <c r="C48" t="s">
        <v>54</v>
      </c>
      <c r="D48" t="s">
        <v>26</v>
      </c>
      <c r="E48" t="s">
        <v>27</v>
      </c>
      <c r="F48" s="1">
        <v>42735</v>
      </c>
      <c r="G48">
        <v>331438481</v>
      </c>
      <c r="H48" s="1">
        <v>42735</v>
      </c>
      <c r="I48">
        <v>8867</v>
      </c>
      <c r="J48">
        <v>437.2</v>
      </c>
      <c r="K48">
        <v>263.33</v>
      </c>
      <c r="L48" s="2">
        <v>3876652.4</v>
      </c>
      <c r="M48" s="2">
        <v>2334947.11</v>
      </c>
      <c r="N48" s="2">
        <v>1541705.29</v>
      </c>
      <c r="O48">
        <v>31</v>
      </c>
      <c r="P48">
        <v>2016</v>
      </c>
      <c r="Q48">
        <v>4</v>
      </c>
      <c r="R48">
        <v>53</v>
      </c>
      <c r="S48">
        <v>5</v>
      </c>
      <c r="T48" t="s">
        <v>132</v>
      </c>
    </row>
    <row r="49" spans="1:20" x14ac:dyDescent="0.35">
      <c r="A49" t="s">
        <v>28</v>
      </c>
      <c r="B49" t="s">
        <v>69</v>
      </c>
      <c r="C49" t="s">
        <v>43</v>
      </c>
      <c r="D49" t="s">
        <v>26</v>
      </c>
      <c r="E49" t="s">
        <v>39</v>
      </c>
      <c r="F49" s="1">
        <v>40535</v>
      </c>
      <c r="G49">
        <v>617667090</v>
      </c>
      <c r="H49" s="1">
        <v>40574</v>
      </c>
      <c r="I49">
        <v>273</v>
      </c>
      <c r="J49">
        <v>81.73</v>
      </c>
      <c r="K49">
        <v>56.67</v>
      </c>
      <c r="L49" s="2">
        <v>22312.29</v>
      </c>
      <c r="M49" s="2">
        <v>15470.91</v>
      </c>
      <c r="N49" s="2">
        <v>6841.38</v>
      </c>
      <c r="O49">
        <v>23</v>
      </c>
      <c r="P49">
        <v>2010</v>
      </c>
      <c r="Q49">
        <v>4</v>
      </c>
      <c r="R49">
        <v>52</v>
      </c>
      <c r="S49">
        <v>4</v>
      </c>
      <c r="T49" t="s">
        <v>132</v>
      </c>
    </row>
    <row r="50" spans="1:20" x14ac:dyDescent="0.35">
      <c r="A50" t="s">
        <v>28</v>
      </c>
      <c r="B50" t="s">
        <v>83</v>
      </c>
      <c r="C50" t="s">
        <v>48</v>
      </c>
      <c r="D50" t="s">
        <v>21</v>
      </c>
      <c r="E50" t="s">
        <v>27</v>
      </c>
      <c r="F50" s="1">
        <v>41926</v>
      </c>
      <c r="G50">
        <v>787399423</v>
      </c>
      <c r="H50" s="1">
        <v>41957</v>
      </c>
      <c r="I50">
        <v>7842</v>
      </c>
      <c r="J50">
        <v>109.28</v>
      </c>
      <c r="K50">
        <v>35.840000000000003</v>
      </c>
      <c r="L50" s="2">
        <v>856973.76</v>
      </c>
      <c r="M50" s="2">
        <v>281057.28000000003</v>
      </c>
      <c r="N50" s="2">
        <v>575916.48</v>
      </c>
      <c r="O50">
        <v>14</v>
      </c>
      <c r="P50">
        <v>2014</v>
      </c>
      <c r="Q50">
        <v>4</v>
      </c>
      <c r="R50">
        <v>42</v>
      </c>
      <c r="S50">
        <v>3</v>
      </c>
      <c r="T50" t="s">
        <v>134</v>
      </c>
    </row>
    <row r="51" spans="1:20" x14ac:dyDescent="0.35">
      <c r="A51" t="s">
        <v>32</v>
      </c>
      <c r="B51" t="s">
        <v>84</v>
      </c>
      <c r="C51" t="s">
        <v>30</v>
      </c>
      <c r="D51" t="s">
        <v>21</v>
      </c>
      <c r="E51" t="s">
        <v>27</v>
      </c>
      <c r="F51" s="1">
        <v>40919</v>
      </c>
      <c r="G51">
        <v>837559306</v>
      </c>
      <c r="H51" s="1">
        <v>40921</v>
      </c>
      <c r="I51">
        <v>1266</v>
      </c>
      <c r="J51">
        <v>651.21</v>
      </c>
      <c r="K51">
        <v>524.96</v>
      </c>
      <c r="L51" s="2">
        <v>824431.86</v>
      </c>
      <c r="M51" s="2">
        <v>664599.36</v>
      </c>
      <c r="N51" s="2">
        <v>159832.5</v>
      </c>
      <c r="O51">
        <v>11</v>
      </c>
      <c r="P51">
        <v>2012</v>
      </c>
      <c r="Q51">
        <v>1</v>
      </c>
      <c r="R51">
        <v>2</v>
      </c>
      <c r="S51">
        <v>2</v>
      </c>
      <c r="T51" t="s">
        <v>130</v>
      </c>
    </row>
    <row r="52" spans="1:20" x14ac:dyDescent="0.35">
      <c r="A52" t="s">
        <v>28</v>
      </c>
      <c r="B52" t="s">
        <v>85</v>
      </c>
      <c r="C52" t="s">
        <v>48</v>
      </c>
      <c r="D52" t="s">
        <v>26</v>
      </c>
      <c r="E52" t="s">
        <v>27</v>
      </c>
      <c r="F52" s="1">
        <v>40211</v>
      </c>
      <c r="G52">
        <v>385383069</v>
      </c>
      <c r="H52" s="1">
        <v>40255</v>
      </c>
      <c r="I52">
        <v>2269</v>
      </c>
      <c r="J52">
        <v>109.28</v>
      </c>
      <c r="K52">
        <v>35.840000000000003</v>
      </c>
      <c r="L52" s="2">
        <v>247956.32</v>
      </c>
      <c r="M52" s="2">
        <v>81320.960000000006</v>
      </c>
      <c r="N52" s="2">
        <v>166635.35999999999</v>
      </c>
      <c r="O52">
        <v>2</v>
      </c>
      <c r="P52">
        <v>2010</v>
      </c>
      <c r="Q52">
        <v>1</v>
      </c>
      <c r="R52">
        <v>6</v>
      </c>
      <c r="S52">
        <v>1</v>
      </c>
      <c r="T52" t="s">
        <v>127</v>
      </c>
    </row>
    <row r="53" spans="1:20" x14ac:dyDescent="0.35">
      <c r="A53" t="s">
        <v>32</v>
      </c>
      <c r="B53" t="s">
        <v>86</v>
      </c>
      <c r="C53" t="s">
        <v>34</v>
      </c>
      <c r="D53" t="s">
        <v>26</v>
      </c>
      <c r="E53" t="s">
        <v>31</v>
      </c>
      <c r="F53" s="1">
        <v>41504</v>
      </c>
      <c r="G53">
        <v>918419539</v>
      </c>
      <c r="H53" s="1">
        <v>41535</v>
      </c>
      <c r="I53">
        <v>9606</v>
      </c>
      <c r="J53">
        <v>9.33</v>
      </c>
      <c r="K53">
        <v>6.92</v>
      </c>
      <c r="L53" s="2">
        <v>89623.98</v>
      </c>
      <c r="M53" s="2">
        <v>66473.52</v>
      </c>
      <c r="N53" s="2">
        <v>23150.46</v>
      </c>
      <c r="O53">
        <v>18</v>
      </c>
      <c r="P53">
        <v>2013</v>
      </c>
      <c r="Q53">
        <v>3</v>
      </c>
      <c r="R53">
        <v>34</v>
      </c>
      <c r="S53">
        <v>4</v>
      </c>
      <c r="T53" t="s">
        <v>125</v>
      </c>
    </row>
    <row r="54" spans="1:20" x14ac:dyDescent="0.35">
      <c r="A54" t="s">
        <v>75</v>
      </c>
      <c r="B54" t="s">
        <v>87</v>
      </c>
      <c r="C54" t="s">
        <v>25</v>
      </c>
      <c r="D54" t="s">
        <v>26</v>
      </c>
      <c r="E54" t="s">
        <v>39</v>
      </c>
      <c r="F54" s="1">
        <v>41358</v>
      </c>
      <c r="G54">
        <v>844530045</v>
      </c>
      <c r="H54" s="1">
        <v>41361</v>
      </c>
      <c r="I54">
        <v>4063</v>
      </c>
      <c r="J54">
        <v>205.7</v>
      </c>
      <c r="K54">
        <v>117.11</v>
      </c>
      <c r="L54" s="2">
        <v>835759.1</v>
      </c>
      <c r="M54" s="2">
        <v>475817.93</v>
      </c>
      <c r="N54" s="2">
        <v>359941.17</v>
      </c>
      <c r="O54">
        <v>25</v>
      </c>
      <c r="P54">
        <v>2013</v>
      </c>
      <c r="Q54">
        <v>1</v>
      </c>
      <c r="R54">
        <v>13</v>
      </c>
      <c r="S54">
        <v>5</v>
      </c>
      <c r="T54" t="s">
        <v>135</v>
      </c>
    </row>
    <row r="55" spans="1:20" x14ac:dyDescent="0.35">
      <c r="A55" t="s">
        <v>32</v>
      </c>
      <c r="B55" t="s">
        <v>88</v>
      </c>
      <c r="C55" t="s">
        <v>30</v>
      </c>
      <c r="D55" t="s">
        <v>21</v>
      </c>
      <c r="E55" t="s">
        <v>39</v>
      </c>
      <c r="F55" s="1">
        <v>40873</v>
      </c>
      <c r="G55">
        <v>441888415</v>
      </c>
      <c r="H55" s="1">
        <v>40915</v>
      </c>
      <c r="I55">
        <v>3457</v>
      </c>
      <c r="J55">
        <v>651.21</v>
      </c>
      <c r="K55">
        <v>524.96</v>
      </c>
      <c r="L55" s="2">
        <v>2251232.9700000002</v>
      </c>
      <c r="M55" s="2">
        <v>1814786.72</v>
      </c>
      <c r="N55" s="2">
        <v>436446.25</v>
      </c>
      <c r="O55">
        <v>26</v>
      </c>
      <c r="P55">
        <v>2011</v>
      </c>
      <c r="Q55">
        <v>4</v>
      </c>
      <c r="R55">
        <v>48</v>
      </c>
      <c r="S55">
        <v>4</v>
      </c>
      <c r="T55" t="s">
        <v>131</v>
      </c>
    </row>
    <row r="56" spans="1:20" x14ac:dyDescent="0.35">
      <c r="A56" t="s">
        <v>32</v>
      </c>
      <c r="B56" t="s">
        <v>33</v>
      </c>
      <c r="C56" t="s">
        <v>34</v>
      </c>
      <c r="D56" t="s">
        <v>21</v>
      </c>
      <c r="E56" t="s">
        <v>22</v>
      </c>
      <c r="F56" s="1">
        <v>41534</v>
      </c>
      <c r="G56">
        <v>508980977</v>
      </c>
      <c r="H56" s="1">
        <v>41571</v>
      </c>
      <c r="I56">
        <v>7637</v>
      </c>
      <c r="J56">
        <v>9.33</v>
      </c>
      <c r="K56">
        <v>6.92</v>
      </c>
      <c r="L56" s="2">
        <v>71253.210000000006</v>
      </c>
      <c r="M56" s="2">
        <v>52848.04</v>
      </c>
      <c r="N56" s="2">
        <v>18405.169999999998</v>
      </c>
      <c r="O56">
        <v>17</v>
      </c>
      <c r="P56">
        <v>2013</v>
      </c>
      <c r="Q56">
        <v>3</v>
      </c>
      <c r="R56">
        <v>38</v>
      </c>
      <c r="S56">
        <v>3</v>
      </c>
      <c r="T56" t="s">
        <v>133</v>
      </c>
    </row>
    <row r="57" spans="1:20" x14ac:dyDescent="0.35">
      <c r="A57" t="s">
        <v>32</v>
      </c>
      <c r="B57" t="s">
        <v>89</v>
      </c>
      <c r="C57" t="s">
        <v>48</v>
      </c>
      <c r="D57" t="s">
        <v>26</v>
      </c>
      <c r="E57" t="s">
        <v>27</v>
      </c>
      <c r="F57" s="1">
        <v>41068</v>
      </c>
      <c r="G57">
        <v>114606559</v>
      </c>
      <c r="H57" s="1">
        <v>41087</v>
      </c>
      <c r="I57">
        <v>3482</v>
      </c>
      <c r="J57">
        <v>109.28</v>
      </c>
      <c r="K57">
        <v>35.840000000000003</v>
      </c>
      <c r="L57" s="2">
        <v>380512.96</v>
      </c>
      <c r="M57" s="2">
        <v>124794.88</v>
      </c>
      <c r="N57" s="2">
        <v>255718.08</v>
      </c>
      <c r="O57">
        <v>8</v>
      </c>
      <c r="P57">
        <v>2012</v>
      </c>
      <c r="Q57">
        <v>2</v>
      </c>
      <c r="R57">
        <v>23</v>
      </c>
      <c r="S57">
        <v>2</v>
      </c>
      <c r="T57" t="s">
        <v>126</v>
      </c>
    </row>
    <row r="58" spans="1:20" x14ac:dyDescent="0.35">
      <c r="A58" t="s">
        <v>18</v>
      </c>
      <c r="B58" t="s">
        <v>90</v>
      </c>
      <c r="C58" t="s">
        <v>48</v>
      </c>
      <c r="D58" t="s">
        <v>21</v>
      </c>
      <c r="E58" t="s">
        <v>27</v>
      </c>
      <c r="F58" s="1">
        <v>40359</v>
      </c>
      <c r="G58">
        <v>647876489</v>
      </c>
      <c r="H58" s="1">
        <v>40391</v>
      </c>
      <c r="I58">
        <v>9905</v>
      </c>
      <c r="J58">
        <v>109.28</v>
      </c>
      <c r="K58">
        <v>35.840000000000003</v>
      </c>
      <c r="L58" s="2">
        <v>1082418.3999999999</v>
      </c>
      <c r="M58" s="2">
        <v>354995.20000000001</v>
      </c>
      <c r="N58" s="2">
        <v>727423.2</v>
      </c>
      <c r="O58">
        <v>30</v>
      </c>
      <c r="P58">
        <v>2010</v>
      </c>
      <c r="Q58">
        <v>2</v>
      </c>
      <c r="R58">
        <v>27</v>
      </c>
      <c r="S58">
        <v>5</v>
      </c>
      <c r="T58" t="s">
        <v>126</v>
      </c>
    </row>
    <row r="59" spans="1:20" x14ac:dyDescent="0.35">
      <c r="A59" t="s">
        <v>28</v>
      </c>
      <c r="B59" t="s">
        <v>91</v>
      </c>
      <c r="C59" t="s">
        <v>54</v>
      </c>
      <c r="D59" t="s">
        <v>21</v>
      </c>
      <c r="E59" t="s">
        <v>22</v>
      </c>
      <c r="F59" s="1">
        <v>42058</v>
      </c>
      <c r="G59">
        <v>868214595</v>
      </c>
      <c r="H59" s="1">
        <v>42065</v>
      </c>
      <c r="I59">
        <v>2847</v>
      </c>
      <c r="J59">
        <v>437.2</v>
      </c>
      <c r="K59">
        <v>263.33</v>
      </c>
      <c r="L59" s="2">
        <v>1244708.3999999999</v>
      </c>
      <c r="M59" s="2">
        <v>749700.51</v>
      </c>
      <c r="N59" s="2">
        <v>495007.89</v>
      </c>
      <c r="O59">
        <v>23</v>
      </c>
      <c r="P59">
        <v>2015</v>
      </c>
      <c r="Q59">
        <v>1</v>
      </c>
      <c r="R59">
        <v>9</v>
      </c>
      <c r="S59">
        <v>4</v>
      </c>
      <c r="T59" t="s">
        <v>127</v>
      </c>
    </row>
    <row r="60" spans="1:20" x14ac:dyDescent="0.35">
      <c r="A60" t="s">
        <v>28</v>
      </c>
      <c r="B60" t="s">
        <v>92</v>
      </c>
      <c r="C60" t="s">
        <v>38</v>
      </c>
      <c r="D60" t="s">
        <v>26</v>
      </c>
      <c r="E60" t="s">
        <v>31</v>
      </c>
      <c r="F60" s="1">
        <v>40913</v>
      </c>
      <c r="G60">
        <v>955357205</v>
      </c>
      <c r="H60" s="1">
        <v>40953</v>
      </c>
      <c r="I60">
        <v>282</v>
      </c>
      <c r="J60">
        <v>668.27</v>
      </c>
      <c r="K60">
        <v>502.54</v>
      </c>
      <c r="L60" s="2">
        <v>188452.14</v>
      </c>
      <c r="M60" s="2">
        <v>141716.28</v>
      </c>
      <c r="N60" s="2">
        <v>46735.86</v>
      </c>
      <c r="O60">
        <v>5</v>
      </c>
      <c r="P60">
        <v>2012</v>
      </c>
      <c r="Q60">
        <v>1</v>
      </c>
      <c r="R60">
        <v>1</v>
      </c>
      <c r="S60">
        <v>1</v>
      </c>
      <c r="T60" t="s">
        <v>130</v>
      </c>
    </row>
    <row r="61" spans="1:20" x14ac:dyDescent="0.35">
      <c r="A61" t="s">
        <v>32</v>
      </c>
      <c r="B61" t="s">
        <v>73</v>
      </c>
      <c r="C61" t="s">
        <v>54</v>
      </c>
      <c r="D61" t="s">
        <v>21</v>
      </c>
      <c r="E61" t="s">
        <v>22</v>
      </c>
      <c r="F61" s="1">
        <v>41736</v>
      </c>
      <c r="G61">
        <v>259353148</v>
      </c>
      <c r="H61" s="1">
        <v>41748</v>
      </c>
      <c r="I61">
        <v>7215</v>
      </c>
      <c r="J61">
        <v>437.2</v>
      </c>
      <c r="K61">
        <v>263.33</v>
      </c>
      <c r="L61" s="2">
        <v>3154398</v>
      </c>
      <c r="M61" s="2">
        <v>1899925.95</v>
      </c>
      <c r="N61" s="2">
        <v>1254472.05</v>
      </c>
      <c r="O61">
        <v>7</v>
      </c>
      <c r="P61">
        <v>2014</v>
      </c>
      <c r="Q61">
        <v>2</v>
      </c>
      <c r="R61">
        <v>15</v>
      </c>
      <c r="S61">
        <v>2</v>
      </c>
      <c r="T61" t="s">
        <v>128</v>
      </c>
    </row>
    <row r="62" spans="1:20" x14ac:dyDescent="0.35">
      <c r="A62" t="s">
        <v>18</v>
      </c>
      <c r="B62" t="s">
        <v>71</v>
      </c>
      <c r="C62" t="s">
        <v>25</v>
      </c>
      <c r="D62" t="s">
        <v>21</v>
      </c>
      <c r="E62" t="s">
        <v>22</v>
      </c>
      <c r="F62" s="1">
        <v>41434</v>
      </c>
      <c r="G62">
        <v>450563752</v>
      </c>
      <c r="H62" s="1">
        <v>41457</v>
      </c>
      <c r="I62">
        <v>682</v>
      </c>
      <c r="J62">
        <v>205.7</v>
      </c>
      <c r="K62">
        <v>117.11</v>
      </c>
      <c r="L62" s="2">
        <v>140287.4</v>
      </c>
      <c r="M62" s="2">
        <v>79869.02</v>
      </c>
      <c r="N62" s="2">
        <v>60418.38</v>
      </c>
      <c r="O62">
        <v>9</v>
      </c>
      <c r="P62">
        <v>2013</v>
      </c>
      <c r="Q62">
        <v>2</v>
      </c>
      <c r="R62">
        <v>24</v>
      </c>
      <c r="S62">
        <v>3</v>
      </c>
      <c r="T62" t="s">
        <v>126</v>
      </c>
    </row>
    <row r="63" spans="1:20" x14ac:dyDescent="0.35">
      <c r="A63" t="s">
        <v>28</v>
      </c>
      <c r="B63" t="s">
        <v>93</v>
      </c>
      <c r="C63" t="s">
        <v>20</v>
      </c>
      <c r="D63" t="s">
        <v>26</v>
      </c>
      <c r="E63" t="s">
        <v>31</v>
      </c>
      <c r="F63" s="1">
        <v>41451</v>
      </c>
      <c r="G63">
        <v>569662845</v>
      </c>
      <c r="H63" s="1">
        <v>41456</v>
      </c>
      <c r="I63">
        <v>4750</v>
      </c>
      <c r="J63">
        <v>255.28</v>
      </c>
      <c r="K63">
        <v>159.41999999999999</v>
      </c>
      <c r="L63" s="2">
        <v>1212580</v>
      </c>
      <c r="M63" s="2">
        <v>757245</v>
      </c>
      <c r="N63" s="2">
        <v>455335</v>
      </c>
      <c r="O63">
        <v>26</v>
      </c>
      <c r="P63">
        <v>2013</v>
      </c>
      <c r="Q63">
        <v>2</v>
      </c>
      <c r="R63">
        <v>26</v>
      </c>
      <c r="S63">
        <v>5</v>
      </c>
      <c r="T63" t="s">
        <v>126</v>
      </c>
    </row>
    <row r="64" spans="1:20" x14ac:dyDescent="0.35">
      <c r="A64" t="s">
        <v>32</v>
      </c>
      <c r="B64" t="s">
        <v>55</v>
      </c>
      <c r="C64" t="s">
        <v>30</v>
      </c>
      <c r="D64" t="s">
        <v>26</v>
      </c>
      <c r="E64" t="s">
        <v>39</v>
      </c>
      <c r="F64" s="1">
        <v>40854</v>
      </c>
      <c r="G64">
        <v>177636754</v>
      </c>
      <c r="H64" s="1">
        <v>40862</v>
      </c>
      <c r="I64">
        <v>5518</v>
      </c>
      <c r="J64">
        <v>651.21</v>
      </c>
      <c r="K64">
        <v>524.96</v>
      </c>
      <c r="L64" s="2">
        <v>3593376.78</v>
      </c>
      <c r="M64" s="2">
        <v>2896729.28</v>
      </c>
      <c r="N64" s="2">
        <v>696647.5</v>
      </c>
      <c r="O64">
        <v>7</v>
      </c>
      <c r="P64">
        <v>2011</v>
      </c>
      <c r="Q64">
        <v>4</v>
      </c>
      <c r="R64">
        <v>46</v>
      </c>
      <c r="S64">
        <v>2</v>
      </c>
      <c r="T64" t="s">
        <v>131</v>
      </c>
    </row>
    <row r="65" spans="1:20" x14ac:dyDescent="0.35">
      <c r="A65" t="s">
        <v>75</v>
      </c>
      <c r="B65" t="s">
        <v>94</v>
      </c>
      <c r="C65" t="s">
        <v>48</v>
      </c>
      <c r="D65" t="s">
        <v>21</v>
      </c>
      <c r="E65" t="s">
        <v>22</v>
      </c>
      <c r="F65" s="1">
        <v>40481</v>
      </c>
      <c r="G65">
        <v>705784308</v>
      </c>
      <c r="H65" s="1">
        <v>40499</v>
      </c>
      <c r="I65">
        <v>6116</v>
      </c>
      <c r="J65">
        <v>109.28</v>
      </c>
      <c r="K65">
        <v>35.840000000000003</v>
      </c>
      <c r="L65" s="2">
        <v>668356.48</v>
      </c>
      <c r="M65" s="2">
        <v>219197.44</v>
      </c>
      <c r="N65" s="2">
        <v>449159.04</v>
      </c>
      <c r="O65">
        <v>30</v>
      </c>
      <c r="P65">
        <v>2010</v>
      </c>
      <c r="Q65">
        <v>4</v>
      </c>
      <c r="R65">
        <v>44</v>
      </c>
      <c r="S65">
        <v>5</v>
      </c>
      <c r="T65" t="s">
        <v>134</v>
      </c>
    </row>
    <row r="66" spans="1:20" x14ac:dyDescent="0.35">
      <c r="A66" t="s">
        <v>23</v>
      </c>
      <c r="B66" t="s">
        <v>95</v>
      </c>
      <c r="C66" t="s">
        <v>54</v>
      </c>
      <c r="D66" t="s">
        <v>21</v>
      </c>
      <c r="E66" t="s">
        <v>22</v>
      </c>
      <c r="F66" s="1">
        <v>41560</v>
      </c>
      <c r="G66">
        <v>505716836</v>
      </c>
      <c r="H66" s="1">
        <v>41594</v>
      </c>
      <c r="I66">
        <v>1705</v>
      </c>
      <c r="J66">
        <v>437.2</v>
      </c>
      <c r="K66">
        <v>263.33</v>
      </c>
      <c r="L66" s="2">
        <v>745426</v>
      </c>
      <c r="M66" s="2">
        <v>448977.65</v>
      </c>
      <c r="N66" s="2">
        <v>296448.34999999998</v>
      </c>
      <c r="O66">
        <v>13</v>
      </c>
      <c r="P66">
        <v>2013</v>
      </c>
      <c r="Q66">
        <v>4</v>
      </c>
      <c r="R66">
        <v>42</v>
      </c>
      <c r="S66">
        <v>3</v>
      </c>
      <c r="T66" t="s">
        <v>134</v>
      </c>
    </row>
    <row r="67" spans="1:20" x14ac:dyDescent="0.35">
      <c r="A67" t="s">
        <v>32</v>
      </c>
      <c r="B67" t="s">
        <v>35</v>
      </c>
      <c r="C67" t="s">
        <v>54</v>
      </c>
      <c r="D67" t="s">
        <v>21</v>
      </c>
      <c r="E67" t="s">
        <v>22</v>
      </c>
      <c r="F67" s="1">
        <v>41558</v>
      </c>
      <c r="G67">
        <v>699358165</v>
      </c>
      <c r="H67" s="1">
        <v>41603</v>
      </c>
      <c r="I67">
        <v>4477</v>
      </c>
      <c r="J67">
        <v>437.2</v>
      </c>
      <c r="K67">
        <v>263.33</v>
      </c>
      <c r="L67" s="2">
        <v>1957344.4</v>
      </c>
      <c r="M67" s="2">
        <v>1178928.4099999999</v>
      </c>
      <c r="N67" s="2">
        <v>778415.99</v>
      </c>
      <c r="O67">
        <v>11</v>
      </c>
      <c r="P67">
        <v>2013</v>
      </c>
      <c r="Q67">
        <v>4</v>
      </c>
      <c r="R67">
        <v>41</v>
      </c>
      <c r="S67">
        <v>2</v>
      </c>
      <c r="T67" t="s">
        <v>134</v>
      </c>
    </row>
    <row r="68" spans="1:20" x14ac:dyDescent="0.35">
      <c r="A68" t="s">
        <v>32</v>
      </c>
      <c r="B68" t="s">
        <v>96</v>
      </c>
      <c r="C68" t="s">
        <v>43</v>
      </c>
      <c r="D68" t="s">
        <v>21</v>
      </c>
      <c r="E68" t="s">
        <v>31</v>
      </c>
      <c r="F68" s="1">
        <v>41098</v>
      </c>
      <c r="G68">
        <v>228944623</v>
      </c>
      <c r="H68" s="1">
        <v>41099</v>
      </c>
      <c r="I68">
        <v>8656</v>
      </c>
      <c r="J68">
        <v>81.73</v>
      </c>
      <c r="K68">
        <v>56.67</v>
      </c>
      <c r="L68" s="2">
        <v>707454.88</v>
      </c>
      <c r="M68" s="2">
        <v>490535.52</v>
      </c>
      <c r="N68" s="2">
        <v>216919.36</v>
      </c>
      <c r="O68">
        <v>8</v>
      </c>
      <c r="P68">
        <v>2012</v>
      </c>
      <c r="Q68">
        <v>3</v>
      </c>
      <c r="R68">
        <v>28</v>
      </c>
      <c r="S68">
        <v>2</v>
      </c>
      <c r="T68" t="s">
        <v>129</v>
      </c>
    </row>
    <row r="69" spans="1:20" x14ac:dyDescent="0.35">
      <c r="A69" t="s">
        <v>23</v>
      </c>
      <c r="B69" t="s">
        <v>97</v>
      </c>
      <c r="C69" t="s">
        <v>48</v>
      </c>
      <c r="D69" t="s">
        <v>21</v>
      </c>
      <c r="E69" t="s">
        <v>39</v>
      </c>
      <c r="F69" s="1">
        <v>42576</v>
      </c>
      <c r="G69">
        <v>807025039</v>
      </c>
      <c r="H69" s="1">
        <v>42620</v>
      </c>
      <c r="I69">
        <v>5498</v>
      </c>
      <c r="J69">
        <v>109.28</v>
      </c>
      <c r="K69">
        <v>35.840000000000003</v>
      </c>
      <c r="L69" s="2">
        <v>600821.43999999994</v>
      </c>
      <c r="M69" s="2">
        <v>197048.32000000001</v>
      </c>
      <c r="N69" s="2">
        <v>403773.12</v>
      </c>
      <c r="O69">
        <v>25</v>
      </c>
      <c r="P69">
        <v>2016</v>
      </c>
      <c r="Q69">
        <v>3</v>
      </c>
      <c r="R69">
        <v>31</v>
      </c>
      <c r="S69">
        <v>5</v>
      </c>
      <c r="T69" t="s">
        <v>129</v>
      </c>
    </row>
    <row r="70" spans="1:20" x14ac:dyDescent="0.35">
      <c r="A70" t="s">
        <v>28</v>
      </c>
      <c r="B70" t="s">
        <v>98</v>
      </c>
      <c r="C70" t="s">
        <v>30</v>
      </c>
      <c r="D70" t="s">
        <v>21</v>
      </c>
      <c r="E70" t="s">
        <v>22</v>
      </c>
      <c r="F70" s="1">
        <v>40475</v>
      </c>
      <c r="G70">
        <v>166460740</v>
      </c>
      <c r="H70" s="1">
        <v>40499</v>
      </c>
      <c r="I70">
        <v>8287</v>
      </c>
      <c r="J70">
        <v>651.21</v>
      </c>
      <c r="K70">
        <v>524.96</v>
      </c>
      <c r="L70" s="2">
        <v>5396577.2699999996</v>
      </c>
      <c r="M70" s="2">
        <v>4350343.5199999996</v>
      </c>
      <c r="N70" s="2">
        <v>1046233.75</v>
      </c>
      <c r="O70">
        <v>24</v>
      </c>
      <c r="P70">
        <v>2010</v>
      </c>
      <c r="Q70">
        <v>4</v>
      </c>
      <c r="R70">
        <v>44</v>
      </c>
      <c r="S70">
        <v>5</v>
      </c>
      <c r="T70" t="s">
        <v>134</v>
      </c>
    </row>
    <row r="71" spans="1:20" x14ac:dyDescent="0.35">
      <c r="A71" t="s">
        <v>32</v>
      </c>
      <c r="B71" t="s">
        <v>99</v>
      </c>
      <c r="C71" t="s">
        <v>48</v>
      </c>
      <c r="D71" t="s">
        <v>21</v>
      </c>
      <c r="E71" t="s">
        <v>31</v>
      </c>
      <c r="F71" s="1">
        <v>42119</v>
      </c>
      <c r="G71">
        <v>610425555</v>
      </c>
      <c r="H71" s="1">
        <v>42152</v>
      </c>
      <c r="I71">
        <v>7342</v>
      </c>
      <c r="J71">
        <v>109.28</v>
      </c>
      <c r="K71">
        <v>35.840000000000003</v>
      </c>
      <c r="L71" s="2">
        <v>802333.76</v>
      </c>
      <c r="M71" s="2">
        <v>263137.28000000003</v>
      </c>
      <c r="N71" s="2">
        <v>539196.48</v>
      </c>
      <c r="O71">
        <v>25</v>
      </c>
      <c r="P71">
        <v>2015</v>
      </c>
      <c r="Q71">
        <v>2</v>
      </c>
      <c r="R71">
        <v>17</v>
      </c>
      <c r="S71">
        <v>4</v>
      </c>
      <c r="T71" t="s">
        <v>128</v>
      </c>
    </row>
    <row r="72" spans="1:20" x14ac:dyDescent="0.35">
      <c r="A72" t="s">
        <v>45</v>
      </c>
      <c r="B72" t="s">
        <v>57</v>
      </c>
      <c r="C72" t="s">
        <v>30</v>
      </c>
      <c r="D72" t="s">
        <v>26</v>
      </c>
      <c r="E72" t="s">
        <v>39</v>
      </c>
      <c r="F72" s="1">
        <v>41387</v>
      </c>
      <c r="G72">
        <v>462405812</v>
      </c>
      <c r="H72" s="1">
        <v>41414</v>
      </c>
      <c r="I72">
        <v>5010</v>
      </c>
      <c r="J72">
        <v>651.21</v>
      </c>
      <c r="K72">
        <v>524.96</v>
      </c>
      <c r="L72" s="2">
        <v>3262562.1</v>
      </c>
      <c r="M72" s="2">
        <v>2630049.6</v>
      </c>
      <c r="N72" s="2">
        <v>632512.5</v>
      </c>
      <c r="O72">
        <v>23</v>
      </c>
      <c r="P72">
        <v>2013</v>
      </c>
      <c r="Q72">
        <v>2</v>
      </c>
      <c r="R72">
        <v>17</v>
      </c>
      <c r="S72">
        <v>4</v>
      </c>
      <c r="T72" t="s">
        <v>128</v>
      </c>
    </row>
    <row r="73" spans="1:20" x14ac:dyDescent="0.35">
      <c r="A73" t="s">
        <v>75</v>
      </c>
      <c r="B73" t="s">
        <v>94</v>
      </c>
      <c r="C73" t="s">
        <v>34</v>
      </c>
      <c r="D73" t="s">
        <v>26</v>
      </c>
      <c r="E73" t="s">
        <v>31</v>
      </c>
      <c r="F73" s="1">
        <v>42230</v>
      </c>
      <c r="G73">
        <v>816200339</v>
      </c>
      <c r="H73" s="1">
        <v>42277</v>
      </c>
      <c r="I73">
        <v>673</v>
      </c>
      <c r="J73">
        <v>9.33</v>
      </c>
      <c r="K73">
        <v>6.92</v>
      </c>
      <c r="L73" s="2">
        <v>6279.09</v>
      </c>
      <c r="M73" s="2">
        <v>4657.16</v>
      </c>
      <c r="N73" s="2">
        <v>1621.93</v>
      </c>
      <c r="O73">
        <v>14</v>
      </c>
      <c r="P73">
        <v>2015</v>
      </c>
      <c r="Q73">
        <v>3</v>
      </c>
      <c r="R73">
        <v>33</v>
      </c>
      <c r="S73">
        <v>3</v>
      </c>
      <c r="T73" t="s">
        <v>125</v>
      </c>
    </row>
    <row r="74" spans="1:20" x14ac:dyDescent="0.35">
      <c r="A74" t="s">
        <v>32</v>
      </c>
      <c r="B74" t="s">
        <v>100</v>
      </c>
      <c r="C74" t="s">
        <v>56</v>
      </c>
      <c r="D74" t="s">
        <v>26</v>
      </c>
      <c r="E74" t="s">
        <v>27</v>
      </c>
      <c r="F74" s="1">
        <v>40689</v>
      </c>
      <c r="G74">
        <v>585920464</v>
      </c>
      <c r="H74" s="1">
        <v>40739</v>
      </c>
      <c r="I74">
        <v>5741</v>
      </c>
      <c r="J74">
        <v>47.45</v>
      </c>
      <c r="K74">
        <v>31.79</v>
      </c>
      <c r="L74" s="2">
        <v>272410.45</v>
      </c>
      <c r="M74" s="2">
        <v>182506.39</v>
      </c>
      <c r="N74" s="2">
        <v>89904.06</v>
      </c>
      <c r="O74">
        <v>26</v>
      </c>
      <c r="P74">
        <v>2011</v>
      </c>
      <c r="Q74">
        <v>2</v>
      </c>
      <c r="R74">
        <v>22</v>
      </c>
      <c r="S74">
        <v>4</v>
      </c>
      <c r="T74" t="s">
        <v>124</v>
      </c>
    </row>
    <row r="75" spans="1:20" x14ac:dyDescent="0.35">
      <c r="A75" t="s">
        <v>32</v>
      </c>
      <c r="B75" t="s">
        <v>73</v>
      </c>
      <c r="C75" t="s">
        <v>25</v>
      </c>
      <c r="D75" t="s">
        <v>26</v>
      </c>
      <c r="E75" t="s">
        <v>22</v>
      </c>
      <c r="F75" s="1">
        <v>42875</v>
      </c>
      <c r="G75">
        <v>555990016</v>
      </c>
      <c r="H75" s="1">
        <v>42903</v>
      </c>
      <c r="I75">
        <v>8656</v>
      </c>
      <c r="J75">
        <v>205.7</v>
      </c>
      <c r="K75">
        <v>117.11</v>
      </c>
      <c r="L75" s="2">
        <v>1780539.2</v>
      </c>
      <c r="M75" s="2">
        <v>1013704.16</v>
      </c>
      <c r="N75" s="2">
        <v>766835.04</v>
      </c>
      <c r="O75">
        <v>20</v>
      </c>
      <c r="P75">
        <v>2017</v>
      </c>
      <c r="Q75">
        <v>2</v>
      </c>
      <c r="R75">
        <v>20</v>
      </c>
      <c r="S75">
        <v>3</v>
      </c>
      <c r="T75" t="s">
        <v>124</v>
      </c>
    </row>
    <row r="76" spans="1:20" x14ac:dyDescent="0.35">
      <c r="A76" t="s">
        <v>75</v>
      </c>
      <c r="B76" t="s">
        <v>101</v>
      </c>
      <c r="C76" t="s">
        <v>54</v>
      </c>
      <c r="D76" t="s">
        <v>21</v>
      </c>
      <c r="E76" t="s">
        <v>31</v>
      </c>
      <c r="F76" s="1">
        <v>41460</v>
      </c>
      <c r="G76">
        <v>231145322</v>
      </c>
      <c r="H76" s="1">
        <v>41502</v>
      </c>
      <c r="I76">
        <v>9892</v>
      </c>
      <c r="J76">
        <v>437.2</v>
      </c>
      <c r="K76">
        <v>263.33</v>
      </c>
      <c r="L76" s="2">
        <v>4324782.4000000004</v>
      </c>
      <c r="M76" s="2">
        <v>2604860.36</v>
      </c>
      <c r="N76" s="2">
        <v>1719922.04</v>
      </c>
      <c r="O76">
        <v>5</v>
      </c>
      <c r="P76">
        <v>2013</v>
      </c>
      <c r="Q76">
        <v>3</v>
      </c>
      <c r="R76">
        <v>27</v>
      </c>
      <c r="S76">
        <v>1</v>
      </c>
      <c r="T76" t="s">
        <v>129</v>
      </c>
    </row>
    <row r="77" spans="1:20" x14ac:dyDescent="0.35">
      <c r="A77" t="s">
        <v>102</v>
      </c>
      <c r="B77" t="s">
        <v>103</v>
      </c>
      <c r="C77" t="s">
        <v>38</v>
      </c>
      <c r="D77" t="s">
        <v>21</v>
      </c>
      <c r="E77" t="s">
        <v>27</v>
      </c>
      <c r="F77" s="1">
        <v>41949</v>
      </c>
      <c r="G77">
        <v>986435210</v>
      </c>
      <c r="H77" s="1">
        <v>41985</v>
      </c>
      <c r="I77">
        <v>6954</v>
      </c>
      <c r="J77">
        <v>668.27</v>
      </c>
      <c r="K77">
        <v>502.54</v>
      </c>
      <c r="L77" s="2">
        <v>4647149.58</v>
      </c>
      <c r="M77" s="2">
        <v>3494663.16</v>
      </c>
      <c r="N77" s="2">
        <v>1152486.42</v>
      </c>
      <c r="O77">
        <v>6</v>
      </c>
      <c r="P77">
        <v>2014</v>
      </c>
      <c r="Q77">
        <v>4</v>
      </c>
      <c r="R77">
        <v>45</v>
      </c>
      <c r="S77">
        <v>2</v>
      </c>
      <c r="T77" t="s">
        <v>131</v>
      </c>
    </row>
    <row r="78" spans="1:20" x14ac:dyDescent="0.35">
      <c r="A78" t="s">
        <v>18</v>
      </c>
      <c r="B78" t="s">
        <v>104</v>
      </c>
      <c r="C78" t="s">
        <v>56</v>
      </c>
      <c r="D78" t="s">
        <v>26</v>
      </c>
      <c r="E78" t="s">
        <v>27</v>
      </c>
      <c r="F78" s="1">
        <v>41940</v>
      </c>
      <c r="G78">
        <v>217221009</v>
      </c>
      <c r="H78" s="1">
        <v>41958</v>
      </c>
      <c r="I78">
        <v>9379</v>
      </c>
      <c r="J78">
        <v>47.45</v>
      </c>
      <c r="K78">
        <v>31.79</v>
      </c>
      <c r="L78" s="2">
        <v>445033.55</v>
      </c>
      <c r="M78" s="2">
        <v>298158.40999999997</v>
      </c>
      <c r="N78" s="2">
        <v>146875.14000000001</v>
      </c>
      <c r="O78">
        <v>28</v>
      </c>
      <c r="P78">
        <v>2014</v>
      </c>
      <c r="Q78">
        <v>4</v>
      </c>
      <c r="R78">
        <v>44</v>
      </c>
      <c r="S78">
        <v>5</v>
      </c>
      <c r="T78" t="s">
        <v>134</v>
      </c>
    </row>
    <row r="79" spans="1:20" x14ac:dyDescent="0.35">
      <c r="A79" t="s">
        <v>45</v>
      </c>
      <c r="B79" t="s">
        <v>105</v>
      </c>
      <c r="C79" t="s">
        <v>41</v>
      </c>
      <c r="D79" t="s">
        <v>21</v>
      </c>
      <c r="E79" t="s">
        <v>27</v>
      </c>
      <c r="F79" s="1">
        <v>40801</v>
      </c>
      <c r="G79">
        <v>789176547</v>
      </c>
      <c r="H79" s="1">
        <v>40839</v>
      </c>
      <c r="I79">
        <v>3732</v>
      </c>
      <c r="J79">
        <v>154.06</v>
      </c>
      <c r="K79">
        <v>90.93</v>
      </c>
      <c r="L79" s="2">
        <v>574951.92000000004</v>
      </c>
      <c r="M79" s="2">
        <v>339350.76</v>
      </c>
      <c r="N79" s="2">
        <v>235601.16</v>
      </c>
      <c r="O79">
        <v>15</v>
      </c>
      <c r="P79">
        <v>2011</v>
      </c>
      <c r="Q79">
        <v>3</v>
      </c>
      <c r="R79">
        <v>38</v>
      </c>
      <c r="S79">
        <v>3</v>
      </c>
      <c r="T79" t="s">
        <v>133</v>
      </c>
    </row>
    <row r="80" spans="1:20" x14ac:dyDescent="0.35">
      <c r="A80" t="s">
        <v>28</v>
      </c>
      <c r="B80" t="s">
        <v>106</v>
      </c>
      <c r="C80" t="s">
        <v>20</v>
      </c>
      <c r="D80" t="s">
        <v>21</v>
      </c>
      <c r="E80" t="s">
        <v>22</v>
      </c>
      <c r="F80" s="1">
        <v>41058</v>
      </c>
      <c r="G80">
        <v>688288152</v>
      </c>
      <c r="H80" s="1">
        <v>41062</v>
      </c>
      <c r="I80">
        <v>8614</v>
      </c>
      <c r="J80">
        <v>255.28</v>
      </c>
      <c r="K80">
        <v>159.41999999999999</v>
      </c>
      <c r="L80" s="2">
        <v>2198981.92</v>
      </c>
      <c r="M80" s="2">
        <v>1373243.88</v>
      </c>
      <c r="N80" s="2">
        <v>825738.04</v>
      </c>
      <c r="O80">
        <v>29</v>
      </c>
      <c r="P80">
        <v>2012</v>
      </c>
      <c r="Q80">
        <v>2</v>
      </c>
      <c r="R80">
        <v>22</v>
      </c>
      <c r="S80">
        <v>5</v>
      </c>
      <c r="T80" t="s">
        <v>124</v>
      </c>
    </row>
    <row r="81" spans="1:20" x14ac:dyDescent="0.35">
      <c r="A81" t="s">
        <v>18</v>
      </c>
      <c r="B81" t="s">
        <v>107</v>
      </c>
      <c r="C81" t="s">
        <v>54</v>
      </c>
      <c r="D81" t="s">
        <v>26</v>
      </c>
      <c r="E81" t="s">
        <v>22</v>
      </c>
      <c r="F81" s="1">
        <v>41475</v>
      </c>
      <c r="G81">
        <v>670854651</v>
      </c>
      <c r="H81" s="1">
        <v>41493</v>
      </c>
      <c r="I81">
        <v>9654</v>
      </c>
      <c r="J81">
        <v>437.2</v>
      </c>
      <c r="K81">
        <v>263.33</v>
      </c>
      <c r="L81" s="2">
        <v>4220728.8</v>
      </c>
      <c r="M81" s="2">
        <v>2542187.8199999998</v>
      </c>
      <c r="N81" s="2">
        <v>1678540.98</v>
      </c>
      <c r="O81">
        <v>20</v>
      </c>
      <c r="P81">
        <v>2013</v>
      </c>
      <c r="Q81">
        <v>3</v>
      </c>
      <c r="R81">
        <v>29</v>
      </c>
      <c r="S81">
        <v>3</v>
      </c>
      <c r="T81" t="s">
        <v>129</v>
      </c>
    </row>
    <row r="82" spans="1:20" x14ac:dyDescent="0.35">
      <c r="A82" t="s">
        <v>28</v>
      </c>
      <c r="B82" t="s">
        <v>108</v>
      </c>
      <c r="C82" t="s">
        <v>38</v>
      </c>
      <c r="D82" t="s">
        <v>21</v>
      </c>
      <c r="E82" t="s">
        <v>31</v>
      </c>
      <c r="F82" s="1">
        <v>41203</v>
      </c>
      <c r="G82">
        <v>213487374</v>
      </c>
      <c r="H82" s="1">
        <v>41243</v>
      </c>
      <c r="I82">
        <v>4513</v>
      </c>
      <c r="J82">
        <v>668.27</v>
      </c>
      <c r="K82">
        <v>502.54</v>
      </c>
      <c r="L82" s="2">
        <v>3015902.51</v>
      </c>
      <c r="M82" s="2">
        <v>2267963.02</v>
      </c>
      <c r="N82" s="2">
        <v>747939.49</v>
      </c>
      <c r="O82">
        <v>21</v>
      </c>
      <c r="P82">
        <v>2012</v>
      </c>
      <c r="Q82">
        <v>4</v>
      </c>
      <c r="R82">
        <v>43</v>
      </c>
      <c r="S82">
        <v>4</v>
      </c>
      <c r="T82" t="s">
        <v>134</v>
      </c>
    </row>
    <row r="83" spans="1:20" x14ac:dyDescent="0.35">
      <c r="A83" t="s">
        <v>75</v>
      </c>
      <c r="B83" t="s">
        <v>109</v>
      </c>
      <c r="C83" t="s">
        <v>48</v>
      </c>
      <c r="D83" t="s">
        <v>26</v>
      </c>
      <c r="E83" t="s">
        <v>31</v>
      </c>
      <c r="F83" s="1">
        <v>41170</v>
      </c>
      <c r="G83">
        <v>663110148</v>
      </c>
      <c r="H83" s="1">
        <v>41190</v>
      </c>
      <c r="I83">
        <v>7884</v>
      </c>
      <c r="J83">
        <v>109.28</v>
      </c>
      <c r="K83">
        <v>35.840000000000003</v>
      </c>
      <c r="L83" s="2">
        <v>861563.52</v>
      </c>
      <c r="M83" s="2">
        <v>282562.56</v>
      </c>
      <c r="N83" s="2">
        <v>579000.96</v>
      </c>
      <c r="O83">
        <v>18</v>
      </c>
      <c r="P83">
        <v>2012</v>
      </c>
      <c r="Q83">
        <v>3</v>
      </c>
      <c r="R83">
        <v>38</v>
      </c>
      <c r="S83">
        <v>4</v>
      </c>
      <c r="T83" t="s">
        <v>133</v>
      </c>
    </row>
    <row r="84" spans="1:20" x14ac:dyDescent="0.35">
      <c r="A84" t="s">
        <v>75</v>
      </c>
      <c r="B84" t="s">
        <v>110</v>
      </c>
      <c r="C84" t="s">
        <v>54</v>
      </c>
      <c r="D84" t="s">
        <v>26</v>
      </c>
      <c r="E84" t="s">
        <v>22</v>
      </c>
      <c r="F84" s="1">
        <v>42689</v>
      </c>
      <c r="G84">
        <v>286959302</v>
      </c>
      <c r="H84" s="1">
        <v>42712</v>
      </c>
      <c r="I84">
        <v>6489</v>
      </c>
      <c r="J84">
        <v>437.2</v>
      </c>
      <c r="K84">
        <v>263.33</v>
      </c>
      <c r="L84" s="2">
        <v>2836990.8</v>
      </c>
      <c r="M84" s="2">
        <v>1708748.37</v>
      </c>
      <c r="N84" s="2">
        <v>1128242.43</v>
      </c>
      <c r="O84">
        <v>15</v>
      </c>
      <c r="P84">
        <v>2016</v>
      </c>
      <c r="Q84">
        <v>4</v>
      </c>
      <c r="R84">
        <v>47</v>
      </c>
      <c r="S84">
        <v>3</v>
      </c>
      <c r="T84" t="s">
        <v>131</v>
      </c>
    </row>
    <row r="85" spans="1:20" x14ac:dyDescent="0.35">
      <c r="A85" t="s">
        <v>32</v>
      </c>
      <c r="B85" t="s">
        <v>111</v>
      </c>
      <c r="C85" t="s">
        <v>62</v>
      </c>
      <c r="D85" t="s">
        <v>26</v>
      </c>
      <c r="E85" t="s">
        <v>31</v>
      </c>
      <c r="F85" s="1">
        <v>40547</v>
      </c>
      <c r="G85">
        <v>122583663</v>
      </c>
      <c r="H85" s="1">
        <v>40548</v>
      </c>
      <c r="I85">
        <v>4085</v>
      </c>
      <c r="J85">
        <v>152.58000000000001</v>
      </c>
      <c r="K85">
        <v>97.44</v>
      </c>
      <c r="L85" s="2">
        <v>623289.30000000005</v>
      </c>
      <c r="M85" s="2">
        <v>398042.4</v>
      </c>
      <c r="N85" s="2">
        <v>225246.9</v>
      </c>
      <c r="O85">
        <v>4</v>
      </c>
      <c r="P85">
        <v>2011</v>
      </c>
      <c r="Q85">
        <v>1</v>
      </c>
      <c r="R85">
        <v>2</v>
      </c>
      <c r="S85">
        <v>2</v>
      </c>
      <c r="T85" t="s">
        <v>130</v>
      </c>
    </row>
    <row r="86" spans="1:20" x14ac:dyDescent="0.35">
      <c r="A86" t="s">
        <v>32</v>
      </c>
      <c r="B86" t="s">
        <v>112</v>
      </c>
      <c r="C86" t="s">
        <v>41</v>
      </c>
      <c r="D86" t="s">
        <v>26</v>
      </c>
      <c r="E86" t="s">
        <v>31</v>
      </c>
      <c r="F86" s="1">
        <v>40986</v>
      </c>
      <c r="G86">
        <v>827844560</v>
      </c>
      <c r="H86" s="1">
        <v>41006</v>
      </c>
      <c r="I86">
        <v>6457</v>
      </c>
      <c r="J86">
        <v>154.06</v>
      </c>
      <c r="K86">
        <v>90.93</v>
      </c>
      <c r="L86" s="2">
        <v>994765.42</v>
      </c>
      <c r="M86" s="2">
        <v>587135.01</v>
      </c>
      <c r="N86" s="2">
        <v>407630.41</v>
      </c>
      <c r="O86">
        <v>18</v>
      </c>
      <c r="P86">
        <v>2012</v>
      </c>
      <c r="Q86">
        <v>1</v>
      </c>
      <c r="R86">
        <v>12</v>
      </c>
      <c r="S86">
        <v>4</v>
      </c>
      <c r="T86" t="s">
        <v>135</v>
      </c>
    </row>
    <row r="87" spans="1:20" x14ac:dyDescent="0.35">
      <c r="A87" t="s">
        <v>102</v>
      </c>
      <c r="B87" t="s">
        <v>103</v>
      </c>
      <c r="C87" t="s">
        <v>43</v>
      </c>
      <c r="D87" t="s">
        <v>21</v>
      </c>
      <c r="E87" t="s">
        <v>31</v>
      </c>
      <c r="F87" s="1">
        <v>40956</v>
      </c>
      <c r="G87">
        <v>430915820</v>
      </c>
      <c r="H87" s="1">
        <v>40988</v>
      </c>
      <c r="I87">
        <v>6422</v>
      </c>
      <c r="J87">
        <v>81.73</v>
      </c>
      <c r="K87">
        <v>56.67</v>
      </c>
      <c r="L87" s="2">
        <v>524870.06000000006</v>
      </c>
      <c r="M87" s="2">
        <v>363934.74</v>
      </c>
      <c r="N87" s="2">
        <v>160935.32</v>
      </c>
      <c r="O87">
        <v>17</v>
      </c>
      <c r="P87">
        <v>2012</v>
      </c>
      <c r="Q87">
        <v>1</v>
      </c>
      <c r="R87">
        <v>7</v>
      </c>
      <c r="S87">
        <v>3</v>
      </c>
      <c r="T87" t="s">
        <v>127</v>
      </c>
    </row>
    <row r="88" spans="1:20" x14ac:dyDescent="0.35">
      <c r="A88" t="s">
        <v>32</v>
      </c>
      <c r="B88" t="s">
        <v>33</v>
      </c>
      <c r="C88" t="s">
        <v>56</v>
      </c>
      <c r="D88" t="s">
        <v>21</v>
      </c>
      <c r="E88" t="s">
        <v>27</v>
      </c>
      <c r="F88" s="1">
        <v>40559</v>
      </c>
      <c r="G88">
        <v>180283772</v>
      </c>
      <c r="H88" s="1">
        <v>40564</v>
      </c>
      <c r="I88">
        <v>8829</v>
      </c>
      <c r="J88">
        <v>47.45</v>
      </c>
      <c r="K88">
        <v>31.79</v>
      </c>
      <c r="L88" s="2">
        <v>418936.05</v>
      </c>
      <c r="M88" s="2">
        <v>280673.90999999997</v>
      </c>
      <c r="N88" s="2">
        <v>138262.14000000001</v>
      </c>
      <c r="O88">
        <v>16</v>
      </c>
      <c r="P88">
        <v>2011</v>
      </c>
      <c r="Q88">
        <v>1</v>
      </c>
      <c r="R88">
        <v>4</v>
      </c>
      <c r="S88">
        <v>4</v>
      </c>
      <c r="T88" t="s">
        <v>130</v>
      </c>
    </row>
    <row r="89" spans="1:20" x14ac:dyDescent="0.35">
      <c r="A89" t="s">
        <v>32</v>
      </c>
      <c r="B89" t="s">
        <v>68</v>
      </c>
      <c r="C89" t="s">
        <v>20</v>
      </c>
      <c r="D89" t="s">
        <v>21</v>
      </c>
      <c r="E89" t="s">
        <v>39</v>
      </c>
      <c r="F89" s="1">
        <v>41673</v>
      </c>
      <c r="G89">
        <v>494747245</v>
      </c>
      <c r="H89" s="1">
        <v>41718</v>
      </c>
      <c r="I89">
        <v>5559</v>
      </c>
      <c r="J89">
        <v>255.28</v>
      </c>
      <c r="K89">
        <v>159.41999999999999</v>
      </c>
      <c r="L89" s="2">
        <v>1419101.52</v>
      </c>
      <c r="M89" s="2">
        <v>886215.78</v>
      </c>
      <c r="N89" s="2">
        <v>532885.74</v>
      </c>
      <c r="O89">
        <v>3</v>
      </c>
      <c r="P89">
        <v>2014</v>
      </c>
      <c r="Q89">
        <v>1</v>
      </c>
      <c r="R89">
        <v>6</v>
      </c>
      <c r="S89">
        <v>2</v>
      </c>
      <c r="T89" t="s">
        <v>127</v>
      </c>
    </row>
    <row r="90" spans="1:20" x14ac:dyDescent="0.35">
      <c r="A90" t="s">
        <v>75</v>
      </c>
      <c r="B90" t="s">
        <v>113</v>
      </c>
      <c r="C90" t="s">
        <v>34</v>
      </c>
      <c r="D90" t="s">
        <v>26</v>
      </c>
      <c r="E90" t="s">
        <v>39</v>
      </c>
      <c r="F90" s="1">
        <v>41029</v>
      </c>
      <c r="G90">
        <v>513417565</v>
      </c>
      <c r="H90" s="1">
        <v>41047</v>
      </c>
      <c r="I90">
        <v>522</v>
      </c>
      <c r="J90">
        <v>9.33</v>
      </c>
      <c r="K90">
        <v>6.92</v>
      </c>
      <c r="L90" s="2">
        <v>4870.26</v>
      </c>
      <c r="M90" s="2">
        <v>3612.24</v>
      </c>
      <c r="N90" s="2">
        <v>1258.02</v>
      </c>
      <c r="O90">
        <v>30</v>
      </c>
      <c r="P90">
        <v>2012</v>
      </c>
      <c r="Q90">
        <v>2</v>
      </c>
      <c r="R90">
        <v>18</v>
      </c>
      <c r="S90">
        <v>5</v>
      </c>
      <c r="T90" t="s">
        <v>128</v>
      </c>
    </row>
    <row r="91" spans="1:20" x14ac:dyDescent="0.35">
      <c r="A91" t="s">
        <v>28</v>
      </c>
      <c r="B91" t="s">
        <v>114</v>
      </c>
      <c r="C91" t="s">
        <v>56</v>
      </c>
      <c r="D91" t="s">
        <v>21</v>
      </c>
      <c r="E91" t="s">
        <v>27</v>
      </c>
      <c r="F91" s="1">
        <v>42666</v>
      </c>
      <c r="G91">
        <v>345718562</v>
      </c>
      <c r="H91" s="1">
        <v>42699</v>
      </c>
      <c r="I91">
        <v>4660</v>
      </c>
      <c r="J91">
        <v>47.45</v>
      </c>
      <c r="K91">
        <v>31.79</v>
      </c>
      <c r="L91" s="2">
        <v>221117</v>
      </c>
      <c r="M91" s="2">
        <v>148141.4</v>
      </c>
      <c r="N91" s="2">
        <v>72975.600000000006</v>
      </c>
      <c r="O91">
        <v>23</v>
      </c>
      <c r="P91">
        <v>2016</v>
      </c>
      <c r="Q91">
        <v>4</v>
      </c>
      <c r="R91">
        <v>44</v>
      </c>
      <c r="S91">
        <v>5</v>
      </c>
      <c r="T91" t="s">
        <v>134</v>
      </c>
    </row>
    <row r="92" spans="1:20" x14ac:dyDescent="0.35">
      <c r="A92" t="s">
        <v>32</v>
      </c>
      <c r="B92" t="s">
        <v>88</v>
      </c>
      <c r="C92" t="s">
        <v>30</v>
      </c>
      <c r="D92" t="s">
        <v>21</v>
      </c>
      <c r="E92" t="s">
        <v>22</v>
      </c>
      <c r="F92" s="1">
        <v>42710</v>
      </c>
      <c r="G92">
        <v>621386563</v>
      </c>
      <c r="H92" s="1">
        <v>42718</v>
      </c>
      <c r="I92">
        <v>948</v>
      </c>
      <c r="J92">
        <v>651.21</v>
      </c>
      <c r="K92">
        <v>524.96</v>
      </c>
      <c r="L92" s="2">
        <v>617347.07999999996</v>
      </c>
      <c r="M92" s="2">
        <v>497662.08</v>
      </c>
      <c r="N92" s="2">
        <v>119685</v>
      </c>
      <c r="O92">
        <v>6</v>
      </c>
      <c r="P92">
        <v>2016</v>
      </c>
      <c r="Q92">
        <v>4</v>
      </c>
      <c r="R92">
        <v>50</v>
      </c>
      <c r="S92">
        <v>2</v>
      </c>
      <c r="T92" t="s">
        <v>132</v>
      </c>
    </row>
    <row r="93" spans="1:20" x14ac:dyDescent="0.35">
      <c r="A93" t="s">
        <v>18</v>
      </c>
      <c r="B93" t="s">
        <v>71</v>
      </c>
      <c r="C93" t="s">
        <v>56</v>
      </c>
      <c r="D93" t="s">
        <v>21</v>
      </c>
      <c r="E93" t="s">
        <v>22</v>
      </c>
      <c r="F93" s="1">
        <v>41827</v>
      </c>
      <c r="G93">
        <v>240470397</v>
      </c>
      <c r="H93" s="1">
        <v>41831</v>
      </c>
      <c r="I93">
        <v>9389</v>
      </c>
      <c r="J93">
        <v>47.45</v>
      </c>
      <c r="K93">
        <v>31.79</v>
      </c>
      <c r="L93" s="2">
        <v>445508.05</v>
      </c>
      <c r="M93" s="2">
        <v>298476.31</v>
      </c>
      <c r="N93" s="2">
        <v>147031.74</v>
      </c>
      <c r="O93">
        <v>7</v>
      </c>
      <c r="P93">
        <v>2014</v>
      </c>
      <c r="Q93">
        <v>3</v>
      </c>
      <c r="R93">
        <v>28</v>
      </c>
      <c r="S93">
        <v>2</v>
      </c>
      <c r="T93" t="s">
        <v>129</v>
      </c>
    </row>
    <row r="94" spans="1:20" x14ac:dyDescent="0.35">
      <c r="A94" t="s">
        <v>75</v>
      </c>
      <c r="B94" t="s">
        <v>79</v>
      </c>
      <c r="C94" t="s">
        <v>30</v>
      </c>
      <c r="D94" t="s">
        <v>26</v>
      </c>
      <c r="E94" t="s">
        <v>39</v>
      </c>
      <c r="F94" s="1">
        <v>41073</v>
      </c>
      <c r="G94">
        <v>423331391</v>
      </c>
      <c r="H94" s="1">
        <v>41114</v>
      </c>
      <c r="I94">
        <v>2021</v>
      </c>
      <c r="J94">
        <v>651.21</v>
      </c>
      <c r="K94">
        <v>524.96</v>
      </c>
      <c r="L94" s="2">
        <v>1316095.4099999999</v>
      </c>
      <c r="M94" s="2">
        <v>1060944.1599999999</v>
      </c>
      <c r="N94" s="2">
        <v>255151.25</v>
      </c>
      <c r="O94">
        <v>13</v>
      </c>
      <c r="P94">
        <v>2012</v>
      </c>
      <c r="Q94">
        <v>2</v>
      </c>
      <c r="R94">
        <v>24</v>
      </c>
      <c r="S94">
        <v>3</v>
      </c>
      <c r="T94" t="s">
        <v>126</v>
      </c>
    </row>
    <row r="95" spans="1:20" x14ac:dyDescent="0.35">
      <c r="A95" t="s">
        <v>28</v>
      </c>
      <c r="B95" t="s">
        <v>115</v>
      </c>
      <c r="C95" t="s">
        <v>54</v>
      </c>
      <c r="D95" t="s">
        <v>26</v>
      </c>
      <c r="E95" t="s">
        <v>22</v>
      </c>
      <c r="F95" s="1">
        <v>40508</v>
      </c>
      <c r="G95">
        <v>660643374</v>
      </c>
      <c r="H95" s="1">
        <v>40537</v>
      </c>
      <c r="I95">
        <v>7910</v>
      </c>
      <c r="J95">
        <v>437.2</v>
      </c>
      <c r="K95">
        <v>263.33</v>
      </c>
      <c r="L95" s="2">
        <v>3458252</v>
      </c>
      <c r="M95" s="2">
        <v>2082940.3</v>
      </c>
      <c r="N95" s="2">
        <v>1375311.7</v>
      </c>
      <c r="O95">
        <v>26</v>
      </c>
      <c r="P95">
        <v>2010</v>
      </c>
      <c r="Q95">
        <v>4</v>
      </c>
      <c r="R95">
        <v>48</v>
      </c>
      <c r="S95">
        <v>4</v>
      </c>
      <c r="T95" t="s">
        <v>131</v>
      </c>
    </row>
    <row r="96" spans="1:20" x14ac:dyDescent="0.35">
      <c r="A96" t="s">
        <v>23</v>
      </c>
      <c r="B96" t="s">
        <v>116</v>
      </c>
      <c r="C96" t="s">
        <v>56</v>
      </c>
      <c r="D96" t="s">
        <v>21</v>
      </c>
      <c r="E96" t="s">
        <v>27</v>
      </c>
      <c r="F96" s="1">
        <v>40582</v>
      </c>
      <c r="G96">
        <v>963392674</v>
      </c>
      <c r="H96" s="1">
        <v>40623</v>
      </c>
      <c r="I96">
        <v>8156</v>
      </c>
      <c r="J96">
        <v>47.45</v>
      </c>
      <c r="K96">
        <v>31.79</v>
      </c>
      <c r="L96" s="2">
        <v>387002.2</v>
      </c>
      <c r="M96" s="2">
        <v>259279.24</v>
      </c>
      <c r="N96" s="2">
        <v>127722.96</v>
      </c>
      <c r="O96">
        <v>8</v>
      </c>
      <c r="P96">
        <v>2011</v>
      </c>
      <c r="Q96">
        <v>1</v>
      </c>
      <c r="R96">
        <v>7</v>
      </c>
      <c r="S96">
        <v>2</v>
      </c>
      <c r="T96" t="s">
        <v>127</v>
      </c>
    </row>
    <row r="97" spans="1:20" x14ac:dyDescent="0.35">
      <c r="A97" t="s">
        <v>32</v>
      </c>
      <c r="B97" t="s">
        <v>67</v>
      </c>
      <c r="C97" t="s">
        <v>48</v>
      </c>
      <c r="D97" t="s">
        <v>26</v>
      </c>
      <c r="E97" t="s">
        <v>39</v>
      </c>
      <c r="F97" s="1">
        <v>40750</v>
      </c>
      <c r="G97">
        <v>512878119</v>
      </c>
      <c r="H97" s="1">
        <v>40789</v>
      </c>
      <c r="I97">
        <v>888</v>
      </c>
      <c r="J97">
        <v>109.28</v>
      </c>
      <c r="K97">
        <v>35.840000000000003</v>
      </c>
      <c r="L97" s="2">
        <v>97040.639999999999</v>
      </c>
      <c r="M97" s="2">
        <v>31825.919999999998</v>
      </c>
      <c r="N97" s="2">
        <v>65214.720000000001</v>
      </c>
      <c r="O97">
        <v>26</v>
      </c>
      <c r="P97">
        <v>2011</v>
      </c>
      <c r="Q97">
        <v>3</v>
      </c>
      <c r="R97">
        <v>31</v>
      </c>
      <c r="S97">
        <v>5</v>
      </c>
      <c r="T97" t="s">
        <v>129</v>
      </c>
    </row>
    <row r="98" spans="1:20" x14ac:dyDescent="0.35">
      <c r="A98" t="s">
        <v>45</v>
      </c>
      <c r="B98" t="s">
        <v>117</v>
      </c>
      <c r="C98" t="s">
        <v>34</v>
      </c>
      <c r="D98" t="s">
        <v>21</v>
      </c>
      <c r="E98" t="s">
        <v>31</v>
      </c>
      <c r="F98" s="1">
        <v>40858</v>
      </c>
      <c r="G98">
        <v>810711038</v>
      </c>
      <c r="H98" s="1">
        <v>40905</v>
      </c>
      <c r="I98">
        <v>6267</v>
      </c>
      <c r="J98">
        <v>9.33</v>
      </c>
      <c r="K98">
        <v>6.92</v>
      </c>
      <c r="L98" s="2">
        <v>58471.11</v>
      </c>
      <c r="M98" s="2">
        <v>43367.64</v>
      </c>
      <c r="N98" s="2">
        <v>15103.47</v>
      </c>
      <c r="O98">
        <v>11</v>
      </c>
      <c r="P98">
        <v>2011</v>
      </c>
      <c r="Q98">
        <v>4</v>
      </c>
      <c r="R98">
        <v>46</v>
      </c>
      <c r="S98">
        <v>2</v>
      </c>
      <c r="T98" t="s">
        <v>131</v>
      </c>
    </row>
    <row r="99" spans="1:20" x14ac:dyDescent="0.35">
      <c r="A99" t="s">
        <v>32</v>
      </c>
      <c r="B99" t="s">
        <v>88</v>
      </c>
      <c r="C99" t="s">
        <v>41</v>
      </c>
      <c r="D99" t="s">
        <v>21</v>
      </c>
      <c r="E99" t="s">
        <v>27</v>
      </c>
      <c r="F99" s="1">
        <v>42522</v>
      </c>
      <c r="G99">
        <v>728815257</v>
      </c>
      <c r="H99" s="1">
        <v>42550</v>
      </c>
      <c r="I99">
        <v>1485</v>
      </c>
      <c r="J99">
        <v>154.06</v>
      </c>
      <c r="K99">
        <v>90.93</v>
      </c>
      <c r="L99" s="2">
        <v>228779.1</v>
      </c>
      <c r="M99" s="2">
        <v>135031.04999999999</v>
      </c>
      <c r="N99" s="2">
        <v>93748.05</v>
      </c>
      <c r="O99">
        <v>1</v>
      </c>
      <c r="P99">
        <v>2016</v>
      </c>
      <c r="Q99">
        <v>2</v>
      </c>
      <c r="R99">
        <v>23</v>
      </c>
      <c r="S99">
        <v>1</v>
      </c>
      <c r="T99" t="s">
        <v>126</v>
      </c>
    </row>
    <row r="100" spans="1:20" x14ac:dyDescent="0.35">
      <c r="A100" t="s">
        <v>102</v>
      </c>
      <c r="B100" t="s">
        <v>103</v>
      </c>
      <c r="C100" t="s">
        <v>43</v>
      </c>
      <c r="D100" t="s">
        <v>21</v>
      </c>
      <c r="E100" t="s">
        <v>39</v>
      </c>
      <c r="F100" s="1">
        <v>42215</v>
      </c>
      <c r="G100">
        <v>559427106</v>
      </c>
      <c r="H100" s="1">
        <v>42224</v>
      </c>
      <c r="I100">
        <v>5767</v>
      </c>
      <c r="J100">
        <v>81.73</v>
      </c>
      <c r="K100">
        <v>56.67</v>
      </c>
      <c r="L100" s="2">
        <v>471336.91</v>
      </c>
      <c r="M100" s="2">
        <v>326815.89</v>
      </c>
      <c r="N100" s="2">
        <v>144521.01999999999</v>
      </c>
      <c r="O100">
        <v>30</v>
      </c>
      <c r="P100">
        <v>2015</v>
      </c>
      <c r="Q100">
        <v>3</v>
      </c>
      <c r="R100">
        <v>31</v>
      </c>
      <c r="S100">
        <v>5</v>
      </c>
      <c r="T100" t="s">
        <v>129</v>
      </c>
    </row>
    <row r="101" spans="1:20" x14ac:dyDescent="0.35">
      <c r="A101" t="s">
        <v>32</v>
      </c>
      <c r="B101" t="s">
        <v>118</v>
      </c>
      <c r="C101" t="s">
        <v>38</v>
      </c>
      <c r="D101" t="s">
        <v>21</v>
      </c>
      <c r="E101" t="s">
        <v>31</v>
      </c>
      <c r="F101" s="1">
        <v>40949</v>
      </c>
      <c r="G101">
        <v>665095412</v>
      </c>
      <c r="H101" s="1">
        <v>40954</v>
      </c>
      <c r="I101">
        <v>5367</v>
      </c>
      <c r="J101">
        <v>668.27</v>
      </c>
      <c r="K101">
        <v>502.54</v>
      </c>
      <c r="L101" s="2">
        <v>3586605.09</v>
      </c>
      <c r="M101" s="2">
        <v>2697132.18</v>
      </c>
      <c r="N101" s="2">
        <v>889472.91</v>
      </c>
      <c r="O101">
        <v>10</v>
      </c>
      <c r="P101">
        <v>2012</v>
      </c>
      <c r="Q101">
        <v>1</v>
      </c>
      <c r="R101">
        <v>6</v>
      </c>
      <c r="S101">
        <v>2</v>
      </c>
      <c r="T101" t="s">
        <v>127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0A36D-CF37-4C03-8250-315B7B067A00}">
  <dimension ref="A1:BA79"/>
  <sheetViews>
    <sheetView topLeftCell="A6" workbookViewId="0">
      <selection activeCell="H16" sqref="H16"/>
    </sheetView>
  </sheetViews>
  <sheetFormatPr defaultRowHeight="14.5" x14ac:dyDescent="0.35"/>
  <cols>
    <col min="1" max="1" width="12.36328125" bestFit="1" customWidth="1"/>
    <col min="2" max="2" width="19.1796875" bestFit="1" customWidth="1"/>
    <col min="4" max="4" width="19.1796875" bestFit="1" customWidth="1"/>
    <col min="5" max="5" width="16.6328125" bestFit="1" customWidth="1"/>
    <col min="7" max="7" width="12.36328125" bestFit="1" customWidth="1"/>
    <col min="8" max="8" width="19.1796875" bestFit="1" customWidth="1"/>
    <col min="9" max="9" width="16.6328125" bestFit="1" customWidth="1"/>
    <col min="11" max="11" width="13.1796875" bestFit="1" customWidth="1"/>
    <col min="12" max="12" width="19.1796875" bestFit="1" customWidth="1"/>
    <col min="13" max="13" width="16.6328125" bestFit="1" customWidth="1"/>
    <col min="14" max="18" width="16.6328125" customWidth="1"/>
    <col min="19" max="19" width="16.6328125" bestFit="1" customWidth="1"/>
    <col min="20" max="23" width="16.6328125" customWidth="1"/>
    <col min="25" max="25" width="12.36328125" bestFit="1" customWidth="1"/>
    <col min="26" max="26" width="19.1796875" bestFit="1" customWidth="1"/>
    <col min="27" max="28" width="12.36328125" bestFit="1" customWidth="1"/>
    <col min="29" max="29" width="19.1796875" bestFit="1" customWidth="1"/>
    <col min="31" max="31" width="30.36328125" bestFit="1" customWidth="1"/>
    <col min="32" max="32" width="19.1796875" bestFit="1" customWidth="1"/>
    <col min="33" max="33" width="16.6328125" bestFit="1" customWidth="1"/>
    <col min="35" max="35" width="30.36328125" bestFit="1" customWidth="1"/>
    <col min="36" max="36" width="13.36328125" bestFit="1" customWidth="1"/>
    <col min="42" max="42" width="29.36328125" bestFit="1" customWidth="1"/>
    <col min="43" max="43" width="19.1796875" bestFit="1" customWidth="1"/>
    <col min="44" max="44" width="16.6328125" bestFit="1" customWidth="1"/>
    <col min="47" max="47" width="21.6328125" customWidth="1"/>
    <col min="48" max="49" width="13.6328125" bestFit="1" customWidth="1"/>
    <col min="51" max="51" width="11.453125" bestFit="1" customWidth="1"/>
    <col min="52" max="53" width="12.08984375" bestFit="1" customWidth="1"/>
  </cols>
  <sheetData>
    <row r="1" spans="1:53" x14ac:dyDescent="0.35">
      <c r="H1" t="b">
        <v>1</v>
      </c>
      <c r="I1" t="b">
        <v>1</v>
      </c>
      <c r="J1" t="b">
        <v>1</v>
      </c>
      <c r="P1" t="str">
        <f ca="1">VLOOKUP(1,$O$4:$R$15,2,0)</f>
        <v>Cosmetics</v>
      </c>
      <c r="Q1" s="2">
        <f ca="1">VLOOKUP(1,$O$4:$R$15,3,0)</f>
        <v>36601509.600000001</v>
      </c>
      <c r="R1" s="2">
        <f ca="1">VLOOKUP(1,$O$4:$R$15,4,0)</f>
        <v>14556048.66</v>
      </c>
      <c r="T1">
        <v>1</v>
      </c>
      <c r="U1">
        <f>COUNT(M:M)-9</f>
        <v>3</v>
      </c>
      <c r="V1">
        <f>MIN(T1:U1)</f>
        <v>1</v>
      </c>
    </row>
    <row r="2" spans="1:53" x14ac:dyDescent="0.35">
      <c r="AU2" t="str">
        <f ca="1">VLOOKUP(1,$AT$4:$AW$79,2,0)</f>
        <v>Honduras</v>
      </c>
      <c r="AV2" s="7">
        <f ca="1">VLOOKUP(1,$AT$4:$AW$79,3,0)</f>
        <v>6336545.4800000004</v>
      </c>
      <c r="AW2" s="7">
        <f ca="1">VLOOKUP(1,$AT$4:$AW$79,4,0)</f>
        <v>1609947.52</v>
      </c>
      <c r="AY2">
        <v>1</v>
      </c>
      <c r="AZ2">
        <f>COUNT(AR:AR)-9</f>
        <v>67</v>
      </c>
      <c r="BA2">
        <f>MIN(AY2:AZ2)</f>
        <v>1</v>
      </c>
    </row>
    <row r="3" spans="1:53" x14ac:dyDescent="0.35">
      <c r="A3" s="3" t="s">
        <v>121</v>
      </c>
      <c r="B3" t="s">
        <v>119</v>
      </c>
      <c r="D3" t="s">
        <v>119</v>
      </c>
      <c r="E3" t="s">
        <v>120</v>
      </c>
      <c r="G3" s="3" t="s">
        <v>121</v>
      </c>
      <c r="H3" t="s">
        <v>119</v>
      </c>
      <c r="I3" t="s">
        <v>120</v>
      </c>
      <c r="K3" s="3" t="s">
        <v>121</v>
      </c>
      <c r="L3" t="s">
        <v>119</v>
      </c>
      <c r="M3" t="s">
        <v>120</v>
      </c>
      <c r="Y3" s="3" t="s">
        <v>121</v>
      </c>
      <c r="Z3" t="s">
        <v>119</v>
      </c>
      <c r="AB3" s="3" t="s">
        <v>121</v>
      </c>
      <c r="AC3" t="s">
        <v>119</v>
      </c>
      <c r="AE3" s="3" t="s">
        <v>121</v>
      </c>
      <c r="AF3" t="s">
        <v>119</v>
      </c>
      <c r="AG3" t="s">
        <v>120</v>
      </c>
      <c r="AP3" s="3" t="s">
        <v>121</v>
      </c>
      <c r="AQ3" t="s">
        <v>119</v>
      </c>
      <c r="AR3" t="s">
        <v>120</v>
      </c>
      <c r="AV3" s="7"/>
      <c r="AW3" s="7"/>
    </row>
    <row r="4" spans="1:53" x14ac:dyDescent="0.35">
      <c r="A4" s="4">
        <v>1</v>
      </c>
      <c r="B4" s="2">
        <v>8151174.2999999989</v>
      </c>
      <c r="D4" s="2">
        <v>137348768.30999997</v>
      </c>
      <c r="E4" s="2">
        <v>44168198.399999991</v>
      </c>
      <c r="G4" s="6" t="s">
        <v>130</v>
      </c>
      <c r="H4" s="8">
        <v>10482467.120000001</v>
      </c>
      <c r="I4" s="8">
        <v>2816857.02</v>
      </c>
      <c r="K4" s="4" t="s">
        <v>20</v>
      </c>
      <c r="L4" s="2">
        <v>10350327.6</v>
      </c>
      <c r="M4" s="2">
        <v>3886643.7</v>
      </c>
      <c r="N4" s="2"/>
      <c r="O4">
        <f t="shared" ref="O4:O15" ca="1" si="0">RANK(Q4,_xlfn.ANCHORARRAY($Q$4))</f>
        <v>4</v>
      </c>
      <c r="P4" t="str" cm="1">
        <f t="array" aca="1" ref="P4:P15" ca="1">OFFSET($K$3,1,0,COUNT($L$3:$L$15))</f>
        <v>Baby Food</v>
      </c>
      <c r="Q4" s="2" cm="1">
        <f t="array" aca="1" ref="Q4:Q15" ca="1">OFFSET($K$3,1,1,COUNT($L$3:$L$15))</f>
        <v>10350327.6</v>
      </c>
      <c r="R4" s="2" cm="1">
        <f t="array" aca="1" ref="R4:R15" ca="1">OFFSET($K$3,1,2,COUNT($L$3:$L$15))</f>
        <v>3886643.7</v>
      </c>
      <c r="T4" t="str" cm="1">
        <f t="array" aca="1" ref="T4:T13" ca="1">OFFSET($K$3,$V$1,0,10)</f>
        <v>Baby Food</v>
      </c>
      <c r="U4" s="2" cm="1">
        <f t="array" aca="1" ref="U4:U13" ca="1">OFFSET($K$3,$V$1,1,10)</f>
        <v>10350327.6</v>
      </c>
      <c r="V4" s="2" cm="1">
        <f t="array" aca="1" ref="V4:V13" ca="1">OFFSET($V$3,1,2,10)</f>
        <v>0</v>
      </c>
      <c r="Y4" s="4" t="s">
        <v>21</v>
      </c>
      <c r="Z4" s="2">
        <v>79094809.199999973</v>
      </c>
      <c r="AB4" s="4" t="s">
        <v>27</v>
      </c>
      <c r="AC4" s="2">
        <v>18855063.050000004</v>
      </c>
      <c r="AE4" s="4" t="s">
        <v>45</v>
      </c>
      <c r="AF4" s="2">
        <v>21347091.020000003</v>
      </c>
      <c r="AG4" s="2">
        <v>6113845.8700000001</v>
      </c>
      <c r="AI4" t="str" cm="1">
        <f t="array" aca="1" ref="AI4:AI10" ca="1">OFFSET($AE$3,1,0,COUNT($AF$3:$AF$10))</f>
        <v>Asia</v>
      </c>
      <c r="AJ4" s="2" cm="1">
        <f t="array" aca="1" ref="AJ4:AJ10" ca="1">OFFSET($AE$3,1,1,COUNT($AF$3:$AF$10))</f>
        <v>21347091.020000003</v>
      </c>
      <c r="AP4" s="4" t="s">
        <v>85</v>
      </c>
      <c r="AQ4" s="2">
        <v>247956.32</v>
      </c>
      <c r="AR4" s="2">
        <v>166635.35999999999</v>
      </c>
      <c r="AT4">
        <f ca="1">RANK(AV4,_xlfn.ANCHORARRAY($AV$4))</f>
        <v>62</v>
      </c>
      <c r="AU4" t="str" cm="1">
        <f t="array" aca="1" ref="AU4:AU79" ca="1">OFFSET($AP$3,1,0,COUNT($AQ$4:$AQ$79))</f>
        <v>Albania</v>
      </c>
      <c r="AV4" s="7" cm="1">
        <f t="array" aca="1" ref="AV4:AV79" ca="1">OFFSET($AQ$3,1,0,COUNT($AQ$4:$AQ$79))</f>
        <v>247956.32</v>
      </c>
      <c r="AW4" s="7" cm="1">
        <f t="array" aca="1" ref="AW4:AW79" ca="1">OFFSET($AR$3,1,0,COUNT($AQ$4:$AQ$79))</f>
        <v>166635.35999999999</v>
      </c>
      <c r="AY4" t="str" cm="1">
        <f t="array" aca="1" ref="AY4:AY13" ca="1">OFFSET($AP$3,$BA$2,0,10)</f>
        <v>Albania</v>
      </c>
      <c r="AZ4" cm="1">
        <f t="array" aca="1" ref="AZ4:AZ13" ca="1">OFFSET($AP$3,$BA$2,1,10)</f>
        <v>247956.32</v>
      </c>
      <c r="BA4" cm="1">
        <f t="array" aca="1" ref="BA4:BA13" ca="1">OFFSET($AP$3,$BA$2,2,10)</f>
        <v>166635.35999999999</v>
      </c>
    </row>
    <row r="5" spans="1:53" x14ac:dyDescent="0.35">
      <c r="A5" s="4">
        <v>2</v>
      </c>
      <c r="B5" s="2">
        <v>1861937.9500000002</v>
      </c>
      <c r="D5" t="s">
        <v>136</v>
      </c>
      <c r="E5" s="5">
        <f>GETPIVOTDATA("Sum of Total Profit",$D$3)/GETPIVOTDATA("Sum of Total Revenue",$D$3)</f>
        <v>0.32157695291676108</v>
      </c>
      <c r="G5" s="6" t="s">
        <v>127</v>
      </c>
      <c r="H5" s="8">
        <v>24740517.769999996</v>
      </c>
      <c r="I5" s="8">
        <v>7072050.5100000007</v>
      </c>
      <c r="K5" s="4" t="s">
        <v>56</v>
      </c>
      <c r="L5" s="2">
        <v>2690794.6</v>
      </c>
      <c r="M5" s="2">
        <v>888047.27999999991</v>
      </c>
      <c r="N5" s="2"/>
      <c r="O5">
        <f t="shared" ca="1" si="0"/>
        <v>10</v>
      </c>
      <c r="P5" s="2" t="str">
        <f ca="1"/>
        <v>Beverages</v>
      </c>
      <c r="Q5" s="2">
        <f ca="1"/>
        <v>2690794.6</v>
      </c>
      <c r="R5" s="2">
        <f ca="1"/>
        <v>888047.27999999991</v>
      </c>
      <c r="T5" t="str">
        <f ca="1"/>
        <v>Beverages</v>
      </c>
      <c r="U5" s="2">
        <f ca="1"/>
        <v>2690794.6</v>
      </c>
      <c r="V5" s="2">
        <f ca="1"/>
        <v>0</v>
      </c>
      <c r="Y5" s="4" t="s">
        <v>26</v>
      </c>
      <c r="Z5" s="2">
        <v>58253959.110000007</v>
      </c>
      <c r="AB5" s="4" t="s">
        <v>22</v>
      </c>
      <c r="AC5" s="2">
        <v>48749546.04999999</v>
      </c>
      <c r="AE5" s="4" t="s">
        <v>18</v>
      </c>
      <c r="AF5" s="2">
        <v>14094265.130000003</v>
      </c>
      <c r="AG5" s="2">
        <v>4722160.03</v>
      </c>
      <c r="AI5" t="str">
        <f ca="1"/>
        <v>Australia and Oceania</v>
      </c>
      <c r="AJ5" s="2">
        <f ca="1"/>
        <v>14094265.130000003</v>
      </c>
      <c r="AP5" s="4" t="s">
        <v>37</v>
      </c>
      <c r="AQ5" s="2">
        <v>2798046.49</v>
      </c>
      <c r="AR5" s="2">
        <v>693911.51</v>
      </c>
      <c r="AT5">
        <f t="shared" ref="AT5:AT68" ca="1" si="1">RANK(AV5,_xlfn.ANCHORARRAY($AV$4))</f>
        <v>22</v>
      </c>
      <c r="AU5" t="str">
        <f ca="1"/>
        <v>Angola</v>
      </c>
      <c r="AV5" s="7">
        <f ca="1"/>
        <v>2798046.49</v>
      </c>
      <c r="AW5" s="7">
        <f ca="1"/>
        <v>693911.51</v>
      </c>
      <c r="AY5" t="str">
        <f ca="1"/>
        <v>Angola</v>
      </c>
      <c r="AZ5">
        <f ca="1"/>
        <v>2798046.49</v>
      </c>
      <c r="BA5">
        <f ca="1"/>
        <v>693911.51</v>
      </c>
    </row>
    <row r="6" spans="1:53" x14ac:dyDescent="0.35">
      <c r="A6" s="4">
        <v>3</v>
      </c>
      <c r="B6" s="2">
        <v>1419101.52</v>
      </c>
      <c r="D6" s="2">
        <f>GETPIVOTDATA("Sum of Total Revenue",$D$3)</f>
        <v>137348768.30999997</v>
      </c>
      <c r="E6" s="2">
        <f>GETPIVOTDATA("Sum of Total Profit",$D$3)</f>
        <v>44168198.399999991</v>
      </c>
      <c r="G6" s="6" t="s">
        <v>135</v>
      </c>
      <c r="H6" s="8">
        <v>2274823.87</v>
      </c>
      <c r="I6" s="8">
        <v>928351.05999999994</v>
      </c>
      <c r="K6" s="4" t="s">
        <v>25</v>
      </c>
      <c r="L6" s="2">
        <v>5322898.9000000004</v>
      </c>
      <c r="M6" s="2">
        <v>2292443.4299999997</v>
      </c>
      <c r="N6" s="2"/>
      <c r="O6">
        <f t="shared" ca="1" si="0"/>
        <v>6</v>
      </c>
      <c r="P6" s="2" t="str">
        <f ca="1"/>
        <v>Cereal</v>
      </c>
      <c r="Q6" s="2">
        <f ca="1"/>
        <v>5322898.9000000004</v>
      </c>
      <c r="R6" s="2">
        <f ca="1"/>
        <v>2292443.4299999997</v>
      </c>
      <c r="T6" t="str">
        <f ca="1"/>
        <v>Cereal</v>
      </c>
      <c r="U6" s="2">
        <f ca="1"/>
        <v>5322898.9000000004</v>
      </c>
      <c r="V6" s="2">
        <f ca="1"/>
        <v>0</v>
      </c>
      <c r="AB6" s="4" t="s">
        <v>31</v>
      </c>
      <c r="AC6" s="2">
        <v>36628127.460000001</v>
      </c>
      <c r="AE6" s="4" t="s">
        <v>23</v>
      </c>
      <c r="AF6" s="2">
        <v>9170385.4900000002</v>
      </c>
      <c r="AG6" s="2">
        <v>2846907.85</v>
      </c>
      <c r="AI6" t="str">
        <f ca="1"/>
        <v>Central America and the Caribbean</v>
      </c>
      <c r="AJ6" s="2">
        <f ca="1"/>
        <v>9170385.4900000002</v>
      </c>
      <c r="AP6" s="4" t="s">
        <v>71</v>
      </c>
      <c r="AQ6" s="2">
        <v>2489933.4899999998</v>
      </c>
      <c r="AR6" s="2">
        <v>576605.12</v>
      </c>
      <c r="AT6">
        <f t="shared" ca="1" si="1"/>
        <v>26</v>
      </c>
      <c r="AU6" t="str">
        <f ca="1"/>
        <v>Australia</v>
      </c>
      <c r="AV6" s="7">
        <f ca="1"/>
        <v>2489933.4899999998</v>
      </c>
      <c r="AW6" s="7">
        <f ca="1"/>
        <v>576605.12</v>
      </c>
      <c r="AY6" t="str">
        <f ca="1"/>
        <v>Australia</v>
      </c>
      <c r="AZ6">
        <f ca="1"/>
        <v>2489933.4899999998</v>
      </c>
      <c r="BA6">
        <f ca="1"/>
        <v>576605.12</v>
      </c>
    </row>
    <row r="7" spans="1:53" x14ac:dyDescent="0.35">
      <c r="A7" s="4">
        <v>4</v>
      </c>
      <c r="B7" s="2">
        <v>1382492.02</v>
      </c>
      <c r="G7" s="6" t="s">
        <v>128</v>
      </c>
      <c r="H7" s="8">
        <v>16187186.33</v>
      </c>
      <c r="I7" s="8">
        <v>4760208.3499999996</v>
      </c>
      <c r="K7" s="4" t="s">
        <v>48</v>
      </c>
      <c r="L7" s="2">
        <v>7787292.799999998</v>
      </c>
      <c r="M7" s="2">
        <v>5233334.4000000004</v>
      </c>
      <c r="N7" s="2"/>
      <c r="O7">
        <f t="shared" ca="1" si="0"/>
        <v>5</v>
      </c>
      <c r="P7" s="2" t="str">
        <f ca="1"/>
        <v>Clothes</v>
      </c>
      <c r="Q7" s="2">
        <f ca="1"/>
        <v>7787292.799999998</v>
      </c>
      <c r="R7" s="2">
        <f ca="1"/>
        <v>5233334.4000000004</v>
      </c>
      <c r="T7" t="str">
        <f ca="1"/>
        <v>Clothes</v>
      </c>
      <c r="U7" s="2">
        <f ca="1"/>
        <v>7787292.799999998</v>
      </c>
      <c r="V7" s="2">
        <f ca="1"/>
        <v>0</v>
      </c>
      <c r="AB7" s="4" t="s">
        <v>39</v>
      </c>
      <c r="AC7" s="2">
        <v>33116031.750000004</v>
      </c>
      <c r="AE7" s="4" t="s">
        <v>28</v>
      </c>
      <c r="AF7" s="2">
        <v>33368932.109999999</v>
      </c>
      <c r="AG7" s="2">
        <v>11082938.629999999</v>
      </c>
      <c r="AI7" t="str">
        <f ca="1"/>
        <v>Europe</v>
      </c>
      <c r="AJ7" s="2">
        <f ca="1"/>
        <v>33368932.109999999</v>
      </c>
      <c r="AP7" s="4" t="s">
        <v>91</v>
      </c>
      <c r="AQ7" s="2">
        <v>1244708.3999999999</v>
      </c>
      <c r="AR7" s="2">
        <v>495007.89</v>
      </c>
      <c r="AT7">
        <f t="shared" ca="1" si="1"/>
        <v>31</v>
      </c>
      <c r="AU7" t="str">
        <f ca="1"/>
        <v>Austria</v>
      </c>
      <c r="AV7" s="7">
        <f ca="1"/>
        <v>1244708.3999999999</v>
      </c>
      <c r="AW7" s="7">
        <f ca="1"/>
        <v>495007.89</v>
      </c>
      <c r="AY7" t="str">
        <f ca="1"/>
        <v>Austria</v>
      </c>
      <c r="AZ7">
        <f ca="1"/>
        <v>1244708.3999999999</v>
      </c>
      <c r="BA7">
        <f ca="1"/>
        <v>495007.89</v>
      </c>
    </row>
    <row r="8" spans="1:53" x14ac:dyDescent="0.35">
      <c r="A8" s="4">
        <v>5</v>
      </c>
      <c r="B8" s="2">
        <v>4513234.54</v>
      </c>
      <c r="G8" s="6" t="s">
        <v>124</v>
      </c>
      <c r="H8" s="8">
        <v>13215739.989999998</v>
      </c>
      <c r="I8" s="8">
        <v>4582692.3000000007</v>
      </c>
      <c r="K8" s="4" t="s">
        <v>54</v>
      </c>
      <c r="L8" s="2">
        <v>36601509.600000001</v>
      </c>
      <c r="M8" s="2">
        <v>14556048.66</v>
      </c>
      <c r="N8" s="2"/>
      <c r="O8">
        <f t="shared" ca="1" si="0"/>
        <v>1</v>
      </c>
      <c r="P8" s="2" t="str">
        <f ca="1"/>
        <v>Cosmetics</v>
      </c>
      <c r="Q8" s="2">
        <f ca="1"/>
        <v>36601509.600000001</v>
      </c>
      <c r="R8" s="2">
        <f ca="1"/>
        <v>14556048.66</v>
      </c>
      <c r="T8" t="str">
        <f ca="1"/>
        <v>Cosmetics</v>
      </c>
      <c r="U8" s="2">
        <f ca="1"/>
        <v>36601509.600000001</v>
      </c>
      <c r="V8" s="2">
        <f ca="1"/>
        <v>0</v>
      </c>
      <c r="AE8" s="4" t="s">
        <v>75</v>
      </c>
      <c r="AF8" s="2">
        <v>14052706.58</v>
      </c>
      <c r="AG8" s="2">
        <v>5761191.8599999994</v>
      </c>
      <c r="AI8" t="str">
        <f ca="1"/>
        <v>Middle East and North Africa</v>
      </c>
      <c r="AJ8" s="2">
        <f ca="1"/>
        <v>14052706.58</v>
      </c>
      <c r="AP8" s="4" t="s">
        <v>79</v>
      </c>
      <c r="AQ8" s="2">
        <v>4478800.21</v>
      </c>
      <c r="AR8" s="2">
        <v>1512926.83</v>
      </c>
      <c r="AT8">
        <f t="shared" ca="1" si="1"/>
        <v>9</v>
      </c>
      <c r="AU8" t="str">
        <f ca="1"/>
        <v>Azerbaijan</v>
      </c>
      <c r="AV8" s="7">
        <f ca="1"/>
        <v>4478800.21</v>
      </c>
      <c r="AW8" s="7">
        <f ca="1"/>
        <v>1512926.83</v>
      </c>
      <c r="AY8" t="str">
        <f ca="1"/>
        <v>Azerbaijan</v>
      </c>
      <c r="AZ8">
        <f ca="1"/>
        <v>4478800.21</v>
      </c>
      <c r="BA8">
        <f ca="1"/>
        <v>1512926.83</v>
      </c>
    </row>
    <row r="9" spans="1:53" x14ac:dyDescent="0.35">
      <c r="A9" s="4">
        <v>6</v>
      </c>
      <c r="B9" s="2">
        <v>8453545.7199999988</v>
      </c>
      <c r="G9" s="6" t="s">
        <v>126</v>
      </c>
      <c r="H9" s="8">
        <v>5230325.7699999996</v>
      </c>
      <c r="I9" s="8">
        <v>2185379.4299999997</v>
      </c>
      <c r="K9" s="4" t="s">
        <v>34</v>
      </c>
      <c r="L9" s="2">
        <v>466481.34</v>
      </c>
      <c r="M9" s="2">
        <v>120495.18</v>
      </c>
      <c r="N9" s="2"/>
      <c r="O9">
        <f t="shared" ca="1" si="0"/>
        <v>12</v>
      </c>
      <c r="P9" s="2" t="str">
        <f ca="1"/>
        <v>Fruits</v>
      </c>
      <c r="Q9" s="2">
        <f ca="1"/>
        <v>466481.34</v>
      </c>
      <c r="R9" s="2">
        <f ca="1"/>
        <v>120495.18</v>
      </c>
      <c r="T9" t="str">
        <f ca="1"/>
        <v>Fruits</v>
      </c>
      <c r="U9" s="2">
        <f ca="1"/>
        <v>466481.34</v>
      </c>
      <c r="V9" s="2">
        <f ca="1"/>
        <v>0</v>
      </c>
      <c r="AE9" s="4" t="s">
        <v>102</v>
      </c>
      <c r="AF9" s="2">
        <v>5643356.5500000007</v>
      </c>
      <c r="AG9" s="2">
        <v>1457942.76</v>
      </c>
      <c r="AI9" t="str">
        <f ca="1"/>
        <v>North America</v>
      </c>
      <c r="AJ9" s="2">
        <f ca="1"/>
        <v>5643356.5500000007</v>
      </c>
      <c r="AP9" s="4" t="s">
        <v>49</v>
      </c>
      <c r="AQ9" s="2">
        <v>902980.64</v>
      </c>
      <c r="AR9" s="2">
        <v>606834.72</v>
      </c>
      <c r="AT9">
        <f t="shared" ca="1" si="1"/>
        <v>36</v>
      </c>
      <c r="AU9" t="str">
        <f ca="1"/>
        <v>Bangladesh</v>
      </c>
      <c r="AV9" s="7">
        <f ca="1"/>
        <v>902980.64</v>
      </c>
      <c r="AW9" s="7">
        <f ca="1"/>
        <v>606834.72</v>
      </c>
      <c r="AY9" t="str">
        <f ca="1"/>
        <v>Bangladesh</v>
      </c>
      <c r="AZ9">
        <f ca="1"/>
        <v>902980.64</v>
      </c>
      <c r="BA9">
        <f ca="1"/>
        <v>606834.72</v>
      </c>
    </row>
    <row r="10" spans="1:53" x14ac:dyDescent="0.35">
      <c r="A10" s="4">
        <v>7</v>
      </c>
      <c r="B10" s="2">
        <v>8097440.0899999989</v>
      </c>
      <c r="G10" s="6" t="s">
        <v>129</v>
      </c>
      <c r="H10" s="8">
        <v>15669518.500000004</v>
      </c>
      <c r="I10" s="8">
        <v>5578463.0599999996</v>
      </c>
      <c r="K10" s="4" t="s">
        <v>38</v>
      </c>
      <c r="L10" s="2">
        <v>29889712.289999995</v>
      </c>
      <c r="M10" s="2">
        <v>7412605.7100000009</v>
      </c>
      <c r="N10" s="2"/>
      <c r="O10">
        <f t="shared" ca="1" si="0"/>
        <v>3</v>
      </c>
      <c r="P10" s="2" t="str">
        <f ca="1"/>
        <v>Household</v>
      </c>
      <c r="Q10" s="2">
        <f ca="1"/>
        <v>29889712.289999995</v>
      </c>
      <c r="R10" s="2">
        <f ca="1"/>
        <v>7412605.7100000009</v>
      </c>
      <c r="T10" t="str">
        <f ca="1"/>
        <v>Household</v>
      </c>
      <c r="U10" s="2">
        <f ca="1"/>
        <v>29889712.289999995</v>
      </c>
      <c r="V10" s="2">
        <f ca="1"/>
        <v>0</v>
      </c>
      <c r="AE10" s="4" t="s">
        <v>32</v>
      </c>
      <c r="AF10" s="2">
        <v>39672031.430000007</v>
      </c>
      <c r="AG10" s="2">
        <v>12183211.400000004</v>
      </c>
      <c r="AI10" t="str">
        <f ca="1"/>
        <v>Sub-Saharan Africa</v>
      </c>
      <c r="AJ10" s="2">
        <f ca="1"/>
        <v>39672031.430000007</v>
      </c>
      <c r="AP10" s="4" t="s">
        <v>97</v>
      </c>
      <c r="AQ10" s="2">
        <v>600821.43999999994</v>
      </c>
      <c r="AR10" s="2">
        <v>403773.12</v>
      </c>
      <c r="AT10">
        <f t="shared" ca="1" si="1"/>
        <v>48</v>
      </c>
      <c r="AU10" t="str">
        <f ca="1"/>
        <v>Belize</v>
      </c>
      <c r="AV10" s="7">
        <f ca="1"/>
        <v>600821.43999999994</v>
      </c>
      <c r="AW10" s="7">
        <f ca="1"/>
        <v>403773.12</v>
      </c>
      <c r="AY10" t="str">
        <f ca="1"/>
        <v>Belize</v>
      </c>
      <c r="AZ10">
        <f ca="1"/>
        <v>600821.43999999994</v>
      </c>
      <c r="BA10">
        <f ca="1"/>
        <v>403773.12</v>
      </c>
    </row>
    <row r="11" spans="1:53" x14ac:dyDescent="0.35">
      <c r="A11" s="4">
        <v>8</v>
      </c>
      <c r="B11" s="2">
        <v>8016237.3000000007</v>
      </c>
      <c r="G11" s="6" t="s">
        <v>125</v>
      </c>
      <c r="H11" s="8">
        <v>1128164.9100000001</v>
      </c>
      <c r="I11" s="8">
        <v>579276.67000000004</v>
      </c>
      <c r="K11" s="4" t="s">
        <v>59</v>
      </c>
      <c r="L11" s="2">
        <v>4503675.75</v>
      </c>
      <c r="M11" s="2">
        <v>610610</v>
      </c>
      <c r="N11" s="2"/>
      <c r="O11">
        <f t="shared" ca="1" si="0"/>
        <v>7</v>
      </c>
      <c r="P11" s="2" t="str">
        <f ca="1"/>
        <v>Meat</v>
      </c>
      <c r="Q11" s="2">
        <f ca="1"/>
        <v>4503675.75</v>
      </c>
      <c r="R11" s="2">
        <f ca="1"/>
        <v>610610</v>
      </c>
      <c r="T11" t="str">
        <f ca="1"/>
        <v>Meat</v>
      </c>
      <c r="U11" s="2">
        <f ca="1"/>
        <v>4503675.75</v>
      </c>
      <c r="V11" s="2">
        <f ca="1"/>
        <v>0</v>
      </c>
      <c r="AP11" s="4" t="s">
        <v>77</v>
      </c>
      <c r="AQ11" s="2">
        <v>4368316.68</v>
      </c>
      <c r="AR11" s="2">
        <v>846885</v>
      </c>
      <c r="AT11">
        <f t="shared" ca="1" si="1"/>
        <v>10</v>
      </c>
      <c r="AU11" t="str">
        <f ca="1"/>
        <v>Brunei</v>
      </c>
      <c r="AV11" s="7">
        <f ca="1"/>
        <v>4368316.68</v>
      </c>
      <c r="AW11" s="7">
        <f ca="1"/>
        <v>846885</v>
      </c>
      <c r="AY11" t="str">
        <f ca="1"/>
        <v>Brunei</v>
      </c>
      <c r="AZ11">
        <f ca="1"/>
        <v>4368316.68</v>
      </c>
      <c r="BA11">
        <f ca="1"/>
        <v>846885</v>
      </c>
    </row>
    <row r="12" spans="1:53" x14ac:dyDescent="0.35">
      <c r="A12" s="4">
        <v>9</v>
      </c>
      <c r="B12" s="2">
        <v>140287.4</v>
      </c>
      <c r="G12" s="6" t="s">
        <v>133</v>
      </c>
      <c r="H12" s="8">
        <v>5314762.5600000005</v>
      </c>
      <c r="I12" s="8">
        <v>2344166.0299999998</v>
      </c>
      <c r="K12" s="4" t="s">
        <v>30</v>
      </c>
      <c r="L12" s="2">
        <v>30585380.07</v>
      </c>
      <c r="M12" s="2">
        <v>5929583.75</v>
      </c>
      <c r="N12" s="2"/>
      <c r="O12">
        <f t="shared" ca="1" si="0"/>
        <v>2</v>
      </c>
      <c r="P12" s="2" t="str">
        <f ca="1"/>
        <v>Office Supplies</v>
      </c>
      <c r="Q12" s="2">
        <f ca="1"/>
        <v>30585380.07</v>
      </c>
      <c r="R12" s="2">
        <f ca="1"/>
        <v>5929583.75</v>
      </c>
      <c r="T12" t="str">
        <f ca="1"/>
        <v>Office Supplies</v>
      </c>
      <c r="U12" s="2">
        <f ca="1"/>
        <v>30585380.07</v>
      </c>
      <c r="V12" s="2">
        <f ca="1"/>
        <v>0</v>
      </c>
      <c r="AP12" s="4" t="s">
        <v>52</v>
      </c>
      <c r="AQ12" s="2">
        <v>2779199.71</v>
      </c>
      <c r="AR12" s="2">
        <v>626223.87</v>
      </c>
      <c r="AT12">
        <f t="shared" ca="1" si="1"/>
        <v>23</v>
      </c>
      <c r="AU12" t="str">
        <f ca="1"/>
        <v>Bulgaria</v>
      </c>
      <c r="AV12" s="7">
        <f ca="1"/>
        <v>2779199.71</v>
      </c>
      <c r="AW12" s="7">
        <f ca="1"/>
        <v>626223.87</v>
      </c>
      <c r="AY12" t="str">
        <f ca="1"/>
        <v>Bulgaria</v>
      </c>
      <c r="AZ12">
        <f ca="1"/>
        <v>2779199.71</v>
      </c>
      <c r="BA12">
        <f ca="1"/>
        <v>626223.87</v>
      </c>
    </row>
    <row r="13" spans="1:53" x14ac:dyDescent="0.35">
      <c r="A13" s="4">
        <v>10</v>
      </c>
      <c r="B13" s="2">
        <v>3586605.09</v>
      </c>
      <c r="G13" s="6" t="s">
        <v>134</v>
      </c>
      <c r="H13" s="8">
        <v>15287576.610000001</v>
      </c>
      <c r="I13" s="8">
        <v>4506923.2499999991</v>
      </c>
      <c r="K13" s="4" t="s">
        <v>43</v>
      </c>
      <c r="L13" s="2">
        <v>3980904.8400000003</v>
      </c>
      <c r="M13" s="2">
        <v>1220622.48</v>
      </c>
      <c r="N13" s="2"/>
      <c r="O13">
        <f t="shared" ca="1" si="0"/>
        <v>8</v>
      </c>
      <c r="P13" s="2" t="str">
        <f ca="1"/>
        <v>Personal Care</v>
      </c>
      <c r="Q13" s="2">
        <f ca="1"/>
        <v>3980904.8400000003</v>
      </c>
      <c r="R13" s="2">
        <f ca="1"/>
        <v>1220622.48</v>
      </c>
      <c r="T13" t="str">
        <f ca="1"/>
        <v>Personal Care</v>
      </c>
      <c r="U13" s="2">
        <f ca="1"/>
        <v>3980904.8400000003</v>
      </c>
      <c r="V13" s="2">
        <f ca="1"/>
        <v>0</v>
      </c>
      <c r="AP13" s="4" t="s">
        <v>40</v>
      </c>
      <c r="AQ13" s="2">
        <v>1245112.92</v>
      </c>
      <c r="AR13" s="2">
        <v>510216.66</v>
      </c>
      <c r="AT13">
        <f t="shared" ca="1" si="1"/>
        <v>30</v>
      </c>
      <c r="AU13" t="str">
        <f ca="1"/>
        <v>Burkina Faso</v>
      </c>
      <c r="AV13" s="7">
        <f ca="1"/>
        <v>1245112.92</v>
      </c>
      <c r="AW13" s="7">
        <f ca="1"/>
        <v>510216.66</v>
      </c>
      <c r="AY13" t="str">
        <f ca="1"/>
        <v>Burkina Faso</v>
      </c>
      <c r="AZ13">
        <f ca="1"/>
        <v>1245112.92</v>
      </c>
      <c r="BA13">
        <f ca="1"/>
        <v>510216.66</v>
      </c>
    </row>
    <row r="14" spans="1:53" x14ac:dyDescent="0.35">
      <c r="A14" s="4">
        <v>11</v>
      </c>
      <c r="B14" s="2">
        <v>3086663.32</v>
      </c>
      <c r="G14" s="6" t="s">
        <v>131</v>
      </c>
      <c r="H14" s="8">
        <v>20568222.759999998</v>
      </c>
      <c r="I14" s="8">
        <v>6457600.6499999994</v>
      </c>
      <c r="K14" s="4" t="s">
        <v>62</v>
      </c>
      <c r="L14" s="2">
        <v>2080733.46</v>
      </c>
      <c r="M14" s="2">
        <v>751944.18</v>
      </c>
      <c r="N14" s="2"/>
      <c r="O14">
        <f t="shared" ca="1" si="0"/>
        <v>11</v>
      </c>
      <c r="P14" s="2" t="str">
        <f ca="1"/>
        <v>Snacks</v>
      </c>
      <c r="Q14" s="2">
        <f ca="1"/>
        <v>2080733.46</v>
      </c>
      <c r="R14" s="2">
        <f ca="1"/>
        <v>751944.18</v>
      </c>
      <c r="AP14" s="4" t="s">
        <v>55</v>
      </c>
      <c r="AQ14" s="2">
        <v>3851030.28</v>
      </c>
      <c r="AR14" s="2">
        <v>781681.3</v>
      </c>
      <c r="AT14">
        <f t="shared" ca="1" si="1"/>
        <v>14</v>
      </c>
      <c r="AU14" t="str">
        <f ca="1"/>
        <v>Cameroon</v>
      </c>
      <c r="AV14" s="7">
        <f ca="1"/>
        <v>3851030.28</v>
      </c>
      <c r="AW14" s="7">
        <f ca="1"/>
        <v>781681.3</v>
      </c>
    </row>
    <row r="15" spans="1:53" x14ac:dyDescent="0.35">
      <c r="A15" s="4">
        <v>13</v>
      </c>
      <c r="B15" s="2">
        <v>3014865.3899999997</v>
      </c>
      <c r="G15" s="6" t="s">
        <v>132</v>
      </c>
      <c r="H15" s="8">
        <v>7249462.1200000001</v>
      </c>
      <c r="I15" s="8">
        <v>2356230.0699999998</v>
      </c>
      <c r="K15" s="4" t="s">
        <v>41</v>
      </c>
      <c r="L15" s="2">
        <v>3089057.06</v>
      </c>
      <c r="M15" s="2">
        <v>1265819.6300000001</v>
      </c>
      <c r="N15" s="2"/>
      <c r="O15">
        <f t="shared" ca="1" si="0"/>
        <v>9</v>
      </c>
      <c r="P15" s="2" t="str">
        <f ca="1"/>
        <v>Vegetables</v>
      </c>
      <c r="Q15" s="2">
        <f ca="1"/>
        <v>3089057.06</v>
      </c>
      <c r="R15" s="2">
        <f ca="1"/>
        <v>1265819.6300000001</v>
      </c>
      <c r="AP15" s="4" t="s">
        <v>47</v>
      </c>
      <c r="AQ15" s="2">
        <v>455479.03999999998</v>
      </c>
      <c r="AR15" s="2">
        <v>306097.91999999998</v>
      </c>
      <c r="AT15">
        <f t="shared" ca="1" si="1"/>
        <v>54</v>
      </c>
      <c r="AU15" t="str">
        <f ca="1"/>
        <v>Cape Verde</v>
      </c>
      <c r="AV15" s="7">
        <f ca="1"/>
        <v>455479.03999999998</v>
      </c>
      <c r="AW15" s="7">
        <f ca="1"/>
        <v>306097.91999999998</v>
      </c>
    </row>
    <row r="16" spans="1:53" x14ac:dyDescent="0.35">
      <c r="A16" s="4">
        <v>14</v>
      </c>
      <c r="B16" s="2">
        <v>5920369.9800000004</v>
      </c>
      <c r="AP16" s="4" t="s">
        <v>81</v>
      </c>
      <c r="AQ16" s="2">
        <v>197883.4</v>
      </c>
      <c r="AR16" s="2">
        <v>85223.58</v>
      </c>
      <c r="AT16">
        <f t="shared" ca="1" si="1"/>
        <v>65</v>
      </c>
      <c r="AU16" t="str">
        <f ca="1"/>
        <v>Comoros</v>
      </c>
      <c r="AV16" s="7">
        <f ca="1"/>
        <v>197883.4</v>
      </c>
      <c r="AW16" s="7">
        <f ca="1"/>
        <v>85223.58</v>
      </c>
    </row>
    <row r="17" spans="1:49" x14ac:dyDescent="0.35">
      <c r="A17" s="4">
        <v>15</v>
      </c>
      <c r="B17" s="2">
        <v>3411942.7199999997</v>
      </c>
      <c r="AP17" s="4" t="s">
        <v>74</v>
      </c>
      <c r="AQ17" s="2">
        <v>523807.57</v>
      </c>
      <c r="AR17" s="2">
        <v>160609.54</v>
      </c>
      <c r="AT17">
        <f t="shared" ca="1" si="1"/>
        <v>52</v>
      </c>
      <c r="AU17" t="str">
        <f ca="1"/>
        <v>Costa Rica</v>
      </c>
      <c r="AV17" s="7">
        <f ca="1"/>
        <v>523807.57</v>
      </c>
      <c r="AW17" s="7">
        <f ca="1"/>
        <v>160609.54</v>
      </c>
    </row>
    <row r="18" spans="1:49" x14ac:dyDescent="0.35">
      <c r="A18" s="4">
        <v>16</v>
      </c>
      <c r="B18" s="2">
        <v>8528537.8200000003</v>
      </c>
      <c r="G18" s="6" t="s">
        <v>137</v>
      </c>
      <c r="H18" t="s">
        <v>11</v>
      </c>
      <c r="I18" t="s">
        <v>13</v>
      </c>
      <c r="J18" t="s">
        <v>138</v>
      </c>
      <c r="AP18" s="4" t="s">
        <v>89</v>
      </c>
      <c r="AQ18" s="2">
        <v>380512.96</v>
      </c>
      <c r="AR18" s="2">
        <v>255718.08</v>
      </c>
      <c r="AT18">
        <f t="shared" ca="1" si="1"/>
        <v>59</v>
      </c>
      <c r="AU18" t="str">
        <f ca="1"/>
        <v>Cote d'Ivoire</v>
      </c>
      <c r="AV18" s="7">
        <f ca="1"/>
        <v>380512.96</v>
      </c>
      <c r="AW18" s="7">
        <f ca="1"/>
        <v>255718.08</v>
      </c>
    </row>
    <row r="19" spans="1:49" x14ac:dyDescent="0.35">
      <c r="A19" s="4">
        <v>17</v>
      </c>
      <c r="B19" s="2">
        <v>5627825.3900000006</v>
      </c>
      <c r="G19" s="6" t="s">
        <v>130</v>
      </c>
      <c r="H19">
        <f>IF($H$1=TRUE,GETPIVOTDATA("Sum of Total Revenue",$G$3,"Month Name",G19),NA())</f>
        <v>10482467.120000001</v>
      </c>
      <c r="I19">
        <f>IF($I$1=TRUE,GETPIVOTDATA("Sum of Total Profit",$G$3,"Month Name",G19),NA())</f>
        <v>2816857.02</v>
      </c>
      <c r="J19" s="5">
        <f>IF($J$1=TRUE,I19/H19,NA())</f>
        <v>0.26872080663392528</v>
      </c>
      <c r="AP19" s="4" t="s">
        <v>100</v>
      </c>
      <c r="AQ19" s="2">
        <v>272410.45</v>
      </c>
      <c r="AR19" s="2">
        <v>89904.06</v>
      </c>
      <c r="AT19">
        <f t="shared" ca="1" si="1"/>
        <v>61</v>
      </c>
      <c r="AU19" t="str">
        <f ca="1"/>
        <v>Democratic Republic of the Congo</v>
      </c>
      <c r="AV19" s="7">
        <f ca="1"/>
        <v>272410.45</v>
      </c>
      <c r="AW19" s="7">
        <f ca="1"/>
        <v>89904.06</v>
      </c>
    </row>
    <row r="20" spans="1:49" x14ac:dyDescent="0.35">
      <c r="A20" s="4">
        <v>18</v>
      </c>
      <c r="B20" s="2">
        <v>3545266.8200000003</v>
      </c>
      <c r="G20" s="6" t="s">
        <v>127</v>
      </c>
      <c r="H20">
        <f t="shared" ref="H20:H30" si="2">IF($H$1=TRUE,GETPIVOTDATA("Sum of Total Revenue",$G$3,"Month Name",G20),NA())</f>
        <v>24740517.769999996</v>
      </c>
      <c r="I20">
        <f t="shared" ref="I20:I30" si="3">IF($I$1=TRUE,GETPIVOTDATA("Sum of Total Profit",$G$3,"Month Name",G20),NA())</f>
        <v>7072050.5100000007</v>
      </c>
      <c r="J20" s="5">
        <f t="shared" ref="J20:J30" si="4">IF($J$1=TRUE,I20/H20,NA())</f>
        <v>0.28584892910266696</v>
      </c>
      <c r="AP20" s="4" t="s">
        <v>73</v>
      </c>
      <c r="AQ20" s="2">
        <v>6052890.8600000003</v>
      </c>
      <c r="AR20" s="2">
        <v>2425317.87</v>
      </c>
      <c r="AT20">
        <f t="shared" ca="1" si="1"/>
        <v>3</v>
      </c>
      <c r="AU20" t="str">
        <f ca="1"/>
        <v>Djibouti</v>
      </c>
      <c r="AV20" s="7">
        <f ca="1"/>
        <v>6052890.8600000003</v>
      </c>
      <c r="AW20" s="7">
        <f ca="1"/>
        <v>2425317.87</v>
      </c>
    </row>
    <row r="21" spans="1:49" x14ac:dyDescent="0.35">
      <c r="A21" s="4">
        <v>19</v>
      </c>
      <c r="B21" s="2">
        <v>3439973.13</v>
      </c>
      <c r="G21" s="6" t="s">
        <v>135</v>
      </c>
      <c r="H21">
        <f t="shared" si="2"/>
        <v>2274823.87</v>
      </c>
      <c r="I21">
        <f t="shared" si="3"/>
        <v>928351.05999999994</v>
      </c>
      <c r="J21" s="5">
        <f t="shared" si="4"/>
        <v>0.40809799485706993</v>
      </c>
      <c r="AP21" s="4" t="s">
        <v>58</v>
      </c>
      <c r="AQ21" s="2">
        <v>2492526.12</v>
      </c>
      <c r="AR21" s="2">
        <v>337937.6</v>
      </c>
      <c r="AT21">
        <f t="shared" ca="1" si="1"/>
        <v>25</v>
      </c>
      <c r="AU21" t="str">
        <f ca="1"/>
        <v>East Timor</v>
      </c>
      <c r="AV21" s="7">
        <f ca="1"/>
        <v>2492526.12</v>
      </c>
      <c r="AW21" s="7">
        <f ca="1"/>
        <v>337937.6</v>
      </c>
    </row>
    <row r="22" spans="1:49" x14ac:dyDescent="0.35">
      <c r="A22" s="4">
        <v>20</v>
      </c>
      <c r="B22" s="2">
        <v>6076859.6600000001</v>
      </c>
      <c r="G22" s="6" t="s">
        <v>128</v>
      </c>
      <c r="H22">
        <f t="shared" si="2"/>
        <v>16187186.33</v>
      </c>
      <c r="I22">
        <f t="shared" si="3"/>
        <v>4760208.3499999996</v>
      </c>
      <c r="J22" s="5">
        <f t="shared" si="4"/>
        <v>0.29407262342917628</v>
      </c>
      <c r="AP22" s="4" t="s">
        <v>104</v>
      </c>
      <c r="AQ22" s="2">
        <v>445033.55</v>
      </c>
      <c r="AR22" s="2">
        <v>146875.14000000001</v>
      </c>
      <c r="AT22">
        <f t="shared" ca="1" si="1"/>
        <v>55</v>
      </c>
      <c r="AU22" t="str">
        <f ca="1"/>
        <v>Federated States of Micronesia</v>
      </c>
      <c r="AV22" s="7">
        <f ca="1"/>
        <v>445033.55</v>
      </c>
      <c r="AW22" s="7">
        <f ca="1"/>
        <v>146875.14000000001</v>
      </c>
    </row>
    <row r="23" spans="1:49" x14ac:dyDescent="0.35">
      <c r="A23" s="4">
        <v>21</v>
      </c>
      <c r="B23" s="2">
        <v>3015902.51</v>
      </c>
      <c r="G23" s="6" t="s">
        <v>124</v>
      </c>
      <c r="H23">
        <f t="shared" si="2"/>
        <v>13215739.989999998</v>
      </c>
      <c r="I23">
        <f t="shared" si="3"/>
        <v>4582692.3000000007</v>
      </c>
      <c r="J23" s="5">
        <f t="shared" si="4"/>
        <v>0.34676017411568349</v>
      </c>
      <c r="AP23" s="4" t="s">
        <v>90</v>
      </c>
      <c r="AQ23" s="2">
        <v>1082418.3999999999</v>
      </c>
      <c r="AR23" s="2">
        <v>727423.2</v>
      </c>
      <c r="AT23">
        <f t="shared" ca="1" si="1"/>
        <v>34</v>
      </c>
      <c r="AU23" t="str">
        <f ca="1"/>
        <v>Fiji</v>
      </c>
      <c r="AV23" s="7">
        <f ca="1"/>
        <v>1082418.3999999999</v>
      </c>
      <c r="AW23" s="7">
        <f ca="1"/>
        <v>727423.2</v>
      </c>
    </row>
    <row r="24" spans="1:49" x14ac:dyDescent="0.35">
      <c r="A24" s="4">
        <v>22</v>
      </c>
      <c r="B24" s="2">
        <v>1405605.52</v>
      </c>
      <c r="G24" s="6" t="s">
        <v>126</v>
      </c>
      <c r="H24">
        <f t="shared" si="2"/>
        <v>5230325.7699999996</v>
      </c>
      <c r="I24">
        <f t="shared" si="3"/>
        <v>2185379.4299999997</v>
      </c>
      <c r="J24" s="5">
        <f t="shared" si="4"/>
        <v>0.4178285495207309</v>
      </c>
      <c r="AP24" s="4" t="s">
        <v>65</v>
      </c>
      <c r="AQ24" s="2">
        <v>793518</v>
      </c>
      <c r="AR24" s="2">
        <v>315574.05</v>
      </c>
      <c r="AT24">
        <f t="shared" ca="1" si="1"/>
        <v>42</v>
      </c>
      <c r="AU24" t="str">
        <f ca="1"/>
        <v>France</v>
      </c>
      <c r="AV24" s="7">
        <f ca="1"/>
        <v>793518</v>
      </c>
      <c r="AW24" s="7">
        <f ca="1"/>
        <v>315574.05</v>
      </c>
    </row>
    <row r="25" spans="1:49" x14ac:dyDescent="0.35">
      <c r="A25" s="4">
        <v>23</v>
      </c>
      <c r="B25" s="2">
        <v>7731571.7200000007</v>
      </c>
      <c r="G25" s="6" t="s">
        <v>129</v>
      </c>
      <c r="H25">
        <f t="shared" si="2"/>
        <v>15669518.500000004</v>
      </c>
      <c r="I25">
        <f t="shared" si="3"/>
        <v>5578463.0599999996</v>
      </c>
      <c r="J25" s="5">
        <f t="shared" si="4"/>
        <v>0.35600730552122573</v>
      </c>
      <c r="AP25" s="4" t="s">
        <v>96</v>
      </c>
      <c r="AQ25" s="2">
        <v>707454.88</v>
      </c>
      <c r="AR25" s="2">
        <v>216919.36</v>
      </c>
      <c r="AT25">
        <f t="shared" ca="1" si="1"/>
        <v>45</v>
      </c>
      <c r="AU25" t="str">
        <f ca="1"/>
        <v>Gabon</v>
      </c>
      <c r="AV25" s="7">
        <f ca="1"/>
        <v>707454.88</v>
      </c>
      <c r="AW25" s="7">
        <f ca="1"/>
        <v>216919.36</v>
      </c>
    </row>
    <row r="26" spans="1:49" x14ac:dyDescent="0.35">
      <c r="A26" s="4">
        <v>24</v>
      </c>
      <c r="B26" s="2">
        <v>5415680.71</v>
      </c>
      <c r="G26" s="6" t="s">
        <v>125</v>
      </c>
      <c r="H26">
        <f t="shared" si="2"/>
        <v>1128164.9100000001</v>
      </c>
      <c r="I26">
        <f t="shared" si="3"/>
        <v>579276.67000000004</v>
      </c>
      <c r="J26" s="5">
        <f t="shared" si="4"/>
        <v>0.51346807976858633</v>
      </c>
      <c r="AP26" s="4" t="s">
        <v>24</v>
      </c>
      <c r="AQ26" s="2">
        <v>576782.80000000005</v>
      </c>
      <c r="AR26" s="2">
        <v>248406.36</v>
      </c>
      <c r="AT26">
        <f t="shared" ca="1" si="1"/>
        <v>49</v>
      </c>
      <c r="AU26" t="str">
        <f ca="1"/>
        <v>Grenada</v>
      </c>
      <c r="AV26" s="7">
        <f ca="1"/>
        <v>576782.80000000005</v>
      </c>
      <c r="AW26" s="7">
        <f ca="1"/>
        <v>248406.36</v>
      </c>
    </row>
    <row r="27" spans="1:49" x14ac:dyDescent="0.35">
      <c r="A27" s="4">
        <v>25</v>
      </c>
      <c r="B27" s="2">
        <v>3356867.96</v>
      </c>
      <c r="G27" s="6" t="s">
        <v>133</v>
      </c>
      <c r="H27">
        <f t="shared" si="2"/>
        <v>5314762.5600000005</v>
      </c>
      <c r="I27">
        <f t="shared" si="3"/>
        <v>2344166.0299999998</v>
      </c>
      <c r="J27" s="5">
        <f t="shared" si="4"/>
        <v>0.44106693451231049</v>
      </c>
      <c r="AP27" s="4" t="s">
        <v>95</v>
      </c>
      <c r="AQ27" s="2">
        <v>745426</v>
      </c>
      <c r="AR27" s="2">
        <v>296448.34999999998</v>
      </c>
      <c r="AT27">
        <f t="shared" ca="1" si="1"/>
        <v>44</v>
      </c>
      <c r="AU27" t="str">
        <f ca="1"/>
        <v>Haiti</v>
      </c>
      <c r="AV27" s="7">
        <f ca="1"/>
        <v>745426</v>
      </c>
      <c r="AW27" s="7">
        <f ca="1"/>
        <v>296448.34999999998</v>
      </c>
    </row>
    <row r="28" spans="1:49" x14ac:dyDescent="0.35">
      <c r="A28" s="4">
        <v>26</v>
      </c>
      <c r="B28" s="2">
        <v>8875315.9600000009</v>
      </c>
      <c r="G28" s="6" t="s">
        <v>134</v>
      </c>
      <c r="H28">
        <f t="shared" si="2"/>
        <v>15287576.610000001</v>
      </c>
      <c r="I28">
        <f t="shared" si="3"/>
        <v>4506923.2499999991</v>
      </c>
      <c r="J28" s="5">
        <f t="shared" si="4"/>
        <v>0.29480952834943791</v>
      </c>
      <c r="AP28" s="4" t="s">
        <v>50</v>
      </c>
      <c r="AQ28" s="2">
        <v>6336545.4800000004</v>
      </c>
      <c r="AR28" s="2">
        <v>1609947.52</v>
      </c>
      <c r="AT28">
        <f t="shared" ca="1" si="1"/>
        <v>1</v>
      </c>
      <c r="AU28" t="str">
        <f ca="1"/>
        <v>Honduras</v>
      </c>
      <c r="AV28" s="7">
        <f ca="1"/>
        <v>6336545.4800000004</v>
      </c>
      <c r="AW28" s="7">
        <f ca="1"/>
        <v>1609947.52</v>
      </c>
    </row>
    <row r="29" spans="1:49" x14ac:dyDescent="0.35">
      <c r="A29" s="4">
        <v>27</v>
      </c>
      <c r="B29" s="2">
        <v>1904138.04</v>
      </c>
      <c r="G29" s="6" t="s">
        <v>131</v>
      </c>
      <c r="H29">
        <f t="shared" si="2"/>
        <v>20568222.759999998</v>
      </c>
      <c r="I29">
        <f t="shared" si="3"/>
        <v>6457600.6499999994</v>
      </c>
      <c r="J29" s="5">
        <f t="shared" si="4"/>
        <v>0.31396006963510736</v>
      </c>
      <c r="AP29" s="4" t="s">
        <v>82</v>
      </c>
      <c r="AQ29" s="2">
        <v>3876652.4</v>
      </c>
      <c r="AR29" s="2">
        <v>1541705.29</v>
      </c>
      <c r="AT29">
        <f t="shared" ca="1" si="1"/>
        <v>13</v>
      </c>
      <c r="AU29" t="str">
        <f ca="1"/>
        <v>Iceland</v>
      </c>
      <c r="AV29" s="7">
        <f ca="1"/>
        <v>3876652.4</v>
      </c>
      <c r="AW29" s="7">
        <f ca="1"/>
        <v>1541705.29</v>
      </c>
    </row>
    <row r="30" spans="1:49" x14ac:dyDescent="0.35">
      <c r="A30" s="4">
        <v>28</v>
      </c>
      <c r="B30" s="2">
        <v>2978687.55</v>
      </c>
      <c r="G30" s="6" t="s">
        <v>132</v>
      </c>
      <c r="H30">
        <f t="shared" si="2"/>
        <v>7249462.1200000001</v>
      </c>
      <c r="I30">
        <f t="shared" si="3"/>
        <v>2356230.0699999998</v>
      </c>
      <c r="J30" s="5">
        <f t="shared" si="4"/>
        <v>0.32502136448158997</v>
      </c>
      <c r="AP30" s="4" t="s">
        <v>110</v>
      </c>
      <c r="AQ30" s="2">
        <v>2836990.8</v>
      </c>
      <c r="AR30" s="2">
        <v>1128242.43</v>
      </c>
      <c r="AT30">
        <f t="shared" ca="1" si="1"/>
        <v>21</v>
      </c>
      <c r="AU30" t="str">
        <f ca="1"/>
        <v>Iran</v>
      </c>
      <c r="AV30" s="7">
        <f ca="1"/>
        <v>2836990.8</v>
      </c>
      <c r="AW30" s="7">
        <f ca="1"/>
        <v>1128242.43</v>
      </c>
    </row>
    <row r="31" spans="1:49" x14ac:dyDescent="0.35">
      <c r="A31" s="4">
        <v>29</v>
      </c>
      <c r="B31" s="2">
        <v>2570541.5699999998</v>
      </c>
      <c r="AP31" s="4" t="s">
        <v>112</v>
      </c>
      <c r="AQ31" s="2">
        <v>994765.42</v>
      </c>
      <c r="AR31" s="2">
        <v>407630.41</v>
      </c>
      <c r="AT31">
        <f t="shared" ca="1" si="1"/>
        <v>35</v>
      </c>
      <c r="AU31" t="str">
        <f ca="1"/>
        <v>Kenya</v>
      </c>
      <c r="AV31" s="7">
        <f ca="1"/>
        <v>994765.42</v>
      </c>
      <c r="AW31" s="7">
        <f ca="1"/>
        <v>407630.41</v>
      </c>
    </row>
    <row r="32" spans="1:49" x14ac:dyDescent="0.35">
      <c r="A32" s="4">
        <v>30</v>
      </c>
      <c r="B32" s="2">
        <v>5125946.6500000004</v>
      </c>
      <c r="AP32" s="4" t="s">
        <v>66</v>
      </c>
      <c r="AQ32" s="2">
        <v>50363.34</v>
      </c>
      <c r="AR32" s="2">
        <v>13009.18</v>
      </c>
      <c r="AT32">
        <f t="shared" ca="1" si="1"/>
        <v>71</v>
      </c>
      <c r="AU32" t="str">
        <f ca="1"/>
        <v>Kiribati</v>
      </c>
      <c r="AV32" s="7">
        <f ca="1"/>
        <v>50363.34</v>
      </c>
      <c r="AW32" s="7">
        <f ca="1"/>
        <v>13009.18</v>
      </c>
    </row>
    <row r="33" spans="1:49" x14ac:dyDescent="0.35">
      <c r="A33" s="4">
        <v>31</v>
      </c>
      <c r="B33" s="2">
        <v>6694149.96</v>
      </c>
      <c r="AP33" s="4" t="s">
        <v>113</v>
      </c>
      <c r="AQ33" s="2">
        <v>4870.26</v>
      </c>
      <c r="AR33" s="2">
        <v>1258.02</v>
      </c>
      <c r="AT33">
        <f t="shared" ca="1" si="1"/>
        <v>76</v>
      </c>
      <c r="AU33" t="str">
        <f ca="1"/>
        <v>Kuwait</v>
      </c>
      <c r="AV33" s="7">
        <f ca="1"/>
        <v>4870.26</v>
      </c>
      <c r="AW33" s="7">
        <f ca="1"/>
        <v>1258.02</v>
      </c>
    </row>
    <row r="34" spans="1:49" x14ac:dyDescent="0.35">
      <c r="AP34" s="4" t="s">
        <v>46</v>
      </c>
      <c r="AQ34" s="2">
        <v>19103.439999999999</v>
      </c>
      <c r="AR34" s="2">
        <v>7828.12</v>
      </c>
      <c r="AT34">
        <f t="shared" ca="1" si="1"/>
        <v>75</v>
      </c>
      <c r="AU34" t="str">
        <f ca="1"/>
        <v>Kyrgyzstan</v>
      </c>
      <c r="AV34" s="7">
        <f ca="1"/>
        <v>19103.439999999999</v>
      </c>
      <c r="AW34" s="7">
        <f ca="1"/>
        <v>7828.12</v>
      </c>
    </row>
    <row r="35" spans="1:49" x14ac:dyDescent="0.35">
      <c r="AP35" s="4" t="s">
        <v>105</v>
      </c>
      <c r="AQ35" s="2">
        <v>574951.92000000004</v>
      </c>
      <c r="AR35" s="2">
        <v>235601.16</v>
      </c>
      <c r="AT35">
        <f t="shared" ca="1" si="1"/>
        <v>50</v>
      </c>
      <c r="AU35" t="str">
        <f ca="1"/>
        <v>Laos</v>
      </c>
      <c r="AV35" s="7">
        <f ca="1"/>
        <v>574951.92000000004</v>
      </c>
      <c r="AW35" s="7">
        <f ca="1"/>
        <v>235601.16</v>
      </c>
    </row>
    <row r="36" spans="1:49" x14ac:dyDescent="0.35">
      <c r="AP36" s="4" t="s">
        <v>109</v>
      </c>
      <c r="AQ36" s="2">
        <v>861563.52</v>
      </c>
      <c r="AR36" s="2">
        <v>579000.96</v>
      </c>
      <c r="AT36">
        <f t="shared" ca="1" si="1"/>
        <v>37</v>
      </c>
      <c r="AU36" t="str">
        <f ca="1"/>
        <v>Lebanon</v>
      </c>
      <c r="AV36" s="7">
        <f ca="1"/>
        <v>861563.52</v>
      </c>
      <c r="AW36" s="7">
        <f ca="1"/>
        <v>579000.96</v>
      </c>
    </row>
    <row r="37" spans="1:49" x14ac:dyDescent="0.35">
      <c r="AP37" s="4" t="s">
        <v>86</v>
      </c>
      <c r="AQ37" s="2">
        <v>89623.98</v>
      </c>
      <c r="AR37" s="2">
        <v>23150.46</v>
      </c>
      <c r="AT37">
        <f t="shared" ca="1" si="1"/>
        <v>69</v>
      </c>
      <c r="AU37" t="str">
        <f ca="1"/>
        <v>Lesotho</v>
      </c>
      <c r="AV37" s="7">
        <f ca="1"/>
        <v>89623.98</v>
      </c>
      <c r="AW37" s="7">
        <f ca="1"/>
        <v>23150.46</v>
      </c>
    </row>
    <row r="38" spans="1:49" x14ac:dyDescent="0.35">
      <c r="AP38" s="4" t="s">
        <v>94</v>
      </c>
      <c r="AQ38" s="2">
        <v>674635.57</v>
      </c>
      <c r="AR38" s="2">
        <v>450780.97</v>
      </c>
      <c r="AT38">
        <f t="shared" ca="1" si="1"/>
        <v>46</v>
      </c>
      <c r="AU38" t="str">
        <f ca="1"/>
        <v>Libya</v>
      </c>
      <c r="AV38" s="7">
        <f ca="1"/>
        <v>674635.57</v>
      </c>
      <c r="AW38" s="7">
        <f ca="1"/>
        <v>450780.97</v>
      </c>
    </row>
    <row r="39" spans="1:49" x14ac:dyDescent="0.35">
      <c r="AP39" s="4" t="s">
        <v>98</v>
      </c>
      <c r="AQ39" s="2">
        <v>5396577.2699999996</v>
      </c>
      <c r="AR39" s="2">
        <v>1046233.75</v>
      </c>
      <c r="AT39">
        <f t="shared" ca="1" si="1"/>
        <v>7</v>
      </c>
      <c r="AU39" t="str">
        <f ca="1"/>
        <v>Lithuania</v>
      </c>
      <c r="AV39" s="7">
        <f ca="1"/>
        <v>5396577.2699999996</v>
      </c>
      <c r="AW39" s="7">
        <f ca="1"/>
        <v>1046233.75</v>
      </c>
    </row>
    <row r="40" spans="1:49" x14ac:dyDescent="0.35">
      <c r="AP40" s="4" t="s">
        <v>83</v>
      </c>
      <c r="AQ40" s="2">
        <v>856973.76</v>
      </c>
      <c r="AR40" s="2">
        <v>575916.48</v>
      </c>
      <c r="AT40">
        <f t="shared" ca="1" si="1"/>
        <v>38</v>
      </c>
      <c r="AU40" t="str">
        <f ca="1"/>
        <v>Macedonia</v>
      </c>
      <c r="AV40" s="7">
        <f ca="1"/>
        <v>856973.76</v>
      </c>
      <c r="AW40" s="7">
        <f ca="1"/>
        <v>575916.48</v>
      </c>
    </row>
    <row r="41" spans="1:49" x14ac:dyDescent="0.35">
      <c r="AP41" s="4" t="s">
        <v>99</v>
      </c>
      <c r="AQ41" s="2">
        <v>802333.76</v>
      </c>
      <c r="AR41" s="2">
        <v>539196.48</v>
      </c>
      <c r="AT41">
        <f t="shared" ca="1" si="1"/>
        <v>41</v>
      </c>
      <c r="AU41" t="str">
        <f ca="1"/>
        <v>Madagascar</v>
      </c>
      <c r="AV41" s="7">
        <f ca="1"/>
        <v>802333.76</v>
      </c>
      <c r="AW41" s="7">
        <f ca="1"/>
        <v>539196.48</v>
      </c>
    </row>
    <row r="42" spans="1:49" x14ac:dyDescent="0.35">
      <c r="AP42" s="4" t="s">
        <v>117</v>
      </c>
      <c r="AQ42" s="2">
        <v>58471.11</v>
      </c>
      <c r="AR42" s="2">
        <v>15103.47</v>
      </c>
      <c r="AT42">
        <f t="shared" ca="1" si="1"/>
        <v>70</v>
      </c>
      <c r="AU42" t="str">
        <f ca="1"/>
        <v>Malaysia</v>
      </c>
      <c r="AV42" s="7">
        <f ca="1"/>
        <v>58471.11</v>
      </c>
      <c r="AW42" s="7">
        <f ca="1"/>
        <v>15103.47</v>
      </c>
    </row>
    <row r="43" spans="1:49" x14ac:dyDescent="0.35">
      <c r="AP43" s="4" t="s">
        <v>67</v>
      </c>
      <c r="AQ43" s="2">
        <v>151359.9</v>
      </c>
      <c r="AR43" s="2">
        <v>79245.740000000005</v>
      </c>
      <c r="AT43">
        <f t="shared" ca="1" si="1"/>
        <v>68</v>
      </c>
      <c r="AU43" t="str">
        <f ca="1"/>
        <v>Mali</v>
      </c>
      <c r="AV43" s="7">
        <f ca="1"/>
        <v>151359.9</v>
      </c>
      <c r="AW43" s="7">
        <f ca="1"/>
        <v>79245.740000000005</v>
      </c>
    </row>
    <row r="44" spans="1:49" x14ac:dyDescent="0.35">
      <c r="AP44" s="4" t="s">
        <v>84</v>
      </c>
      <c r="AQ44" s="2">
        <v>824431.86</v>
      </c>
      <c r="AR44" s="2">
        <v>159832.5</v>
      </c>
      <c r="AT44">
        <f t="shared" ca="1" si="1"/>
        <v>40</v>
      </c>
      <c r="AU44" t="str">
        <f ca="1"/>
        <v>Mauritania</v>
      </c>
      <c r="AV44" s="7">
        <f ca="1"/>
        <v>824431.86</v>
      </c>
      <c r="AW44" s="7">
        <f ca="1"/>
        <v>159832.5</v>
      </c>
    </row>
    <row r="45" spans="1:49" x14ac:dyDescent="0.35">
      <c r="AP45" s="4" t="s">
        <v>103</v>
      </c>
      <c r="AQ45" s="2">
        <v>5643356.5500000007</v>
      </c>
      <c r="AR45" s="2">
        <v>1457942.76</v>
      </c>
      <c r="AT45">
        <f t="shared" ca="1" si="1"/>
        <v>5</v>
      </c>
      <c r="AU45" t="str">
        <f ca="1"/>
        <v>Mexico</v>
      </c>
      <c r="AV45" s="7">
        <f ca="1"/>
        <v>5643356.5500000007</v>
      </c>
      <c r="AW45" s="7">
        <f ca="1"/>
        <v>1457942.76</v>
      </c>
    </row>
    <row r="46" spans="1:49" x14ac:dyDescent="0.35">
      <c r="AP46" s="4" t="s">
        <v>64</v>
      </c>
      <c r="AQ46" s="2">
        <v>414371.1</v>
      </c>
      <c r="AR46" s="2">
        <v>127054.2</v>
      </c>
      <c r="AT46">
        <f t="shared" ca="1" si="1"/>
        <v>56</v>
      </c>
      <c r="AU46" t="str">
        <f ca="1"/>
        <v xml:space="preserve">Moldova </v>
      </c>
      <c r="AV46" s="7">
        <f ca="1"/>
        <v>414371.1</v>
      </c>
      <c r="AW46" s="7">
        <f ca="1"/>
        <v>127054.2</v>
      </c>
    </row>
    <row r="47" spans="1:49" x14ac:dyDescent="0.35">
      <c r="AP47" s="4" t="s">
        <v>106</v>
      </c>
      <c r="AQ47" s="2">
        <v>2198981.92</v>
      </c>
      <c r="AR47" s="2">
        <v>825738.04</v>
      </c>
      <c r="AT47">
        <f t="shared" ca="1" si="1"/>
        <v>27</v>
      </c>
      <c r="AU47" t="str">
        <f ca="1"/>
        <v>Monaco</v>
      </c>
      <c r="AV47" s="7">
        <f ca="1"/>
        <v>2198981.92</v>
      </c>
      <c r="AW47" s="7">
        <f ca="1"/>
        <v>825738.04</v>
      </c>
    </row>
    <row r="48" spans="1:49" x14ac:dyDescent="0.35">
      <c r="AP48" s="4" t="s">
        <v>51</v>
      </c>
      <c r="AQ48" s="2">
        <v>400558.73</v>
      </c>
      <c r="AR48" s="2">
        <v>122819.06</v>
      </c>
      <c r="AT48">
        <f t="shared" ca="1" si="1"/>
        <v>57</v>
      </c>
      <c r="AU48" t="str">
        <f ca="1"/>
        <v>Mongolia</v>
      </c>
      <c r="AV48" s="7">
        <f ca="1"/>
        <v>400558.73</v>
      </c>
      <c r="AW48" s="7">
        <f ca="1"/>
        <v>122819.06</v>
      </c>
    </row>
    <row r="49" spans="42:49" x14ac:dyDescent="0.35">
      <c r="AP49" s="4" t="s">
        <v>118</v>
      </c>
      <c r="AQ49" s="2">
        <v>3586605.09</v>
      </c>
      <c r="AR49" s="2">
        <v>889472.91</v>
      </c>
      <c r="AT49">
        <f t="shared" ca="1" si="1"/>
        <v>16</v>
      </c>
      <c r="AU49" t="str">
        <f ca="1"/>
        <v>Mozambique</v>
      </c>
      <c r="AV49" s="7">
        <f ca="1"/>
        <v>3586605.09</v>
      </c>
      <c r="AW49" s="7">
        <f ca="1"/>
        <v>889472.91</v>
      </c>
    </row>
    <row r="50" spans="42:49" x14ac:dyDescent="0.35">
      <c r="AP50" s="4" t="s">
        <v>72</v>
      </c>
      <c r="AQ50" s="2">
        <v>6161257.9000000004</v>
      </c>
      <c r="AR50" s="2">
        <v>1802771.7</v>
      </c>
      <c r="AT50">
        <f t="shared" ca="1" si="1"/>
        <v>2</v>
      </c>
      <c r="AU50" t="str">
        <f ca="1"/>
        <v>Myanmar</v>
      </c>
      <c r="AV50" s="7">
        <f ca="1"/>
        <v>6161257.9000000004</v>
      </c>
      <c r="AW50" s="7">
        <f ca="1"/>
        <v>1802771.7</v>
      </c>
    </row>
    <row r="51" spans="42:49" x14ac:dyDescent="0.35">
      <c r="AP51" s="4" t="s">
        <v>63</v>
      </c>
      <c r="AQ51" s="2">
        <v>20404.71</v>
      </c>
      <c r="AR51" s="2">
        <v>5270.67</v>
      </c>
      <c r="AT51">
        <f t="shared" ca="1" si="1"/>
        <v>74</v>
      </c>
      <c r="AU51" t="str">
        <f ca="1"/>
        <v>New Zealand</v>
      </c>
      <c r="AV51" s="7">
        <f ca="1"/>
        <v>20404.71</v>
      </c>
      <c r="AW51" s="7">
        <f ca="1"/>
        <v>5270.67</v>
      </c>
    </row>
    <row r="52" spans="42:49" x14ac:dyDescent="0.35">
      <c r="AP52" s="4" t="s">
        <v>116</v>
      </c>
      <c r="AQ52" s="2">
        <v>387002.2</v>
      </c>
      <c r="AR52" s="2">
        <v>127722.96</v>
      </c>
      <c r="AT52">
        <f t="shared" ca="1" si="1"/>
        <v>58</v>
      </c>
      <c r="AU52" t="str">
        <f ca="1"/>
        <v>Nicaragua</v>
      </c>
      <c r="AV52" s="7">
        <f ca="1"/>
        <v>387002.2</v>
      </c>
      <c r="AW52" s="7">
        <f ca="1"/>
        <v>127722.96</v>
      </c>
    </row>
    <row r="53" spans="42:49" x14ac:dyDescent="0.35">
      <c r="AP53" s="4" t="s">
        <v>78</v>
      </c>
      <c r="AQ53" s="2">
        <v>246415.95</v>
      </c>
      <c r="AR53" s="2">
        <v>75555.899999999994</v>
      </c>
      <c r="AT53">
        <f t="shared" ca="1" si="1"/>
        <v>63</v>
      </c>
      <c r="AU53" t="str">
        <f ca="1"/>
        <v>Niger</v>
      </c>
      <c r="AV53" s="7">
        <f ca="1"/>
        <v>246415.95</v>
      </c>
      <c r="AW53" s="7">
        <f ca="1"/>
        <v>75555.899999999994</v>
      </c>
    </row>
    <row r="54" spans="42:49" x14ac:dyDescent="0.35">
      <c r="AP54" s="4" t="s">
        <v>60</v>
      </c>
      <c r="AQ54" s="2">
        <v>2144969.7999999998</v>
      </c>
      <c r="AR54" s="2">
        <v>794398.84</v>
      </c>
      <c r="AT54">
        <f t="shared" ca="1" si="1"/>
        <v>28</v>
      </c>
      <c r="AU54" t="str">
        <f ca="1"/>
        <v>Norway</v>
      </c>
      <c r="AV54" s="7">
        <f ca="1"/>
        <v>2144969.7999999998</v>
      </c>
      <c r="AW54" s="7">
        <f ca="1"/>
        <v>794398.84</v>
      </c>
    </row>
    <row r="55" spans="42:49" x14ac:dyDescent="0.35">
      <c r="AP55" s="4" t="s">
        <v>101</v>
      </c>
      <c r="AQ55" s="2">
        <v>4324782.4000000004</v>
      </c>
      <c r="AR55" s="2">
        <v>1719922.04</v>
      </c>
      <c r="AT55">
        <f t="shared" ca="1" si="1"/>
        <v>11</v>
      </c>
      <c r="AU55" t="str">
        <f ca="1"/>
        <v>Pakistan</v>
      </c>
      <c r="AV55" s="7">
        <f ca="1"/>
        <v>4324782.4000000004</v>
      </c>
      <c r="AW55" s="7">
        <f ca="1"/>
        <v>1719922.04</v>
      </c>
    </row>
    <row r="56" spans="42:49" x14ac:dyDescent="0.35">
      <c r="AP56" s="4" t="s">
        <v>61</v>
      </c>
      <c r="AQ56" s="2">
        <v>324971.44</v>
      </c>
      <c r="AR56" s="2">
        <v>122029.78</v>
      </c>
      <c r="AT56">
        <f t="shared" ca="1" si="1"/>
        <v>60</v>
      </c>
      <c r="AU56" t="str">
        <f ca="1"/>
        <v>Portugal</v>
      </c>
      <c r="AV56" s="7">
        <f ca="1"/>
        <v>324971.44</v>
      </c>
      <c r="AW56" s="7">
        <f ca="1"/>
        <v>122029.78</v>
      </c>
    </row>
    <row r="57" spans="42:49" x14ac:dyDescent="0.35">
      <c r="AP57" s="4" t="s">
        <v>42</v>
      </c>
      <c r="AQ57" s="2">
        <v>496101.1</v>
      </c>
      <c r="AR57" s="2">
        <v>152114.20000000001</v>
      </c>
      <c r="AT57">
        <f t="shared" ca="1" si="1"/>
        <v>53</v>
      </c>
      <c r="AU57" t="str">
        <f ca="1"/>
        <v>Republic of the Congo</v>
      </c>
      <c r="AV57" s="7">
        <f ca="1"/>
        <v>496101.1</v>
      </c>
      <c r="AW57" s="7">
        <f ca="1"/>
        <v>152114.20000000001</v>
      </c>
    </row>
    <row r="58" spans="42:49" x14ac:dyDescent="0.35">
      <c r="AP58" s="4" t="s">
        <v>115</v>
      </c>
      <c r="AQ58" s="2">
        <v>3458252</v>
      </c>
      <c r="AR58" s="2">
        <v>1375311.7</v>
      </c>
      <c r="AT58">
        <f t="shared" ca="1" si="1"/>
        <v>17</v>
      </c>
      <c r="AU58" t="str">
        <f ca="1"/>
        <v>Romania</v>
      </c>
      <c r="AV58" s="7">
        <f ca="1"/>
        <v>3458252</v>
      </c>
      <c r="AW58" s="7">
        <f ca="1"/>
        <v>1375311.7</v>
      </c>
    </row>
    <row r="59" spans="42:49" x14ac:dyDescent="0.35">
      <c r="AP59" s="4" t="s">
        <v>29</v>
      </c>
      <c r="AQ59" s="2">
        <v>1158502.5900000001</v>
      </c>
      <c r="AR59" s="2">
        <v>224598.75</v>
      </c>
      <c r="AT59">
        <f t="shared" ca="1" si="1"/>
        <v>33</v>
      </c>
      <c r="AU59" t="str">
        <f ca="1"/>
        <v>Russia</v>
      </c>
      <c r="AV59" s="7">
        <f ca="1"/>
        <v>1158502.5900000001</v>
      </c>
      <c r="AW59" s="7">
        <f ca="1"/>
        <v>224598.75</v>
      </c>
    </row>
    <row r="60" spans="42:49" x14ac:dyDescent="0.35">
      <c r="AP60" s="4" t="s">
        <v>35</v>
      </c>
      <c r="AQ60" s="2">
        <v>5253769.42</v>
      </c>
      <c r="AR60" s="2">
        <v>1417493.49</v>
      </c>
      <c r="AT60">
        <f t="shared" ca="1" si="1"/>
        <v>8</v>
      </c>
      <c r="AU60" t="str">
        <f ca="1"/>
        <v>Rwanda</v>
      </c>
      <c r="AV60" s="7">
        <f ca="1"/>
        <v>5253769.42</v>
      </c>
      <c r="AW60" s="7">
        <f ca="1"/>
        <v>1417493.49</v>
      </c>
    </row>
    <row r="61" spans="42:49" x14ac:dyDescent="0.35">
      <c r="AP61" s="4" t="s">
        <v>107</v>
      </c>
      <c r="AQ61" s="2">
        <v>4220728.8</v>
      </c>
      <c r="AR61" s="2">
        <v>1678540.98</v>
      </c>
      <c r="AT61">
        <f t="shared" ca="1" si="1"/>
        <v>12</v>
      </c>
      <c r="AU61" t="str">
        <f ca="1"/>
        <v xml:space="preserve">Samoa </v>
      </c>
      <c r="AV61" s="7">
        <f ca="1"/>
        <v>4220728.8</v>
      </c>
      <c r="AW61" s="7">
        <f ca="1"/>
        <v>1678540.98</v>
      </c>
    </row>
    <row r="62" spans="42:49" x14ac:dyDescent="0.35">
      <c r="AP62" s="4" t="s">
        <v>93</v>
      </c>
      <c r="AQ62" s="2">
        <v>1212580</v>
      </c>
      <c r="AR62" s="2">
        <v>455335</v>
      </c>
      <c r="AT62">
        <f t="shared" ca="1" si="1"/>
        <v>32</v>
      </c>
      <c r="AU62" t="str">
        <f ca="1"/>
        <v>San Marino</v>
      </c>
      <c r="AV62" s="7">
        <f ca="1"/>
        <v>1212580</v>
      </c>
      <c r="AW62" s="7">
        <f ca="1"/>
        <v>455335</v>
      </c>
    </row>
    <row r="63" spans="42:49" x14ac:dyDescent="0.35">
      <c r="AP63" s="4" t="s">
        <v>33</v>
      </c>
      <c r="AQ63" s="2">
        <v>565780.91999999993</v>
      </c>
      <c r="AR63" s="2">
        <v>176193.13</v>
      </c>
      <c r="AT63">
        <f t="shared" ca="1" si="1"/>
        <v>51</v>
      </c>
      <c r="AU63" t="str">
        <f ca="1"/>
        <v>Sao Tome and Principe</v>
      </c>
      <c r="AV63" s="7">
        <f ca="1"/>
        <v>565780.91999999993</v>
      </c>
      <c r="AW63" s="7">
        <f ca="1"/>
        <v>176193.13</v>
      </c>
    </row>
    <row r="64" spans="42:49" x14ac:dyDescent="0.35">
      <c r="AP64" s="4" t="s">
        <v>87</v>
      </c>
      <c r="AQ64" s="2">
        <v>835759.1</v>
      </c>
      <c r="AR64" s="2">
        <v>359941.17</v>
      </c>
      <c r="AT64">
        <f t="shared" ca="1" si="1"/>
        <v>39</v>
      </c>
      <c r="AU64" t="str">
        <f ca="1"/>
        <v>Saudi Arabia</v>
      </c>
      <c r="AV64" s="7">
        <f ca="1"/>
        <v>835759.1</v>
      </c>
      <c r="AW64" s="7">
        <f ca="1"/>
        <v>359941.17</v>
      </c>
    </row>
    <row r="65" spans="42:49" x14ac:dyDescent="0.35">
      <c r="AP65" s="4" t="s">
        <v>44</v>
      </c>
      <c r="AQ65" s="2">
        <v>1356180.1</v>
      </c>
      <c r="AR65" s="2">
        <v>584073.87</v>
      </c>
      <c r="AT65">
        <f t="shared" ca="1" si="1"/>
        <v>29</v>
      </c>
      <c r="AU65" t="str">
        <f ca="1"/>
        <v>Senegal</v>
      </c>
      <c r="AV65" s="7">
        <f ca="1"/>
        <v>1356180.1</v>
      </c>
      <c r="AW65" s="7">
        <f ca="1"/>
        <v>584073.87</v>
      </c>
    </row>
    <row r="66" spans="42:49" x14ac:dyDescent="0.35">
      <c r="AP66" s="4" t="s">
        <v>88</v>
      </c>
      <c r="AQ66" s="2">
        <v>3097359.1500000004</v>
      </c>
      <c r="AR66" s="2">
        <v>649879.30000000005</v>
      </c>
      <c r="AT66">
        <f t="shared" ca="1" si="1"/>
        <v>18</v>
      </c>
      <c r="AU66" t="str">
        <f ca="1"/>
        <v>Sierra Leone</v>
      </c>
      <c r="AV66" s="7">
        <f ca="1"/>
        <v>3097359.1500000004</v>
      </c>
      <c r="AW66" s="7">
        <f ca="1"/>
        <v>649879.30000000005</v>
      </c>
    </row>
    <row r="67" spans="42:49" x14ac:dyDescent="0.35">
      <c r="AP67" s="4" t="s">
        <v>80</v>
      </c>
      <c r="AQ67" s="2">
        <v>26344.26</v>
      </c>
      <c r="AR67" s="2">
        <v>10795.23</v>
      </c>
      <c r="AT67">
        <f t="shared" ca="1" si="1"/>
        <v>73</v>
      </c>
      <c r="AU67" t="str">
        <f ca="1"/>
        <v>Slovakia</v>
      </c>
      <c r="AV67" s="7">
        <f ca="1"/>
        <v>26344.26</v>
      </c>
      <c r="AW67" s="7">
        <f ca="1"/>
        <v>10795.23</v>
      </c>
    </row>
    <row r="68" spans="42:49" x14ac:dyDescent="0.35">
      <c r="AP68" s="4" t="s">
        <v>114</v>
      </c>
      <c r="AQ68" s="2">
        <v>221117</v>
      </c>
      <c r="AR68" s="2">
        <v>72975.600000000006</v>
      </c>
      <c r="AT68">
        <f t="shared" ca="1" si="1"/>
        <v>64</v>
      </c>
      <c r="AU68" t="str">
        <f ca="1"/>
        <v>Slovenia</v>
      </c>
      <c r="AV68" s="7">
        <f ca="1"/>
        <v>221117</v>
      </c>
      <c r="AW68" s="7">
        <f ca="1"/>
        <v>72975.600000000006</v>
      </c>
    </row>
    <row r="69" spans="42:49" x14ac:dyDescent="0.35">
      <c r="AP69" s="4" t="s">
        <v>36</v>
      </c>
      <c r="AQ69" s="2">
        <v>759202.72</v>
      </c>
      <c r="AR69" s="2">
        <v>285087.64</v>
      </c>
      <c r="AT69">
        <f t="shared" ref="AT69:AT79" ca="1" si="5">RANK(AV69,_xlfn.ANCHORARRAY($AV$4))</f>
        <v>43</v>
      </c>
      <c r="AU69" t="str">
        <f ca="1"/>
        <v>Solomon Islands</v>
      </c>
      <c r="AV69" s="7">
        <f ca="1"/>
        <v>759202.72</v>
      </c>
      <c r="AW69" s="7">
        <f ca="1"/>
        <v>285087.64</v>
      </c>
    </row>
    <row r="70" spans="42:49" x14ac:dyDescent="0.35">
      <c r="AP70" s="4" t="s">
        <v>70</v>
      </c>
      <c r="AQ70" s="2">
        <v>173676.25</v>
      </c>
      <c r="AR70" s="2">
        <v>53252.5</v>
      </c>
      <c r="AT70">
        <f t="shared" ca="1" si="5"/>
        <v>67</v>
      </c>
      <c r="AU70" t="str">
        <f ca="1"/>
        <v>South Sudan</v>
      </c>
      <c r="AV70" s="7">
        <f ca="1"/>
        <v>173676.25</v>
      </c>
      <c r="AW70" s="7">
        <f ca="1"/>
        <v>53252.5</v>
      </c>
    </row>
    <row r="71" spans="42:49" x14ac:dyDescent="0.35">
      <c r="AP71" s="4" t="s">
        <v>108</v>
      </c>
      <c r="AQ71" s="2">
        <v>3015902.51</v>
      </c>
      <c r="AR71" s="2">
        <v>747939.49</v>
      </c>
      <c r="AT71">
        <f t="shared" ca="1" si="5"/>
        <v>20</v>
      </c>
      <c r="AU71" t="str">
        <f ca="1"/>
        <v>Spain</v>
      </c>
      <c r="AV71" s="7">
        <f ca="1"/>
        <v>3015902.51</v>
      </c>
      <c r="AW71" s="7">
        <f ca="1"/>
        <v>747939.49</v>
      </c>
    </row>
    <row r="72" spans="42:49" x14ac:dyDescent="0.35">
      <c r="AP72" s="4" t="s">
        <v>53</v>
      </c>
      <c r="AQ72" s="2">
        <v>3039414.4</v>
      </c>
      <c r="AR72" s="2">
        <v>1208744.24</v>
      </c>
      <c r="AT72">
        <f t="shared" ca="1" si="5"/>
        <v>19</v>
      </c>
      <c r="AU72" t="str">
        <f ca="1"/>
        <v>Sri Lanka</v>
      </c>
      <c r="AV72" s="7">
        <f ca="1"/>
        <v>3039414.4</v>
      </c>
      <c r="AW72" s="7">
        <f ca="1"/>
        <v>1208744.24</v>
      </c>
    </row>
    <row r="73" spans="42:49" x14ac:dyDescent="0.35">
      <c r="AP73" s="4" t="s">
        <v>69</v>
      </c>
      <c r="AQ73" s="2">
        <v>3808901.49</v>
      </c>
      <c r="AR73" s="2">
        <v>1512729.45</v>
      </c>
      <c r="AT73">
        <f t="shared" ca="1" si="5"/>
        <v>15</v>
      </c>
      <c r="AU73" t="str">
        <f ca="1"/>
        <v>Switzerland</v>
      </c>
      <c r="AV73" s="7">
        <f ca="1"/>
        <v>3808901.49</v>
      </c>
      <c r="AW73" s="7">
        <f ca="1"/>
        <v>1512729.45</v>
      </c>
    </row>
    <row r="74" spans="42:49" x14ac:dyDescent="0.35">
      <c r="AP74" s="4" t="s">
        <v>76</v>
      </c>
      <c r="AQ74" s="2">
        <v>35304.720000000001</v>
      </c>
      <c r="AR74" s="2">
        <v>9119.44</v>
      </c>
      <c r="AT74">
        <f t="shared" ca="1" si="5"/>
        <v>72</v>
      </c>
      <c r="AU74" t="str">
        <f ca="1"/>
        <v>Syria</v>
      </c>
      <c r="AV74" s="7">
        <f ca="1"/>
        <v>35304.720000000001</v>
      </c>
      <c r="AW74" s="7">
        <f ca="1"/>
        <v>9119.44</v>
      </c>
    </row>
    <row r="75" spans="42:49" x14ac:dyDescent="0.35">
      <c r="AP75" s="4" t="s">
        <v>68</v>
      </c>
      <c r="AQ75" s="2">
        <v>5449517.9499999993</v>
      </c>
      <c r="AR75" s="2">
        <v>1385883.27</v>
      </c>
      <c r="AT75">
        <f t="shared" ca="1" si="5"/>
        <v>6</v>
      </c>
      <c r="AU75" t="str">
        <f ca="1"/>
        <v>The Gambia</v>
      </c>
      <c r="AV75" s="7">
        <f ca="1"/>
        <v>5449517.9499999993</v>
      </c>
      <c r="AW75" s="7">
        <f ca="1"/>
        <v>1385883.27</v>
      </c>
    </row>
    <row r="76" spans="42:49" x14ac:dyDescent="0.35">
      <c r="AP76" s="4" t="s">
        <v>57</v>
      </c>
      <c r="AQ76" s="2">
        <v>5822036.2000000002</v>
      </c>
      <c r="AR76" s="2">
        <v>1267258.3999999999</v>
      </c>
      <c r="AT76">
        <f t="shared" ca="1" si="5"/>
        <v>4</v>
      </c>
      <c r="AU76" t="str">
        <f ca="1"/>
        <v>Turkmenistan</v>
      </c>
      <c r="AV76" s="7">
        <f ca="1"/>
        <v>5822036.2000000002</v>
      </c>
      <c r="AW76" s="7">
        <f ca="1"/>
        <v>1267258.3999999999</v>
      </c>
    </row>
    <row r="77" spans="42:49" x14ac:dyDescent="0.35">
      <c r="AP77" s="4" t="s">
        <v>19</v>
      </c>
      <c r="AQ77" s="2">
        <v>2533654</v>
      </c>
      <c r="AR77" s="2">
        <v>951410.5</v>
      </c>
      <c r="AT77">
        <f t="shared" ca="1" si="5"/>
        <v>24</v>
      </c>
      <c r="AU77" t="str">
        <f ca="1"/>
        <v>Tuvalu</v>
      </c>
      <c r="AV77" s="7">
        <f ca="1"/>
        <v>2533654</v>
      </c>
      <c r="AW77" s="7">
        <f ca="1"/>
        <v>951410.5</v>
      </c>
    </row>
    <row r="78" spans="42:49" x14ac:dyDescent="0.35">
      <c r="AP78" s="4" t="s">
        <v>92</v>
      </c>
      <c r="AQ78" s="2">
        <v>188452.14</v>
      </c>
      <c r="AR78" s="2">
        <v>46735.86</v>
      </c>
      <c r="AT78">
        <f t="shared" ca="1" si="5"/>
        <v>66</v>
      </c>
      <c r="AU78" t="str">
        <f ca="1"/>
        <v>United Kingdom</v>
      </c>
      <c r="AV78" s="7">
        <f ca="1"/>
        <v>188452.14</v>
      </c>
      <c r="AW78" s="7">
        <f ca="1"/>
        <v>46735.86</v>
      </c>
    </row>
    <row r="79" spans="42:49" x14ac:dyDescent="0.35">
      <c r="AP79" s="4" t="s">
        <v>111</v>
      </c>
      <c r="AQ79" s="2">
        <v>623289.30000000005</v>
      </c>
      <c r="AR79" s="2">
        <v>225246.9</v>
      </c>
      <c r="AT79">
        <f t="shared" ca="1" si="5"/>
        <v>47</v>
      </c>
      <c r="AU79" t="str">
        <f ca="1"/>
        <v>Zambia</v>
      </c>
      <c r="AV79" s="7">
        <f ca="1"/>
        <v>623289.30000000005</v>
      </c>
      <c r="AW79" s="7">
        <f ca="1"/>
        <v>225246.9</v>
      </c>
    </row>
  </sheetData>
  <pageMargins left="0.7" right="0.7" top="0.75" bottom="0.75" header="0.3" footer="0.3"/>
  <drawing r:id="rId9"/>
  <legacyDrawing r:id="rId10"/>
  <mc:AlternateContent xmlns:mc="http://schemas.openxmlformats.org/markup-compatibility/2006">
    <mc:Choice Requires="x14">
      <controls>
        <mc:AlternateContent xmlns:mc="http://schemas.openxmlformats.org/markup-compatibility/2006">
          <mc:Choice Requires="x14">
            <control shapeId="3076" r:id="rId11" name="Check Box 4">
              <controlPr defaultSize="0" autoFill="0" autoLine="0" autoPict="0">
                <anchor moveWithCells="1">
                  <from>
                    <xdr:col>8</xdr:col>
                    <xdr:colOff>114300</xdr:colOff>
                    <xdr:row>15</xdr:row>
                    <xdr:rowOff>133350</xdr:rowOff>
                  </from>
                  <to>
                    <xdr:col>8</xdr:col>
                    <xdr:colOff>323850</xdr:colOff>
                    <xdr:row>16</xdr:row>
                    <xdr:rowOff>152400</xdr:rowOff>
                  </to>
                </anchor>
              </controlPr>
            </control>
          </mc:Choice>
        </mc:AlternateContent>
        <mc:AlternateContent xmlns:mc="http://schemas.openxmlformats.org/markup-compatibility/2006">
          <mc:Choice Requires="x14">
            <control shapeId="3077" r:id="rId12" name="Check Box 5">
              <controlPr defaultSize="0" autoFill="0" autoLine="0" autoPict="0">
                <anchor moveWithCells="1">
                  <from>
                    <xdr:col>8</xdr:col>
                    <xdr:colOff>781050</xdr:colOff>
                    <xdr:row>15</xdr:row>
                    <xdr:rowOff>152400</xdr:rowOff>
                  </from>
                  <to>
                    <xdr:col>8</xdr:col>
                    <xdr:colOff>990600</xdr:colOff>
                    <xdr:row>16</xdr:row>
                    <xdr:rowOff>171450</xdr:rowOff>
                  </to>
                </anchor>
              </controlPr>
            </control>
          </mc:Choice>
        </mc:AlternateContent>
        <mc:AlternateContent xmlns:mc="http://schemas.openxmlformats.org/markup-compatibility/2006">
          <mc:Choice Requires="x14">
            <control shapeId="3078" r:id="rId13" name="Check Box 6">
              <controlPr defaultSize="0" autoFill="0" autoLine="0" autoPict="0">
                <anchor moveWithCells="1">
                  <from>
                    <xdr:col>8</xdr:col>
                    <xdr:colOff>469900</xdr:colOff>
                    <xdr:row>15</xdr:row>
                    <xdr:rowOff>120650</xdr:rowOff>
                  </from>
                  <to>
                    <xdr:col>8</xdr:col>
                    <xdr:colOff>679450</xdr:colOff>
                    <xdr:row>16</xdr:row>
                    <xdr:rowOff>139700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133C8-8B8D-4618-8CD3-1572DE085BF9}">
  <sheetPr>
    <pageSetUpPr fitToPage="1"/>
  </sheetPr>
  <dimension ref="A1"/>
  <sheetViews>
    <sheetView showGridLines="0" tabSelected="1" zoomScale="80" zoomScaleNormal="80" workbookViewId="0">
      <selection activeCell="W14" sqref="W14"/>
    </sheetView>
  </sheetViews>
  <sheetFormatPr defaultRowHeight="14.5" x14ac:dyDescent="0.35"/>
  <sheetData/>
  <pageMargins left="0.47" right="0.11" top="1.48" bottom="0" header="0.02" footer="0"/>
  <pageSetup scale="72"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Scroll Bar 1">
              <controlPr defaultSize="0" autoPict="0">
                <anchor moveWithCells="1">
                  <from>
                    <xdr:col>8</xdr:col>
                    <xdr:colOff>266700</xdr:colOff>
                    <xdr:row>12</xdr:row>
                    <xdr:rowOff>76200</xdr:rowOff>
                  </from>
                  <to>
                    <xdr:col>8</xdr:col>
                    <xdr:colOff>374650</xdr:colOff>
                    <xdr:row>21</xdr:row>
                    <xdr:rowOff>165100</xdr:rowOff>
                  </to>
                </anchor>
              </controlPr>
            </control>
          </mc:Choice>
        </mc:AlternateContent>
        <mc:AlternateContent xmlns:mc="http://schemas.openxmlformats.org/markup-compatibility/2006">
          <mc:Choice Requires="x14">
            <control shapeId="4098" r:id="rId5" name="Spinner 2">
              <controlPr defaultSize="0" autoPict="0">
                <anchor moveWithCells="1" sizeWithCells="1">
                  <from>
                    <xdr:col>14</xdr:col>
                    <xdr:colOff>425450</xdr:colOff>
                    <xdr:row>17</xdr:row>
                    <xdr:rowOff>25400</xdr:rowOff>
                  </from>
                  <to>
                    <xdr:col>14</xdr:col>
                    <xdr:colOff>508000</xdr:colOff>
                    <xdr:row>35</xdr:row>
                    <xdr:rowOff>120650</xdr:rowOff>
                  </to>
                </anchor>
              </controlPr>
            </control>
          </mc:Choice>
        </mc:AlternateContent>
        <mc:AlternateContent xmlns:mc="http://schemas.openxmlformats.org/markup-compatibility/2006">
          <mc:Choice Requires="x14">
            <control shapeId="4102" r:id="rId6" name="Check Box 6">
              <controlPr defaultSize="0" autoFill="0" autoLine="0" autoPict="0">
                <anchor moveWithCells="1">
                  <from>
                    <xdr:col>5</xdr:col>
                    <xdr:colOff>482600</xdr:colOff>
                    <xdr:row>11</xdr:row>
                    <xdr:rowOff>57150</xdr:rowOff>
                  </from>
                  <to>
                    <xdr:col>6</xdr:col>
                    <xdr:colOff>82550</xdr:colOff>
                    <xdr:row>12</xdr:row>
                    <xdr:rowOff>69850</xdr:rowOff>
                  </to>
                </anchor>
              </controlPr>
            </control>
          </mc:Choice>
        </mc:AlternateContent>
        <mc:AlternateContent xmlns:mc="http://schemas.openxmlformats.org/markup-compatibility/2006">
          <mc:Choice Requires="x14">
            <control shapeId="4103" r:id="rId7" name="Check Box 7">
              <controlPr defaultSize="0" autoFill="0" autoLine="0" autoPict="0">
                <anchor moveWithCells="1">
                  <from>
                    <xdr:col>6</xdr:col>
                    <xdr:colOff>546100</xdr:colOff>
                    <xdr:row>11</xdr:row>
                    <xdr:rowOff>50800</xdr:rowOff>
                  </from>
                  <to>
                    <xdr:col>7</xdr:col>
                    <xdr:colOff>139700</xdr:colOff>
                    <xdr:row>12</xdr:row>
                    <xdr:rowOff>76200</xdr:rowOff>
                  </to>
                </anchor>
              </controlPr>
            </control>
          </mc:Choice>
        </mc:AlternateContent>
        <mc:AlternateContent xmlns:mc="http://schemas.openxmlformats.org/markup-compatibility/2006">
          <mc:Choice Requires="x14">
            <control shapeId="4104" r:id="rId8" name="Check Box 8">
              <controlPr defaultSize="0" autoFill="0" autoLine="0" autoPict="0">
                <anchor moveWithCells="1">
                  <from>
                    <xdr:col>6</xdr:col>
                    <xdr:colOff>203200</xdr:colOff>
                    <xdr:row>11</xdr:row>
                    <xdr:rowOff>50800</xdr:rowOff>
                  </from>
                  <to>
                    <xdr:col>6</xdr:col>
                    <xdr:colOff>419100</xdr:colOff>
                    <xdr:row>12</xdr:row>
                    <xdr:rowOff>76200</xdr:rowOff>
                  </to>
                </anchor>
              </controlPr>
            </control>
          </mc:Choice>
        </mc:AlternateContent>
      </controls>
    </mc:Choice>
  </mc:AlternateContent>
  <extLst>
    <ext xmlns:x14="http://schemas.microsoft.com/office/spreadsheetml/2009/9/main" uri="{A8765BA9-456A-4dab-B4F3-ACF838C121DE}">
      <x14:slicerList>
        <x14:slicer r:id="rId9"/>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8EB1CC-D340-4399-96BD-D934D7F320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Amazon Sales data</vt:lpstr>
      <vt:lpstr>Sheet2</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Mithun Mohan</cp:lastModifiedBy>
  <cp:lastPrinted>2024-02-20T04:54:41Z</cp:lastPrinted>
  <dcterms:created xsi:type="dcterms:W3CDTF">2015-06-05T18:17:20Z</dcterms:created>
  <dcterms:modified xsi:type="dcterms:W3CDTF">2024-02-20T04:58:08Z</dcterms:modified>
</cp:coreProperties>
</file>