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9600" windowHeight="3876" firstSheet="9" activeTab="15"/>
  </bookViews>
  <sheets>
    <sheet name="frames" sheetId="1" r:id="rId1"/>
    <sheet name="text buttons positions" sheetId="2" r:id="rId2"/>
    <sheet name="buttons pos" sheetId="3" r:id="rId3"/>
    <sheet name="zero movement" sheetId="5" r:id="rId4"/>
    <sheet name="colide" sheetId="6" r:id="rId5"/>
    <sheet name="process wall colision" sheetId="7" r:id="rId6"/>
    <sheet name="scaleSpriteTo" sheetId="8" r:id="rId7"/>
    <sheet name="monsters" sheetId="9" r:id="rId8"/>
    <sheet name="process collisions 2" sheetId="10" r:id="rId9"/>
    <sheet name="health" sheetId="11" r:id="rId10"/>
    <sheet name="projectiles movement" sheetId="12" r:id="rId11"/>
    <sheet name="firing accuracy" sheetId="13" r:id="rId12"/>
    <sheet name="balance game consts" sheetId="14" r:id="rId13"/>
    <sheet name="objs speed" sheetId="15" r:id="rId14"/>
    <sheet name="twoObjsColide" sheetId="16" r:id="rId15"/>
    <sheet name="zero-moster-colide" sheetId="18" r:id="rId16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8" l="1"/>
  <c r="F17" i="18"/>
  <c r="C27" i="18"/>
  <c r="C29" i="18" s="1"/>
  <c r="C26" i="18"/>
  <c r="C28" i="18" s="1"/>
  <c r="C21" i="18"/>
  <c r="C23" i="18" s="1"/>
  <c r="C20" i="18"/>
  <c r="C22" i="18" s="1"/>
  <c r="G19" i="18"/>
  <c r="F19" i="18"/>
  <c r="G18" i="18"/>
  <c r="F16" i="18"/>
  <c r="G15" i="18"/>
  <c r="F15" i="18"/>
  <c r="G13" i="18"/>
  <c r="F13" i="18"/>
  <c r="G12" i="18"/>
  <c r="F12" i="18"/>
  <c r="G11" i="18"/>
  <c r="F11" i="18"/>
  <c r="G10" i="18"/>
  <c r="F10" i="18"/>
  <c r="G9" i="18"/>
  <c r="F9" i="18"/>
  <c r="G7" i="18"/>
  <c r="F7" i="18"/>
  <c r="G6" i="18"/>
  <c r="F6" i="18"/>
  <c r="G5" i="18"/>
  <c r="F5" i="18"/>
  <c r="G4" i="18"/>
  <c r="F4" i="18"/>
  <c r="G3" i="18"/>
  <c r="F3" i="18"/>
  <c r="E31" i="18" l="1"/>
  <c r="E32" i="18"/>
  <c r="F33" i="18"/>
  <c r="G16" i="18"/>
  <c r="F18" i="18"/>
  <c r="C44" i="18"/>
  <c r="C43" i="18"/>
  <c r="C34" i="18"/>
  <c r="C41" i="18"/>
  <c r="C42" i="18"/>
  <c r="C46" i="18"/>
  <c r="C47" i="18"/>
  <c r="C48" i="18"/>
  <c r="C36" i="18"/>
  <c r="C49" i="18"/>
  <c r="C37" i="18"/>
  <c r="C32" i="18"/>
  <c r="C39" i="18"/>
  <c r="C38" i="18"/>
  <c r="C33" i="18"/>
  <c r="C31" i="18"/>
  <c r="C35" i="18" s="1"/>
  <c r="C27" i="16"/>
  <c r="C24" i="16"/>
  <c r="C28" i="16"/>
  <c r="C26" i="16"/>
  <c r="C25" i="16"/>
  <c r="C23" i="16"/>
  <c r="G13" i="16"/>
  <c r="F13" i="16"/>
  <c r="G12" i="16"/>
  <c r="F12" i="16"/>
  <c r="G11" i="16"/>
  <c r="F11" i="16"/>
  <c r="G10" i="16"/>
  <c r="F10" i="16"/>
  <c r="G9" i="16"/>
  <c r="F9" i="16"/>
  <c r="G7" i="16"/>
  <c r="F7" i="16"/>
  <c r="G6" i="16"/>
  <c r="F6" i="16"/>
  <c r="G5" i="16"/>
  <c r="F5" i="16"/>
  <c r="G4" i="16"/>
  <c r="F4" i="16"/>
  <c r="G3" i="16"/>
  <c r="F3" i="16"/>
  <c r="A30" i="10"/>
  <c r="B30" i="10"/>
  <c r="A33" i="10"/>
  <c r="B33" i="10"/>
  <c r="A32" i="10"/>
  <c r="B32" i="10"/>
  <c r="A31" i="10"/>
  <c r="B31" i="10"/>
  <c r="B34" i="10"/>
  <c r="A34" i="10"/>
  <c r="B41" i="10"/>
  <c r="A41" i="10"/>
  <c r="B40" i="10"/>
  <c r="A40" i="10"/>
  <c r="B39" i="10"/>
  <c r="A39" i="10"/>
  <c r="B38" i="10"/>
  <c r="A38" i="10"/>
  <c r="B37" i="10"/>
  <c r="A37" i="10"/>
  <c r="B27" i="10"/>
  <c r="A27" i="10"/>
  <c r="B26" i="10"/>
  <c r="A26" i="10"/>
  <c r="B25" i="10"/>
  <c r="A25" i="10"/>
  <c r="B24" i="10"/>
  <c r="A24" i="10"/>
  <c r="B23" i="10"/>
  <c r="A23" i="10"/>
  <c r="C50" i="18" l="1"/>
  <c r="C45" i="18"/>
  <c r="C40" i="18"/>
  <c r="C29" i="16"/>
  <c r="B7" i="15"/>
  <c r="E5" i="15" s="1"/>
  <c r="B6" i="15"/>
  <c r="M2" i="15" s="1"/>
  <c r="B11" i="15" l="1"/>
  <c r="B14" i="15" s="1"/>
  <c r="B10" i="15"/>
  <c r="B13" i="15" s="1"/>
  <c r="E10" i="15"/>
  <c r="E11" i="15"/>
  <c r="E12" i="15"/>
  <c r="E9" i="15"/>
  <c r="E4" i="15"/>
  <c r="E6" i="15"/>
  <c r="E8" i="15"/>
  <c r="E7" i="15"/>
  <c r="E3" i="15"/>
  <c r="K2" i="15"/>
  <c r="J2" i="15"/>
  <c r="I2" i="15"/>
  <c r="F2" i="15"/>
  <c r="H2" i="15"/>
  <c r="L2" i="15"/>
  <c r="G2" i="15"/>
  <c r="O2" i="15"/>
  <c r="N2" i="15"/>
  <c r="B4" i="13"/>
  <c r="B5" i="13" s="1"/>
  <c r="B3" i="13"/>
  <c r="B8" i="12" l="1"/>
  <c r="B2" i="12"/>
  <c r="B5" i="12" s="1"/>
  <c r="C8" i="12" s="1"/>
  <c r="B4" i="12" l="1"/>
  <c r="B25" i="11"/>
  <c r="B17" i="11" l="1"/>
  <c r="B3" i="11"/>
  <c r="B18" i="10" l="1"/>
  <c r="A18" i="10"/>
  <c r="B17" i="10"/>
  <c r="A17" i="10"/>
  <c r="B16" i="10"/>
  <c r="A16" i="10"/>
  <c r="B15" i="10"/>
  <c r="A15" i="10"/>
  <c r="B14" i="10"/>
  <c r="A14" i="10"/>
  <c r="B12" i="10"/>
  <c r="A12" i="10"/>
  <c r="B11" i="10"/>
  <c r="A11" i="10"/>
  <c r="B10" i="10"/>
  <c r="A10" i="10"/>
  <c r="B9" i="10"/>
  <c r="A9" i="10"/>
  <c r="B8" i="10"/>
  <c r="A8" i="10"/>
  <c r="B6" i="10"/>
  <c r="A6" i="10"/>
  <c r="B5" i="10"/>
  <c r="A5" i="10"/>
  <c r="B4" i="10"/>
  <c r="A4" i="10"/>
  <c r="B3" i="10"/>
  <c r="A3" i="10"/>
  <c r="B2" i="10"/>
  <c r="A2" i="10"/>
  <c r="A13" i="9" l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B13" i="9"/>
  <c r="D12" i="9"/>
  <c r="O2" i="9"/>
  <c r="L6" i="9" s="1"/>
  <c r="L10" i="9" s="1"/>
  <c r="O1" i="9"/>
  <c r="L5" i="9" s="1"/>
  <c r="L9" i="9" s="1"/>
  <c r="A26" i="9" l="1"/>
  <c r="D13" i="9"/>
  <c r="B14" i="9"/>
  <c r="A3" i="9"/>
  <c r="A4" i="9" s="1"/>
  <c r="A5" i="9" s="1"/>
  <c r="A6" i="9" s="1"/>
  <c r="A7" i="9" s="1"/>
  <c r="A8" i="9" s="1"/>
  <c r="A9" i="9" s="1"/>
  <c r="C2" i="9"/>
  <c r="D2" i="9" s="1"/>
  <c r="E2" i="9" s="1"/>
  <c r="J18" i="1"/>
  <c r="J13" i="1"/>
  <c r="I3" i="1"/>
  <c r="J12" i="1"/>
  <c r="J16" i="1" s="1"/>
  <c r="J2" i="1"/>
  <c r="B9" i="8"/>
  <c r="B8" i="8"/>
  <c r="B15" i="9" l="1"/>
  <c r="B16" i="9" s="1"/>
  <c r="D14" i="9"/>
  <c r="A27" i="9"/>
  <c r="L4" i="9"/>
  <c r="O6" i="9" s="1"/>
  <c r="L12" i="9" s="1"/>
  <c r="F2" i="9"/>
  <c r="G2" i="9" s="1"/>
  <c r="H2" i="9" s="1"/>
  <c r="L3" i="9"/>
  <c r="O5" i="9" s="1"/>
  <c r="J17" i="1"/>
  <c r="B7" i="7"/>
  <c r="B18" i="7"/>
  <c r="B11" i="7"/>
  <c r="B14" i="7"/>
  <c r="B13" i="7"/>
  <c r="F2" i="7"/>
  <c r="B6" i="7" s="1"/>
  <c r="B9" i="7" s="1"/>
  <c r="G2" i="7"/>
  <c r="G4" i="7"/>
  <c r="F4" i="7"/>
  <c r="G3" i="7"/>
  <c r="F3" i="7"/>
  <c r="H7" i="6"/>
  <c r="H5" i="6"/>
  <c r="G3" i="6"/>
  <c r="C6" i="6" s="1"/>
  <c r="F3" i="6"/>
  <c r="C8" i="6" s="1"/>
  <c r="G2" i="6"/>
  <c r="B6" i="6" s="1"/>
  <c r="F2" i="6"/>
  <c r="B8" i="6" s="1"/>
  <c r="L11" i="9" l="1"/>
  <c r="C12" i="9"/>
  <c r="C13" i="9"/>
  <c r="C14" i="9"/>
  <c r="C15" i="9"/>
  <c r="D15" i="9"/>
  <c r="A28" i="9"/>
  <c r="C16" i="9"/>
  <c r="D16" i="9"/>
  <c r="B17" i="9"/>
  <c r="B16" i="7"/>
  <c r="H6" i="6"/>
  <c r="H8" i="6"/>
  <c r="J3" i="5"/>
  <c r="I3" i="5"/>
  <c r="J2" i="5"/>
  <c r="I2" i="5"/>
  <c r="B6" i="5"/>
  <c r="B5" i="5"/>
  <c r="A29" i="9" l="1"/>
  <c r="C17" i="9"/>
  <c r="D17" i="9"/>
  <c r="B18" i="9"/>
  <c r="C16" i="7"/>
  <c r="B21" i="7"/>
  <c r="B23" i="7" s="1"/>
  <c r="H11" i="6"/>
  <c r="C36" i="3"/>
  <c r="C33" i="3"/>
  <c r="C32" i="3"/>
  <c r="C34" i="3" s="1"/>
  <c r="C29" i="3"/>
  <c r="C26" i="3"/>
  <c r="C24" i="3"/>
  <c r="C21" i="3"/>
  <c r="C20" i="3"/>
  <c r="A30" i="9" l="1"/>
  <c r="C18" i="9"/>
  <c r="D18" i="9"/>
  <c r="B19" i="9"/>
  <c r="C12" i="2"/>
  <c r="C11" i="2"/>
  <c r="B12" i="2"/>
  <c r="B11" i="2"/>
  <c r="C6" i="2"/>
  <c r="C5" i="2"/>
  <c r="B6" i="2"/>
  <c r="B5" i="2"/>
  <c r="A31" i="9" l="1"/>
  <c r="D19" i="9"/>
  <c r="B20" i="9"/>
  <c r="C19" i="9"/>
  <c r="B16" i="1"/>
  <c r="C2" i="1"/>
  <c r="D2" i="1"/>
  <c r="E2" i="1"/>
  <c r="B2" i="1"/>
  <c r="B13" i="1"/>
  <c r="A6" i="1" s="1"/>
  <c r="B12" i="1"/>
  <c r="A32" i="9" l="1"/>
  <c r="C20" i="9"/>
  <c r="D20" i="9"/>
  <c r="B21" i="9"/>
  <c r="A5" i="1"/>
  <c r="B17" i="1"/>
  <c r="A3" i="1"/>
  <c r="A4" i="1"/>
  <c r="A33" i="9" l="1"/>
  <c r="B22" i="9"/>
  <c r="C21" i="9"/>
  <c r="D21" i="9"/>
  <c r="A34" i="9" l="1"/>
  <c r="C22" i="9"/>
  <c r="B23" i="9"/>
  <c r="D22" i="9"/>
  <c r="A35" i="9" l="1"/>
  <c r="C23" i="9"/>
  <c r="D23" i="9"/>
  <c r="B24" i="9"/>
  <c r="A36" i="9" l="1"/>
  <c r="B25" i="9"/>
  <c r="B26" i="9" s="1"/>
  <c r="C24" i="9"/>
  <c r="D24" i="9"/>
  <c r="D26" i="9" l="1"/>
  <c r="C26" i="9"/>
  <c r="B27" i="9"/>
  <c r="A37" i="9"/>
  <c r="C25" i="9"/>
  <c r="D25" i="9"/>
  <c r="D27" i="9" l="1"/>
  <c r="C27" i="9"/>
  <c r="B28" i="9"/>
  <c r="A38" i="9"/>
  <c r="A39" i="9" l="1"/>
  <c r="B29" i="9"/>
  <c r="D28" i="9"/>
  <c r="C28" i="9"/>
  <c r="B30" i="9" l="1"/>
  <c r="D29" i="9"/>
  <c r="C29" i="9"/>
  <c r="A40" i="9"/>
  <c r="A41" i="9" l="1"/>
  <c r="C30" i="9"/>
  <c r="B31" i="9"/>
  <c r="D30" i="9"/>
  <c r="D31" i="9" l="1"/>
  <c r="B32" i="9"/>
  <c r="C31" i="9"/>
  <c r="A42" i="9"/>
  <c r="A43" i="9" l="1"/>
  <c r="C32" i="9"/>
  <c r="B33" i="9"/>
  <c r="D32" i="9"/>
  <c r="B34" i="9" l="1"/>
  <c r="C33" i="9"/>
  <c r="D33" i="9"/>
  <c r="A44" i="9"/>
  <c r="A45" i="9" l="1"/>
  <c r="B35" i="9"/>
  <c r="C34" i="9"/>
  <c r="D34" i="9"/>
  <c r="B36" i="9" l="1"/>
  <c r="C35" i="9"/>
  <c r="D35" i="9"/>
  <c r="A46" i="9"/>
  <c r="A47" i="9" l="1"/>
  <c r="C36" i="9"/>
  <c r="D36" i="9"/>
  <c r="B37" i="9"/>
  <c r="C37" i="9" l="1"/>
  <c r="B38" i="9"/>
  <c r="D37" i="9"/>
  <c r="A48" i="9"/>
  <c r="A49" i="9" l="1"/>
  <c r="B39" i="9"/>
  <c r="C38" i="9"/>
  <c r="D38" i="9"/>
  <c r="A50" i="9" l="1"/>
  <c r="B40" i="9"/>
  <c r="C39" i="9"/>
  <c r="D39" i="9"/>
  <c r="D40" i="9" l="1"/>
  <c r="C40" i="9"/>
  <c r="B41" i="9"/>
  <c r="B42" i="9" l="1"/>
  <c r="C41" i="9"/>
  <c r="D41" i="9"/>
  <c r="D42" i="9" l="1"/>
  <c r="B43" i="9"/>
  <c r="C42" i="9"/>
  <c r="B44" i="9" l="1"/>
  <c r="C43" i="9"/>
  <c r="D43" i="9"/>
  <c r="C44" i="9" l="1"/>
  <c r="B45" i="9"/>
  <c r="D44" i="9"/>
  <c r="C45" i="9" l="1"/>
  <c r="B46" i="9"/>
  <c r="D45" i="9"/>
  <c r="D46" i="9" l="1"/>
  <c r="B47" i="9"/>
  <c r="C46" i="9"/>
  <c r="B48" i="9" l="1"/>
  <c r="C47" i="9"/>
  <c r="D47" i="9"/>
  <c r="D48" i="9" l="1"/>
  <c r="B49" i="9"/>
  <c r="C48" i="9"/>
  <c r="B50" i="9" l="1"/>
  <c r="D49" i="9"/>
  <c r="C49" i="9"/>
  <c r="C50" i="9" l="1"/>
  <c r="D50" i="9"/>
</calcChain>
</file>

<file path=xl/sharedStrings.xml><?xml version="1.0" encoding="utf-8"?>
<sst xmlns="http://schemas.openxmlformats.org/spreadsheetml/2006/main" count="413" uniqueCount="226">
  <si>
    <t>y \ x</t>
  </si>
  <si>
    <t>animFrame</t>
  </si>
  <si>
    <t>textureWidth</t>
  </si>
  <si>
    <t>framesX</t>
  </si>
  <si>
    <t>framesY</t>
  </si>
  <si>
    <t>width</t>
  </si>
  <si>
    <t>textureHeight</t>
  </si>
  <si>
    <t>height</t>
  </si>
  <si>
    <t>x</t>
  </si>
  <si>
    <t>y</t>
  </si>
  <si>
    <t>(animFrame % framesX) * width</t>
  </si>
  <si>
    <t>(animFrame / framesX) * height</t>
  </si>
  <si>
    <t>start button</t>
  </si>
  <si>
    <t>size</t>
  </si>
  <si>
    <t>posY</t>
  </si>
  <si>
    <t>start from</t>
  </si>
  <si>
    <t>end to</t>
  </si>
  <si>
    <t>exit button</t>
  </si>
  <si>
    <t>text</t>
  </si>
  <si>
    <t>button</t>
  </si>
  <si>
    <t>h</t>
  </si>
  <si>
    <t>end button - end text</t>
  </si>
  <si>
    <t>button.w</t>
  </si>
  <si>
    <t>window.h</t>
  </si>
  <si>
    <t>window.w</t>
  </si>
  <si>
    <t>= window.w * 0.7</t>
  </si>
  <si>
    <t>button.x</t>
  </si>
  <si>
    <t>=(window.w-button.w) / 2</t>
  </si>
  <si>
    <t>buttons</t>
  </si>
  <si>
    <t>= 2 * buttons + 1</t>
  </si>
  <si>
    <t>allSpaces</t>
  </si>
  <si>
    <t>= window.h / allSpaces</t>
  </si>
  <si>
    <t>button.h</t>
  </si>
  <si>
    <t>i</t>
  </si>
  <si>
    <t>= (2 * i + 1) * button.h</t>
  </si>
  <si>
    <t>highlighter.x</t>
  </si>
  <si>
    <t>highlighter.w</t>
  </si>
  <si>
    <t>highlighter.h</t>
  </si>
  <si>
    <t>highOfset</t>
  </si>
  <si>
    <t>=button.w * highOfset</t>
  </si>
  <si>
    <t>=button.h * highOfset</t>
  </si>
  <si>
    <t>=button.x - (highlighter.w - button.w) / 2</t>
  </si>
  <si>
    <t>button[i].y</t>
  </si>
  <si>
    <t>highlighter.y</t>
  </si>
  <si>
    <t>=button[curr].y - (highlighter.h - button.h) / 2</t>
  </si>
  <si>
    <t>curr</t>
  </si>
  <si>
    <t>window w</t>
  </si>
  <si>
    <t>window h</t>
  </si>
  <si>
    <t>objects col</t>
  </si>
  <si>
    <t>objects row</t>
  </si>
  <si>
    <t>zero w</t>
  </si>
  <si>
    <t>zero h</t>
  </si>
  <si>
    <t>zero texture size x</t>
  </si>
  <si>
    <t>w</t>
  </si>
  <si>
    <t>window</t>
  </si>
  <si>
    <t>zero</t>
  </si>
  <si>
    <t>rect1</t>
  </si>
  <si>
    <t>rect2</t>
  </si>
  <si>
    <t>rect</t>
  </si>
  <si>
    <t>y\x</t>
  </si>
  <si>
    <t>x+w</t>
  </si>
  <si>
    <t>y+h</t>
  </si>
  <si>
    <t xml:space="preserve"> </t>
  </si>
  <si>
    <t>}</t>
  </si>
  <si>
    <r>
      <t>public</t>
    </r>
    <r>
      <rPr>
        <sz val="12"/>
        <color rgb="FF333333"/>
        <rFont val="Consolas"/>
        <family val="3"/>
        <charset val="204"/>
      </rPr>
      <t xml:space="preserve"> </t>
    </r>
    <r>
      <rPr>
        <sz val="12"/>
        <color rgb="FF63B175"/>
        <rFont val="Consolas"/>
        <family val="3"/>
        <charset val="204"/>
      </rPr>
      <t>boolean</t>
    </r>
    <r>
      <rPr>
        <sz val="12"/>
        <color rgb="FF333333"/>
        <rFont val="Consolas"/>
        <family val="3"/>
        <charset val="204"/>
      </rPr>
      <t xml:space="preserve"> </t>
    </r>
    <r>
      <rPr>
        <sz val="12"/>
        <color rgb="FF000000"/>
        <rFont val="Consolas"/>
        <family val="3"/>
        <charset val="204"/>
      </rPr>
      <t>isOverlapping(Rectangle other) {</t>
    </r>
  </si>
  <si>
    <r>
      <t>        </t>
    </r>
    <r>
      <rPr>
        <sz val="12"/>
        <color rgb="FF63B175"/>
        <rFont val="Consolas"/>
        <family val="3"/>
        <charset val="204"/>
      </rPr>
      <t>return</t>
    </r>
    <r>
      <rPr>
        <sz val="12"/>
        <color rgb="FF333333"/>
        <rFont val="Consolas"/>
        <family val="3"/>
        <charset val="204"/>
      </rPr>
      <t xml:space="preserve"> </t>
    </r>
    <r>
      <rPr>
        <sz val="12"/>
        <color rgb="FF63B175"/>
        <rFont val="Consolas"/>
        <family val="3"/>
        <charset val="204"/>
      </rPr>
      <t>false</t>
    </r>
    <r>
      <rPr>
        <sz val="12"/>
        <color rgb="FF000000"/>
        <rFont val="Consolas"/>
        <family val="3"/>
        <charset val="204"/>
      </rPr>
      <t>;</t>
    </r>
  </si>
  <si>
    <r>
      <t>    </t>
    </r>
    <r>
      <rPr>
        <sz val="12"/>
        <color rgb="FF000000"/>
        <rFont val="Consolas"/>
        <family val="3"/>
        <charset val="204"/>
      </rPr>
      <t>}</t>
    </r>
  </si>
  <si>
    <r>
      <t>    </t>
    </r>
    <r>
      <rPr>
        <sz val="12"/>
        <color rgb="FF63B175"/>
        <rFont val="Consolas"/>
        <family val="3"/>
        <charset val="204"/>
      </rPr>
      <t>return</t>
    </r>
    <r>
      <rPr>
        <sz val="12"/>
        <color rgb="FF333333"/>
        <rFont val="Consolas"/>
        <family val="3"/>
        <charset val="204"/>
      </rPr>
      <t xml:space="preserve"> </t>
    </r>
    <r>
      <rPr>
        <sz val="12"/>
        <color rgb="FF63B175"/>
        <rFont val="Consolas"/>
        <family val="3"/>
        <charset val="204"/>
      </rPr>
      <t>true</t>
    </r>
    <r>
      <rPr>
        <sz val="12"/>
        <color rgb="FF000000"/>
        <rFont val="Consolas"/>
        <family val="3"/>
        <charset val="204"/>
      </rPr>
      <t>;</t>
    </r>
  </si>
  <si>
    <t xml:space="preserve">    if (this.bottomRight.getY() &lt; other.topLeft.getY() </t>
  </si>
  <si>
    <t>      || this.topLeft.getY() &gt; other.bottomRight.getY()) {</t>
  </si>
  <si>
    <t xml:space="preserve">    if (this.bottomRight.getX() &lt; other.topLeft.getX() </t>
  </si>
  <si>
    <t>      || this.topLeft.getX() &gt; other.bottomRight.getX()) {</t>
  </si>
  <si>
    <t>yh1 &lt; y2</t>
  </si>
  <si>
    <t>y1 &gt; yh2</t>
  </si>
  <si>
    <t>xw1 &lt; x2</t>
  </si>
  <si>
    <t>x1 &gt; xw2</t>
  </si>
  <si>
    <t>don’t colide 1</t>
  </si>
  <si>
    <t>don’t colide 2</t>
  </si>
  <si>
    <t xml:space="preserve">colide = </t>
  </si>
  <si>
    <t>not(don’t colide 1 || don’t colide 2)</t>
  </si>
  <si>
    <t>wall</t>
  </si>
  <si>
    <t>mov.obj prev</t>
  </si>
  <si>
    <t>moving obj now</t>
  </si>
  <si>
    <t>A</t>
  </si>
  <si>
    <t>B</t>
  </si>
  <si>
    <t>C</t>
  </si>
  <si>
    <t>D</t>
  </si>
  <si>
    <t>G</t>
  </si>
  <si>
    <t>Cx</t>
  </si>
  <si>
    <t>Cx = wall.x - mov.obj.w</t>
  </si>
  <si>
    <t>Cx, Cy</t>
  </si>
  <si>
    <t>&lt;ABD = atan(AD / BD)</t>
  </si>
  <si>
    <t>AD = mov.obj.prev.y - mov.obj.now.y</t>
  </si>
  <si>
    <t>BD = mov.obj.prev.x - mov.obj.now.x</t>
  </si>
  <si>
    <t>BCx = Bx - Cx = mov.obj.now.x - Cx</t>
  </si>
  <si>
    <t>CCx / BCx = tan(&lt;ABD)</t>
  </si>
  <si>
    <t>CCx = BCx*tan(&lt;ABD)</t>
  </si>
  <si>
    <t>Cy = By - CCx = mov.obj.now.y - CCx</t>
  </si>
  <si>
    <t>mov.obj.prev.xw - wall.x</t>
  </si>
  <si>
    <t>mov.obj.prev.yh - wall.y</t>
  </si>
  <si>
    <t>case 1</t>
  </si>
  <si>
    <t>O1</t>
  </si>
  <si>
    <t>O2</t>
  </si>
  <si>
    <t>w * m_frames.framesAlongX / texture.getSize().x;</t>
  </si>
  <si>
    <t>h * m_frames.framesAlongY / texture.getSize().y;</t>
  </si>
  <si>
    <t>m_frames.framesAlongX</t>
  </si>
  <si>
    <t>m_frames.framesAlongY</t>
  </si>
  <si>
    <t>textureSizeX</t>
  </si>
  <si>
    <t>textureSizeY</t>
  </si>
  <si>
    <t xml:space="preserve">            int width = texture.Width / columnsForAnimation;</t>
  </si>
  <si>
    <t xml:space="preserve">            int height = texture.Height / rowsForAnimation;</t>
  </si>
  <si>
    <t xml:space="preserve">            int row = (int)((float)currentFrame / (float)columnsForAnimation);</t>
  </si>
  <si>
    <t xml:space="preserve">            int column = currentFrame % columnsForAnimation;</t>
  </si>
  <si>
    <t>texture.Width / columnsForAnimation;</t>
  </si>
  <si>
    <t>texture.Height / rowsForAnimation;</t>
  </si>
  <si>
    <t>row</t>
  </si>
  <si>
    <t>column</t>
  </si>
  <si>
    <t>How monsters look for Zero</t>
  </si>
  <si>
    <t>window width</t>
  </si>
  <si>
    <t>window heigth</t>
  </si>
  <si>
    <t>M</t>
  </si>
  <si>
    <t>monster.x</t>
  </si>
  <si>
    <t>monster.y</t>
  </si>
  <si>
    <t>monster.w</t>
  </si>
  <si>
    <t>single block width</t>
  </si>
  <si>
    <t>single block heigth</t>
  </si>
  <si>
    <t>monster.h</t>
  </si>
  <si>
    <t>angle</t>
  </si>
  <si>
    <t>multiplier</t>
  </si>
  <si>
    <t>place.w</t>
  </si>
  <si>
    <t>place.h</t>
  </si>
  <si>
    <t>monster.center.x</t>
  </si>
  <si>
    <t>monster.center.y</t>
  </si>
  <si>
    <t>place.x</t>
  </si>
  <si>
    <t>place.y</t>
  </si>
  <si>
    <t>angle precision</t>
  </si>
  <si>
    <t>multiplier precision</t>
  </si>
  <si>
    <t>monster before</t>
  </si>
  <si>
    <t>monster now</t>
  </si>
  <si>
    <t>health</t>
  </si>
  <si>
    <t>newWidth</t>
  </si>
  <si>
    <t>m_maxWidth - m_maxWidth * (m_currentHealth / m_maxHealth)</t>
  </si>
  <si>
    <t>maxWidth</t>
  </si>
  <si>
    <t>maxHealth</t>
  </si>
  <si>
    <t>currentHealth</t>
  </si>
  <si>
    <t>gameObject</t>
  </si>
  <si>
    <t>scale health bar</t>
  </si>
  <si>
    <t>m_maxWidth</t>
  </si>
  <si>
    <t>texture.x</t>
  </si>
  <si>
    <t>factor1</t>
  </si>
  <si>
    <t>newWidth * frames / texture.x</t>
  </si>
  <si>
    <t>sprite.scale.x</t>
  </si>
  <si>
    <t>cos</t>
  </si>
  <si>
    <t>sin</t>
  </si>
  <si>
    <t>speed</t>
  </si>
  <si>
    <t>angle_rad</t>
  </si>
  <si>
    <t>m_rect</t>
  </si>
  <si>
    <t>new m_rect</t>
  </si>
  <si>
    <t>m_firingAccuracy</t>
  </si>
  <si>
    <t>%</t>
  </si>
  <si>
    <t>error range</t>
  </si>
  <si>
    <t>rand</t>
  </si>
  <si>
    <t>inaccuracy</t>
  </si>
  <si>
    <t>100 - firingAccuracy</t>
  </si>
  <si>
    <t>rand - errorRange / 2</t>
  </si>
  <si>
    <t>nameOfTexture</t>
  </si>
  <si>
    <t>rowsForAnimation</t>
  </si>
  <si>
    <t>columnsForAnimation</t>
  </si>
  <si>
    <t>attackRate</t>
  </si>
  <si>
    <t>minDamage</t>
  </si>
  <si>
    <t>maxDamage</t>
  </si>
  <si>
    <t>attackRange</t>
  </si>
  <si>
    <t>resistentToProjectiles)</t>
  </si>
  <si>
    <t>monsterSpriteSheet"</t>
  </si>
  <si>
    <t>null</t>
  </si>
  <si>
    <t>Jelly"</t>
  </si>
  <si>
    <t>1.5f</t>
  </si>
  <si>
    <t>WalkingSquare"</t>
  </si>
  <si>
    <t>creatureResistentToProjectiles</t>
  </si>
  <si>
    <t>screen_x</t>
  </si>
  <si>
    <t>screen_y</t>
  </si>
  <si>
    <t>blocks_x</t>
  </si>
  <si>
    <t>blocks_y</t>
  </si>
  <si>
    <t>nblocks_x</t>
  </si>
  <si>
    <t>nblocks_y</t>
  </si>
  <si>
    <t>speedFactor</t>
  </si>
  <si>
    <t>speed pixels</t>
  </si>
  <si>
    <t>divider</t>
  </si>
  <si>
    <t>Zero</t>
  </si>
  <si>
    <t>--== Case 2 ==--</t>
  </si>
  <si>
    <t>Monster</t>
  </si>
  <si>
    <t>Name</t>
  </si>
  <si>
    <t>Value</t>
  </si>
  <si>
    <t>Type</t>
  </si>
  <si>
    <t>double</t>
  </si>
  <si>
    <t>Monster before</t>
  </si>
  <si>
    <t>Monster after</t>
  </si>
  <si>
    <t>◢</t>
  </si>
  <si>
    <t>{x=426.99997520446777 y=558.00000000000000 w=57.000000000000000 ...}</t>
  </si>
  <si>
    <t>Rectangle</t>
  </si>
  <si>
    <t>{x=382.14284181594849 y=517.57142859697342 w=57.000000000000000 ...}</t>
  </si>
  <si>
    <t>x1</t>
  </si>
  <si>
    <t>x2</t>
  </si>
  <si>
    <t>xw1</t>
  </si>
  <si>
    <t>xw2</t>
  </si>
  <si>
    <t>y1</t>
  </si>
  <si>
    <t>y2</t>
  </si>
  <si>
    <t>yh1</t>
  </si>
  <si>
    <t>yh2</t>
  </si>
  <si>
    <t>(yh1 &lt; y2) || (y1 &gt; yh2)</t>
  </si>
  <si>
    <t>(xw1 &lt; x2) || (x1 &gt; xw2)</t>
  </si>
  <si>
    <t>returns</t>
  </si>
  <si>
    <t>{x=0.0000000000000000 y=170.00000000000000 w=114.00000000000000 ...}</t>
  </si>
  <si>
    <t>Wall</t>
  </si>
  <si>
    <t>xw1 - x2</t>
  </si>
  <si>
    <t>yh1 - y2</t>
  </si>
  <si>
    <t>xw1 &gt; x2</t>
  </si>
  <si>
    <t>yh1 &gt; y2</t>
  </si>
  <si>
    <t>xw1 &lt; xw2</t>
  </si>
  <si>
    <t>yh1 &lt; yh2</t>
  </si>
  <si>
    <t>x1 &gt; x2</t>
  </si>
  <si>
    <t>y1 &gt; y2</t>
  </si>
  <si>
    <t>x1 &lt; xw2</t>
  </si>
  <si>
    <t>y1 &lt; yh2</t>
  </si>
  <si>
    <t>(xw1 - x2) &lt; (yh1 - y2)</t>
  </si>
  <si>
    <t>{x=0.0000000000000000 y=253.00000125169754 w=57.000000000000000 ...}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</si>
</sst>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.85"/>
      <color rgb="FF000000"/>
      <name val="Consolas"/>
      <family val="3"/>
      <charset val="204"/>
    </font>
    <font>
      <sz val="12"/>
      <color rgb="FF63B175"/>
      <name val="Consolas"/>
      <family val="3"/>
      <charset val="204"/>
    </font>
    <font>
      <sz val="12"/>
      <color rgb="FF333333"/>
      <name val="Consolas"/>
      <family val="3"/>
      <charset val="204"/>
    </font>
    <font>
      <sz val="12"/>
      <color rgb="FF000000"/>
      <name val="Consolas"/>
      <family val="3"/>
      <charset val="204"/>
    </font>
    <font>
      <sz val="11"/>
      <color theme="0" tint="-0.1499984740745262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9" fillId="10" borderId="10" applyNumberFormat="0" applyAlignment="0" applyProtection="0"/>
  </cellStyleXfs>
  <cellXfs count="60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0" borderId="0" xfId="0" applyFont="1" applyAlignment="1">
      <alignment horizontal="left" vertical="center" readingOrder="1"/>
    </xf>
    <xf numFmtId="0" fontId="5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0" fontId="0" fillId="4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6" borderId="1" xfId="0" applyFill="1" applyBorder="1"/>
    <xf numFmtId="0" fontId="8" fillId="9" borderId="0" xfId="0" applyFont="1" applyFill="1" applyAlignment="1">
      <alignment horizontal="right"/>
    </xf>
    <xf numFmtId="0" fontId="8" fillId="9" borderId="0" xfId="0" applyFont="1" applyFill="1" applyAlignment="1">
      <alignment horizontal="left"/>
    </xf>
    <xf numFmtId="0" fontId="8" fillId="9" borderId="0" xfId="0" applyFont="1" applyFill="1"/>
    <xf numFmtId="0" fontId="8" fillId="9" borderId="0" xfId="0" applyFont="1" applyFill="1" applyAlignment="1">
      <alignment vertical="top"/>
    </xf>
    <xf numFmtId="0" fontId="8" fillId="9" borderId="1" xfId="0" applyFont="1" applyFill="1" applyBorder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1" fontId="0" fillId="0" borderId="0" xfId="0" applyNumberFormat="1"/>
    <xf numFmtId="0" fontId="9" fillId="10" borderId="10" xfId="1"/>
    <xf numFmtId="0" fontId="3" fillId="0" borderId="0" xfId="0" applyFont="1" applyAlignment="1">
      <alignment vertical="center"/>
    </xf>
    <xf numFmtId="0" fontId="0" fillId="11" borderId="1" xfId="0" applyFill="1" applyBorder="1"/>
    <xf numFmtId="0" fontId="0" fillId="11" borderId="1" xfId="0" applyFill="1" applyBorder="1" applyAlignment="1">
      <alignment horizontal="center" vertical="center"/>
    </xf>
    <xf numFmtId="0" fontId="9" fillId="10" borderId="10" xfId="1" quotePrefix="1"/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4" xfId="0" applyFont="1" applyBorder="1" applyAlignment="1">
      <alignment horizontal="left" vertical="center" wrapText="1" indent="1"/>
    </xf>
    <xf numFmtId="0" fontId="2" fillId="0" borderId="0" xfId="0" applyFont="1" applyFill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4" xfId="0" applyFont="1" applyBorder="1" applyAlignment="1">
      <alignment horizontal="left" vertical="center" wrapText="1" indent="1"/>
    </xf>
    <xf numFmtId="0" fontId="1" fillId="2" borderId="0" xfId="0" applyFont="1" applyFill="1" applyBorder="1" applyAlignment="1">
      <alignment vertical="center" wrapText="1"/>
    </xf>
    <xf numFmtId="0" fontId="1" fillId="12" borderId="0" xfId="0" applyFont="1" applyFill="1" applyBorder="1" applyAlignment="1">
      <alignment vertical="center" wrapText="1"/>
    </xf>
    <xf numFmtId="0" fontId="0" fillId="12" borderId="0" xfId="0" applyFill="1"/>
    <xf numFmtId="0" fontId="1" fillId="13" borderId="0" xfId="0" applyFont="1" applyFill="1" applyBorder="1" applyAlignment="1">
      <alignment vertical="center" wrapText="1"/>
    </xf>
    <xf numFmtId="0" fontId="0" fillId="13" borderId="0" xfId="0" applyFill="1"/>
    <xf numFmtId="0" fontId="10" fillId="13" borderId="11" xfId="0" applyFont="1" applyFill="1" applyBorder="1" applyAlignment="1">
      <alignment horizontal="center" vertical="center" wrapText="1"/>
    </xf>
    <xf numFmtId="0" fontId="10" fillId="13" borderId="12" xfId="0" applyFont="1" applyFill="1" applyBorder="1" applyAlignment="1">
      <alignment horizontal="center" vertical="center" wrapText="1"/>
    </xf>
    <xf numFmtId="0" fontId="1" fillId="13" borderId="13" xfId="0" applyFont="1" applyFill="1" applyBorder="1" applyAlignment="1">
      <alignment vertical="center" wrapText="1"/>
    </xf>
    <xf numFmtId="0" fontId="1" fillId="13" borderId="14" xfId="0" applyFont="1" applyFill="1" applyBorder="1" applyAlignment="1">
      <alignment vertical="center" wrapText="1"/>
    </xf>
    <xf numFmtId="0" fontId="1" fillId="13" borderId="14" xfId="0" applyFont="1" applyFill="1" applyBorder="1" applyAlignment="1">
      <alignment horizontal="left" vertical="center" wrapText="1" indent="1"/>
    </xf>
    <xf numFmtId="0" fontId="0" fillId="0" borderId="0" xfId="0" applyFill="1"/>
    <xf numFmtId="0" fontId="0" fillId="0" borderId="2" xfId="0" applyFill="1" applyBorder="1"/>
    <xf numFmtId="0" fontId="0" fillId="0" borderId="5" xfId="0" applyFill="1" applyBorder="1"/>
    <xf numFmtId="0" fontId="0" fillId="0" borderId="7" xfId="0" applyFill="1" applyBorder="1"/>
  </cellXfs>
  <cellStyles count="2">
    <cellStyle name="Check Cell" xfId="1" builtinId="23"/>
    <cellStyle name="Normal" xfId="0" builtinId="0"/>
  </cellStyles>
  <dxfs count="7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theme="5" tint="0.39994506668294322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C000"/>
      <color rgb="FFED7D31"/>
      <color rgb="FFA5A5A5"/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'zero movement'!$J$1</c:f>
              <c:strCache>
                <c:ptCount val="1"/>
                <c:pt idx="0">
                  <c:v>h</c:v>
                </c:pt>
              </c:strCache>
            </c:strRef>
          </c:tx>
          <c:spPr>
            <a:ln w="19050">
              <a:noFill/>
            </a:ln>
          </c:spPr>
          <c:xVal>
            <c:numRef>
              <c:f>'zero movement'!$I$2:$I$7</c:f>
              <c:numCache>
                <c:formatCode>General</c:formatCode>
                <c:ptCount val="6"/>
                <c:pt idx="0">
                  <c:v>800</c:v>
                </c:pt>
                <c:pt idx="1">
                  <c:v>160</c:v>
                </c:pt>
              </c:numCache>
            </c:numRef>
          </c:xVal>
          <c:yVal>
            <c:numRef>
              <c:f>'zero movement'!$J$2:$J$7</c:f>
              <c:numCache>
                <c:formatCode>General</c:formatCode>
                <c:ptCount val="6"/>
                <c:pt idx="0">
                  <c:v>600</c:v>
                </c:pt>
                <c:pt idx="1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501568"/>
        <c:axId val="127571072"/>
      </c:scatterChart>
      <c:valAx>
        <c:axId val="273501568"/>
        <c:scaling>
          <c:orientation val="minMax"/>
          <c:max val="800"/>
        </c:scaling>
        <c:delete val="0"/>
        <c:axPos val="b"/>
        <c:numFmt formatCode="General" sourceLinked="1"/>
        <c:majorTickMark val="out"/>
        <c:minorTickMark val="none"/>
        <c:tickLblPos val="nextTo"/>
        <c:crossAx val="127571072"/>
        <c:crosses val="autoZero"/>
        <c:crossBetween val="midCat"/>
        <c:majorUnit val="100"/>
      </c:valAx>
      <c:valAx>
        <c:axId val="12757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501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monsters!$D$11</c:f>
              <c:strCache>
                <c:ptCount val="1"/>
                <c:pt idx="0">
                  <c:v>place.y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0"/>
          </c:marker>
          <c:xVal>
            <c:numRef>
              <c:f>monsters!$C$12:$C$50</c:f>
              <c:numCache>
                <c:formatCode>General</c:formatCode>
                <c:ptCount val="39"/>
                <c:pt idx="0">
                  <c:v>621.42857142857144</c:v>
                </c:pt>
                <c:pt idx="1">
                  <c:v>600.44272489549246</c:v>
                </c:pt>
                <c:pt idx="2">
                  <c:v>542.62325243453824</c:v>
                </c:pt>
                <c:pt idx="3">
                  <c:v>462.12637742874909</c:v>
                </c:pt>
                <c:pt idx="4">
                  <c:v>378.66054230620415</c:v>
                </c:pt>
                <c:pt idx="5">
                  <c:v>312.66109447766848</c:v>
                </c:pt>
                <c:pt idx="6">
                  <c:v>280.28700058278076</c:v>
                </c:pt>
                <c:pt idx="7">
                  <c:v>289.46456789300635</c:v>
                </c:pt>
                <c:pt idx="8">
                  <c:v>337.94680785195226</c:v>
                </c:pt>
                <c:pt idx="9">
                  <c:v>413.86357724043773</c:v>
                </c:pt>
                <c:pt idx="10">
                  <c:v>498.62780322226735</c:v>
                </c:pt>
                <c:pt idx="11">
                  <c:v>571.48624702135885</c:v>
                </c:pt>
                <c:pt idx="12">
                  <c:v>614.60062056863421</c:v>
                </c:pt>
                <c:pt idx="13">
                  <c:v>707.14285714285711</c:v>
                </c:pt>
                <c:pt idx="14">
                  <c:v>675.66408734323875</c:v>
                </c:pt>
                <c:pt idx="15">
                  <c:v>588.93487865180737</c:v>
                </c:pt>
                <c:pt idx="16">
                  <c:v>468.18956614312361</c:v>
                </c:pt>
                <c:pt idx="17">
                  <c:v>342.9908134593062</c:v>
                </c:pt>
                <c:pt idx="18">
                  <c:v>243.99164171650273</c:v>
                </c:pt>
                <c:pt idx="19">
                  <c:v>195.43050087417114</c:v>
                </c:pt>
                <c:pt idx="20">
                  <c:v>209.19685183950946</c:v>
                </c:pt>
                <c:pt idx="21">
                  <c:v>281.92021177792833</c:v>
                </c:pt>
                <c:pt idx="22">
                  <c:v>395.79536586065666</c:v>
                </c:pt>
                <c:pt idx="23">
                  <c:v>522.94170483340099</c:v>
                </c:pt>
                <c:pt idx="24">
                  <c:v>632.22937053203827</c:v>
                </c:pt>
                <c:pt idx="25">
                  <c:v>696.90093085295121</c:v>
                </c:pt>
                <c:pt idx="26">
                  <c:v>792.85714285714289</c:v>
                </c:pt>
                <c:pt idx="27">
                  <c:v>750.88544979098492</c:v>
                </c:pt>
                <c:pt idx="28">
                  <c:v>635.24650486907649</c:v>
                </c:pt>
                <c:pt idx="29">
                  <c:v>474.25275485749813</c:v>
                </c:pt>
                <c:pt idx="30">
                  <c:v>307.3210846124083</c:v>
                </c:pt>
                <c:pt idx="31">
                  <c:v>175.32218895533697</c:v>
                </c:pt>
                <c:pt idx="32">
                  <c:v>110.57400116556153</c:v>
                </c:pt>
                <c:pt idx="33">
                  <c:v>128.92913578601264</c:v>
                </c:pt>
                <c:pt idx="34">
                  <c:v>225.89361570390446</c:v>
                </c:pt>
                <c:pt idx="35">
                  <c:v>377.72715448087553</c:v>
                </c:pt>
                <c:pt idx="36">
                  <c:v>547.25560644453469</c:v>
                </c:pt>
                <c:pt idx="37">
                  <c:v>692.9724940427177</c:v>
                </c:pt>
                <c:pt idx="38">
                  <c:v>779.20124113726843</c:v>
                </c:pt>
              </c:numCache>
            </c:numRef>
          </c:xVal>
          <c:yVal>
            <c:numRef>
              <c:f>monsters!$D$12:$D$50</c:f>
              <c:numCache>
                <c:formatCode>General</c:formatCode>
                <c:ptCount val="39"/>
                <c:pt idx="0">
                  <c:v>385.71428571428567</c:v>
                </c:pt>
                <c:pt idx="1">
                  <c:v>447.35471210625462</c:v>
                </c:pt>
                <c:pt idx="2">
                  <c:v>493.90341233244379</c:v>
                </c:pt>
                <c:pt idx="3">
                  <c:v>513.96364113480695</c:v>
                </c:pt>
                <c:pt idx="4">
                  <c:v>502.62395487758761</c:v>
                </c:pt>
                <c:pt idx="5">
                  <c:v>462.6607042419372</c:v>
                </c:pt>
                <c:pt idx="6">
                  <c:v>403.85828675055433</c:v>
                </c:pt>
                <c:pt idx="7">
                  <c:v>340.61358501133452</c:v>
                </c:pt>
                <c:pt idx="8">
                  <c:v>288.41110774612349</c:v>
                </c:pt>
                <c:pt idx="9">
                  <c:v>260.03184201448749</c:v>
                </c:pt>
                <c:pt idx="10">
                  <c:v>262.42402182902504</c:v>
                </c:pt>
                <c:pt idx="11">
                  <c:v>295.00195814094957</c:v>
                </c:pt>
                <c:pt idx="12">
                  <c:v>349.78943594585235</c:v>
                </c:pt>
                <c:pt idx="13">
                  <c:v>385.71428571428567</c:v>
                </c:pt>
                <c:pt idx="14">
                  <c:v>478.1749253022391</c:v>
                </c:pt>
                <c:pt idx="15">
                  <c:v>547.99797564152277</c:v>
                </c:pt>
                <c:pt idx="16">
                  <c:v>578.08831884506753</c:v>
                </c:pt>
                <c:pt idx="17">
                  <c:v>561.07878945923858</c:v>
                </c:pt>
                <c:pt idx="18">
                  <c:v>501.13391350576296</c:v>
                </c:pt>
                <c:pt idx="19">
                  <c:v>412.93028726868863</c:v>
                </c:pt>
                <c:pt idx="20">
                  <c:v>318.06323465985901</c:v>
                </c:pt>
                <c:pt idx="21">
                  <c:v>239.75951876204238</c:v>
                </c:pt>
                <c:pt idx="22">
                  <c:v>197.19062016458841</c:v>
                </c:pt>
                <c:pt idx="23">
                  <c:v>200.77888988639469</c:v>
                </c:pt>
                <c:pt idx="24">
                  <c:v>249.64579435428152</c:v>
                </c:pt>
                <c:pt idx="25">
                  <c:v>331.82701106163569</c:v>
                </c:pt>
                <c:pt idx="26">
                  <c:v>385.71428571428567</c:v>
                </c:pt>
                <c:pt idx="27">
                  <c:v>508.99513849822358</c:v>
                </c:pt>
                <c:pt idx="28">
                  <c:v>602.09253895060192</c:v>
                </c:pt>
                <c:pt idx="29">
                  <c:v>642.21299655532823</c:v>
                </c:pt>
                <c:pt idx="30">
                  <c:v>619.53362404088944</c:v>
                </c:pt>
                <c:pt idx="31">
                  <c:v>539.60712276958873</c:v>
                </c:pt>
                <c:pt idx="32">
                  <c:v>422.00228778682293</c:v>
                </c:pt>
                <c:pt idx="33">
                  <c:v>295.51288430838343</c:v>
                </c:pt>
                <c:pt idx="34">
                  <c:v>191.10792977796129</c:v>
                </c:pt>
                <c:pt idx="35">
                  <c:v>134.34939831468932</c:v>
                </c:pt>
                <c:pt idx="36">
                  <c:v>139.13375794376438</c:v>
                </c:pt>
                <c:pt idx="37">
                  <c:v>204.28963056761347</c:v>
                </c:pt>
                <c:pt idx="38">
                  <c:v>313.86458617741903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58624"/>
        <c:axId val="128188800"/>
      </c:scatterChart>
      <c:valAx>
        <c:axId val="127658624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128188800"/>
        <c:crosses val="autoZero"/>
        <c:crossBetween val="midCat"/>
        <c:majorUnit val="114"/>
      </c:valAx>
      <c:valAx>
        <c:axId val="128188800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658624"/>
        <c:crossesAt val="0"/>
        <c:crossBetween val="midCat"/>
        <c:majorUnit val="8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 collisions 2'!$B$1</c:f>
              <c:strCache>
                <c:ptCount val="1"/>
                <c:pt idx="0">
                  <c:v>wall</c:v>
                </c:pt>
              </c:strCache>
            </c:strRef>
          </c:tx>
          <c:xVal>
            <c:numRef>
              <c:f>'process collisions 2'!$A$2:$A$6</c:f>
              <c:numCache>
                <c:formatCode>General</c:formatCode>
                <c:ptCount val="5"/>
                <c:pt idx="0">
                  <c:v>114</c:v>
                </c:pt>
                <c:pt idx="1">
                  <c:v>114</c:v>
                </c:pt>
                <c:pt idx="2">
                  <c:v>228</c:v>
                </c:pt>
                <c:pt idx="3">
                  <c:v>228</c:v>
                </c:pt>
                <c:pt idx="4">
                  <c:v>114</c:v>
                </c:pt>
              </c:numCache>
            </c:numRef>
          </c:xVal>
          <c:yVal>
            <c:numRef>
              <c:f>'process collisions 2'!$B$2:$B$6</c:f>
              <c:numCache>
                <c:formatCode>General</c:formatCode>
                <c:ptCount val="5"/>
                <c:pt idx="0">
                  <c:v>425</c:v>
                </c:pt>
                <c:pt idx="1">
                  <c:v>510</c:v>
                </c:pt>
                <c:pt idx="2">
                  <c:v>510</c:v>
                </c:pt>
                <c:pt idx="3">
                  <c:v>425</c:v>
                </c:pt>
                <c:pt idx="4">
                  <c:v>425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'process collisions 2'!$B$7</c:f>
              <c:strCache>
                <c:ptCount val="1"/>
                <c:pt idx="0">
                  <c:v>monster before</c:v>
                </c:pt>
              </c:strCache>
            </c:strRef>
          </c:tx>
          <c:xVal>
            <c:numRef>
              <c:f>'process collisions 2'!$A$8:$A$12</c:f>
              <c:numCache>
                <c:formatCode>General</c:formatCode>
                <c:ptCount val="5"/>
                <c:pt idx="0">
                  <c:v>56</c:v>
                </c:pt>
                <c:pt idx="1">
                  <c:v>56</c:v>
                </c:pt>
                <c:pt idx="2">
                  <c:v>113</c:v>
                </c:pt>
                <c:pt idx="3">
                  <c:v>113</c:v>
                </c:pt>
                <c:pt idx="4">
                  <c:v>56</c:v>
                </c:pt>
              </c:numCache>
            </c:numRef>
          </c:xVal>
          <c:yVal>
            <c:numRef>
              <c:f>'process collisions 2'!$B$8:$B$12</c:f>
              <c:numCache>
                <c:formatCode>General</c:formatCode>
                <c:ptCount val="5"/>
                <c:pt idx="0">
                  <c:v>510</c:v>
                </c:pt>
                <c:pt idx="1">
                  <c:v>552</c:v>
                </c:pt>
                <c:pt idx="2">
                  <c:v>552</c:v>
                </c:pt>
                <c:pt idx="3">
                  <c:v>510</c:v>
                </c:pt>
                <c:pt idx="4">
                  <c:v>510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'process collisions 2'!$D$13</c:f>
              <c:strCache>
                <c:ptCount val="1"/>
                <c:pt idx="0">
                  <c:v>monster now</c:v>
                </c:pt>
              </c:strCache>
            </c:strRef>
          </c:tx>
          <c:xVal>
            <c:numRef>
              <c:f>'process collisions 2'!$A$14:$A$18</c:f>
              <c:numCache>
                <c:formatCode>General</c:formatCode>
                <c:ptCount val="5"/>
                <c:pt idx="0">
                  <c:v>61</c:v>
                </c:pt>
                <c:pt idx="1">
                  <c:v>61</c:v>
                </c:pt>
                <c:pt idx="2">
                  <c:v>118</c:v>
                </c:pt>
                <c:pt idx="3">
                  <c:v>118</c:v>
                </c:pt>
                <c:pt idx="4">
                  <c:v>61</c:v>
                </c:pt>
              </c:numCache>
            </c:numRef>
          </c:xVal>
          <c:yVal>
            <c:numRef>
              <c:f>'process collisions 2'!$B$14:$B$18</c:f>
              <c:numCache>
                <c:formatCode>General</c:formatCode>
                <c:ptCount val="5"/>
                <c:pt idx="0">
                  <c:v>510</c:v>
                </c:pt>
                <c:pt idx="1">
                  <c:v>552</c:v>
                </c:pt>
                <c:pt idx="2">
                  <c:v>552</c:v>
                </c:pt>
                <c:pt idx="3">
                  <c:v>510</c:v>
                </c:pt>
                <c:pt idx="4">
                  <c:v>510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68864"/>
        <c:axId val="128470400"/>
      </c:scatterChart>
      <c:valAx>
        <c:axId val="12846886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128470400"/>
        <c:crosses val="autoZero"/>
        <c:crossBetween val="midCat"/>
      </c:valAx>
      <c:valAx>
        <c:axId val="128470400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468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 collisions 2'!$D$36</c:f>
              <c:strCache>
                <c:ptCount val="1"/>
                <c:pt idx="0">
                  <c:v>Zero</c:v>
                </c:pt>
              </c:strCache>
            </c:strRef>
          </c:tx>
          <c:xVal>
            <c:numRef>
              <c:f>'process collisions 2'!$A$37:$A$41</c:f>
              <c:numCache>
                <c:formatCode>General</c:formatCode>
                <c:ptCount val="5"/>
                <c:pt idx="0">
                  <c:v>426.99997520446698</c:v>
                </c:pt>
                <c:pt idx="1">
                  <c:v>426.99997520446698</c:v>
                </c:pt>
                <c:pt idx="2">
                  <c:v>483.99997520446698</c:v>
                </c:pt>
                <c:pt idx="3">
                  <c:v>483.99997520446698</c:v>
                </c:pt>
                <c:pt idx="4">
                  <c:v>426.99997520446698</c:v>
                </c:pt>
              </c:numCache>
            </c:numRef>
          </c:xVal>
          <c:yVal>
            <c:numRef>
              <c:f>'process collisions 2'!$B$37:$B$41</c:f>
              <c:numCache>
                <c:formatCode>General</c:formatCode>
                <c:ptCount val="5"/>
                <c:pt idx="0">
                  <c:v>558</c:v>
                </c:pt>
                <c:pt idx="1">
                  <c:v>600</c:v>
                </c:pt>
                <c:pt idx="2">
                  <c:v>600</c:v>
                </c:pt>
                <c:pt idx="3">
                  <c:v>558</c:v>
                </c:pt>
                <c:pt idx="4">
                  <c:v>558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'process collisions 2'!$D$29</c:f>
              <c:strCache>
                <c:ptCount val="1"/>
                <c:pt idx="0">
                  <c:v>Monster after</c:v>
                </c:pt>
              </c:strCache>
            </c:strRef>
          </c:tx>
          <c:xVal>
            <c:numRef>
              <c:f>'process collisions 2'!$A$30:$A$34</c:f>
              <c:numCache>
                <c:formatCode>General</c:formatCode>
                <c:ptCount val="5"/>
                <c:pt idx="0">
                  <c:v>382.14284181594797</c:v>
                </c:pt>
                <c:pt idx="1">
                  <c:v>382.14284181594797</c:v>
                </c:pt>
                <c:pt idx="2">
                  <c:v>439.14284181594797</c:v>
                </c:pt>
                <c:pt idx="3">
                  <c:v>439.14284181594797</c:v>
                </c:pt>
                <c:pt idx="4">
                  <c:v>382.14284181594797</c:v>
                </c:pt>
              </c:numCache>
            </c:numRef>
          </c:xVal>
          <c:yVal>
            <c:numRef>
              <c:f>'process collisions 2'!$B$30:$B$34</c:f>
              <c:numCache>
                <c:formatCode>General</c:formatCode>
                <c:ptCount val="5"/>
                <c:pt idx="0">
                  <c:v>515</c:v>
                </c:pt>
                <c:pt idx="1">
                  <c:v>557</c:v>
                </c:pt>
                <c:pt idx="2">
                  <c:v>557</c:v>
                </c:pt>
                <c:pt idx="3">
                  <c:v>515</c:v>
                </c:pt>
                <c:pt idx="4">
                  <c:v>515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'process collisions 2'!$D$22</c:f>
              <c:strCache>
                <c:ptCount val="1"/>
                <c:pt idx="0">
                  <c:v>Monster before</c:v>
                </c:pt>
              </c:strCache>
            </c:strRef>
          </c:tx>
          <c:xVal>
            <c:numRef>
              <c:f>'process collisions 2'!$A$23:$A$27</c:f>
              <c:numCache>
                <c:formatCode>General</c:formatCode>
                <c:ptCount val="5"/>
                <c:pt idx="0">
                  <c:v>382.14284181594797</c:v>
                </c:pt>
                <c:pt idx="1">
                  <c:v>382.14284181594797</c:v>
                </c:pt>
                <c:pt idx="2">
                  <c:v>439.14284181594797</c:v>
                </c:pt>
                <c:pt idx="3">
                  <c:v>439.14284181594797</c:v>
                </c:pt>
                <c:pt idx="4">
                  <c:v>382.14284181594797</c:v>
                </c:pt>
              </c:numCache>
            </c:numRef>
          </c:xVal>
          <c:yVal>
            <c:numRef>
              <c:f>'process collisions 2'!$B$23:$B$27</c:f>
              <c:numCache>
                <c:formatCode>General</c:formatCode>
                <c:ptCount val="5"/>
                <c:pt idx="0">
                  <c:v>517.57142859697296</c:v>
                </c:pt>
                <c:pt idx="1">
                  <c:v>559.57142859697296</c:v>
                </c:pt>
                <c:pt idx="2">
                  <c:v>559.57142859697296</c:v>
                </c:pt>
                <c:pt idx="3">
                  <c:v>517.57142859697296</c:v>
                </c:pt>
                <c:pt idx="4">
                  <c:v>517.57142859697296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96384"/>
        <c:axId val="128497920"/>
      </c:scatterChart>
      <c:valAx>
        <c:axId val="12849638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128497920"/>
        <c:crosses val="autoZero"/>
        <c:crossBetween val="midCat"/>
      </c:valAx>
      <c:valAx>
        <c:axId val="128497920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496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health!$A$2:$A$3</c:f>
              <c:strCache>
                <c:ptCount val="2"/>
                <c:pt idx="0">
                  <c:v>gameObject</c:v>
                </c:pt>
                <c:pt idx="1">
                  <c:v>health</c:v>
                </c:pt>
              </c:strCache>
            </c:strRef>
          </c:cat>
          <c:val>
            <c:numRef>
              <c:f>health!$B$2:$B$3</c:f>
              <c:numCache>
                <c:formatCode>General</c:formatCode>
                <c:ptCount val="2"/>
                <c:pt idx="0">
                  <c:v>42</c:v>
                </c:pt>
                <c:pt idx="1">
                  <c:v>2.8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602112"/>
        <c:axId val="128603648"/>
      </c:barChart>
      <c:catAx>
        <c:axId val="128602112"/>
        <c:scaling>
          <c:orientation val="minMax"/>
        </c:scaling>
        <c:delete val="0"/>
        <c:axPos val="l"/>
        <c:majorTickMark val="out"/>
        <c:minorTickMark val="none"/>
        <c:tickLblPos val="nextTo"/>
        <c:crossAx val="128603648"/>
        <c:crosses val="autoZero"/>
        <c:auto val="1"/>
        <c:lblAlgn val="ctr"/>
        <c:lblOffset val="100"/>
        <c:noMultiLvlLbl val="0"/>
      </c:catAx>
      <c:valAx>
        <c:axId val="1286036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860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'projectiles movement'!$C$6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xVal>
            <c:numRef>
              <c:f>'projectiles movement'!$B$7:$B$8</c:f>
              <c:numCache>
                <c:formatCode>General</c:formatCode>
                <c:ptCount val="2"/>
                <c:pt idx="0">
                  <c:v>10</c:v>
                </c:pt>
                <c:pt idx="1">
                  <c:v>20</c:v>
                </c:pt>
              </c:numCache>
            </c:numRef>
          </c:xVal>
          <c:yVal>
            <c:numRef>
              <c:f>'projectiles movement'!$C$7:$C$8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31008"/>
        <c:axId val="128732544"/>
      </c:scatterChart>
      <c:valAx>
        <c:axId val="12873100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128732544"/>
        <c:crosses val="autoZero"/>
        <c:crossBetween val="midCat"/>
      </c:valAx>
      <c:valAx>
        <c:axId val="128732544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731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twoObjsColide!$F$2</c:f>
              <c:strCache>
                <c:ptCount val="1"/>
                <c:pt idx="0">
                  <c:v>Zero</c:v>
                </c:pt>
              </c:strCache>
            </c:strRef>
          </c:tx>
          <c:xVal>
            <c:numRef>
              <c:f>twoObjsColide!$F$3:$F$7</c:f>
              <c:numCache>
                <c:formatCode>General</c:formatCode>
                <c:ptCount val="5"/>
                <c:pt idx="0">
                  <c:v>426.99997520446698</c:v>
                </c:pt>
                <c:pt idx="1">
                  <c:v>426.99997520446698</c:v>
                </c:pt>
                <c:pt idx="2">
                  <c:v>483.99997520446698</c:v>
                </c:pt>
                <c:pt idx="3">
                  <c:v>483.99997520446698</c:v>
                </c:pt>
                <c:pt idx="4">
                  <c:v>426.99997520446698</c:v>
                </c:pt>
              </c:numCache>
            </c:numRef>
          </c:xVal>
          <c:yVal>
            <c:numRef>
              <c:f>twoObjsColide!$G$3:$G$7</c:f>
              <c:numCache>
                <c:formatCode>General</c:formatCode>
                <c:ptCount val="5"/>
                <c:pt idx="0">
                  <c:v>558</c:v>
                </c:pt>
                <c:pt idx="1">
                  <c:v>600</c:v>
                </c:pt>
                <c:pt idx="2">
                  <c:v>600</c:v>
                </c:pt>
                <c:pt idx="3">
                  <c:v>558</c:v>
                </c:pt>
                <c:pt idx="4">
                  <c:v>558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twoObjsColide!$F$8</c:f>
              <c:strCache>
                <c:ptCount val="1"/>
                <c:pt idx="0">
                  <c:v>Monster</c:v>
                </c:pt>
              </c:strCache>
            </c:strRef>
          </c:tx>
          <c:xVal>
            <c:numRef>
              <c:f>twoObjsColide!$F$9:$F$13</c:f>
              <c:numCache>
                <c:formatCode>General</c:formatCode>
                <c:ptCount val="5"/>
                <c:pt idx="0">
                  <c:v>382.14284181594797</c:v>
                </c:pt>
                <c:pt idx="1">
                  <c:v>382.14284181594797</c:v>
                </c:pt>
                <c:pt idx="2">
                  <c:v>439.14284181594797</c:v>
                </c:pt>
                <c:pt idx="3">
                  <c:v>439.14284181594797</c:v>
                </c:pt>
                <c:pt idx="4">
                  <c:v>382.14284181594797</c:v>
                </c:pt>
              </c:numCache>
            </c:numRef>
          </c:xVal>
          <c:yVal>
            <c:numRef>
              <c:f>twoObjsColide!$G$9:$G$13</c:f>
              <c:numCache>
                <c:formatCode>General</c:formatCode>
                <c:ptCount val="5"/>
                <c:pt idx="0">
                  <c:v>517.57142859697296</c:v>
                </c:pt>
                <c:pt idx="1">
                  <c:v>559.57142859697296</c:v>
                </c:pt>
                <c:pt idx="2">
                  <c:v>559.57142859697296</c:v>
                </c:pt>
                <c:pt idx="3">
                  <c:v>517.57142859697296</c:v>
                </c:pt>
                <c:pt idx="4">
                  <c:v>517.57142859697296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52640"/>
        <c:axId val="128668416"/>
      </c:scatterChart>
      <c:valAx>
        <c:axId val="12875264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128668416"/>
        <c:crosses val="autoZero"/>
        <c:crossBetween val="midCat"/>
      </c:valAx>
      <c:valAx>
        <c:axId val="128668416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752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12512970762376"/>
          <c:y val="0.10816776141324304"/>
          <c:w val="0.74132294146371236"/>
          <c:h val="0.8438938979777787"/>
        </c:manualLayout>
      </c:layout>
      <c:scatterChart>
        <c:scatterStyle val="lineMarker"/>
        <c:varyColors val="0"/>
        <c:ser>
          <c:idx val="0"/>
          <c:order val="0"/>
          <c:tx>
            <c:strRef>
              <c:f>'zero-moster-colide'!$F$2</c:f>
              <c:strCache>
                <c:ptCount val="1"/>
                <c:pt idx="0">
                  <c:v>Zero</c:v>
                </c:pt>
              </c:strCache>
            </c:strRef>
          </c:tx>
          <c:xVal>
            <c:numRef>
              <c:f>'zero-moster-colide'!$F$3:$F$7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57</c:v>
                </c:pt>
                <c:pt idx="3">
                  <c:v>57</c:v>
                </c:pt>
                <c:pt idx="4">
                  <c:v>0</c:v>
                </c:pt>
              </c:numCache>
            </c:numRef>
          </c:xVal>
          <c:yVal>
            <c:numRef>
              <c:f>'zero-moster-colide'!$G$3:$G$7</c:f>
              <c:numCache>
                <c:formatCode>General</c:formatCode>
                <c:ptCount val="5"/>
                <c:pt idx="0">
                  <c:v>253.000001251697</c:v>
                </c:pt>
                <c:pt idx="1">
                  <c:v>295.00000125169697</c:v>
                </c:pt>
                <c:pt idx="2">
                  <c:v>295.00000125169697</c:v>
                </c:pt>
                <c:pt idx="3">
                  <c:v>253.000001251697</c:v>
                </c:pt>
                <c:pt idx="4">
                  <c:v>253.000001251697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'zero-moster-colide'!$F$8</c:f>
              <c:strCache>
                <c:ptCount val="1"/>
                <c:pt idx="0">
                  <c:v>Wall</c:v>
                </c:pt>
              </c:strCache>
            </c:strRef>
          </c:tx>
          <c:xVal>
            <c:numRef>
              <c:f>'zero-moster-colide'!$F$9:$F$13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114</c:v>
                </c:pt>
                <c:pt idx="3">
                  <c:v>114</c:v>
                </c:pt>
                <c:pt idx="4">
                  <c:v>0</c:v>
                </c:pt>
              </c:numCache>
            </c:numRef>
          </c:xVal>
          <c:yVal>
            <c:numRef>
              <c:f>'zero-moster-colide'!$G$9:$G$13</c:f>
              <c:numCache>
                <c:formatCode>General</c:formatCode>
                <c:ptCount val="5"/>
                <c:pt idx="0">
                  <c:v>170</c:v>
                </c:pt>
                <c:pt idx="1">
                  <c:v>255</c:v>
                </c:pt>
                <c:pt idx="2">
                  <c:v>255</c:v>
                </c:pt>
                <c:pt idx="3">
                  <c:v>170</c:v>
                </c:pt>
                <c:pt idx="4">
                  <c:v>170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89472"/>
        <c:axId val="131691264"/>
      </c:scatterChart>
      <c:valAx>
        <c:axId val="13168947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131691264"/>
        <c:crosses val="autoZero"/>
        <c:crossBetween val="midCat"/>
      </c:valAx>
      <c:valAx>
        <c:axId val="131691264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689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7247985716901668"/>
          <c:y val="0.15853664341180151"/>
          <c:w val="0.23459378624183605"/>
          <c:h val="0.1561564195667251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281940</xdr:colOff>
      <xdr:row>3</xdr:row>
      <xdr:rowOff>144780</xdr:rowOff>
    </xdr:from>
    <xdr:to>
      <xdr:col>17</xdr:col>
      <xdr:colOff>594360</xdr:colOff>
      <xdr:row>30</xdr:row>
      <xdr:rowOff>167640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</xdr:colOff>
      <xdr:row>4</xdr:row>
      <xdr:rowOff>15240</xdr:rowOff>
    </xdr:from>
    <xdr:to>
      <xdr:col>21</xdr:col>
      <xdr:colOff>0</xdr:colOff>
      <xdr:row>8</xdr:row>
      <xdr:rowOff>0</xdr:rowOff>
    </xdr:to>
    <xdr:sp macro="" textlink="">
      <xdr:nvSpPr>
        <xdr:cNvPr id="2" name="Rectangle 1"/>
        <xdr:cNvSpPr/>
      </xdr:nvSpPr>
      <xdr:spPr>
        <a:xfrm>
          <a:off x="9182100" y="746760"/>
          <a:ext cx="1264920" cy="716280"/>
        </a:xfrm>
        <a:prstGeom prst="rect">
          <a:avLst/>
        </a:prstGeom>
        <a:solidFill>
          <a:srgbClr val="5B9BD5">
            <a:alpha val="25098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rect1</a:t>
          </a:r>
        </a:p>
      </xdr:txBody>
    </xdr:sp>
    <xdr:clientData/>
  </xdr:twoCellAnchor>
  <xdr:twoCellAnchor>
    <xdr:from>
      <xdr:col>22</xdr:col>
      <xdr:colOff>7620</xdr:colOff>
      <xdr:row>5</xdr:row>
      <xdr:rowOff>7620</xdr:rowOff>
    </xdr:from>
    <xdr:to>
      <xdr:col>29</xdr:col>
      <xdr:colOff>22860</xdr:colOff>
      <xdr:row>11</xdr:row>
      <xdr:rowOff>7620</xdr:rowOff>
    </xdr:to>
    <xdr:sp macro="" textlink="">
      <xdr:nvSpPr>
        <xdr:cNvPr id="4" name="Rectangle 3"/>
        <xdr:cNvSpPr/>
      </xdr:nvSpPr>
      <xdr:spPr>
        <a:xfrm>
          <a:off x="10668000" y="922020"/>
          <a:ext cx="1508760" cy="1097280"/>
        </a:xfrm>
        <a:prstGeom prst="rect">
          <a:avLst/>
        </a:prstGeom>
        <a:solidFill>
          <a:srgbClr val="FFC000">
            <a:alpha val="50980"/>
          </a:srgbClr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rect2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7620</xdr:colOff>
      <xdr:row>9</xdr:row>
      <xdr:rowOff>0</xdr:rowOff>
    </xdr:from>
    <xdr:to>
      <xdr:col>29</xdr:col>
      <xdr:colOff>15240</xdr:colOff>
      <xdr:row>15</xdr:row>
      <xdr:rowOff>0</xdr:rowOff>
    </xdr:to>
    <xdr:sp macro="" textlink="">
      <xdr:nvSpPr>
        <xdr:cNvPr id="3" name="Rectangle 2"/>
        <xdr:cNvSpPr/>
      </xdr:nvSpPr>
      <xdr:spPr>
        <a:xfrm>
          <a:off x="7658100" y="1645920"/>
          <a:ext cx="1287780" cy="1097280"/>
        </a:xfrm>
        <a:prstGeom prst="rect">
          <a:avLst/>
        </a:prstGeom>
        <a:solidFill>
          <a:srgbClr val="ED7D31">
            <a:alpha val="69020"/>
          </a:srgb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wall</a:t>
          </a:r>
        </a:p>
      </xdr:txBody>
    </xdr:sp>
    <xdr:clientData/>
  </xdr:twoCellAnchor>
  <xdr:twoCellAnchor>
    <xdr:from>
      <xdr:col>21</xdr:col>
      <xdr:colOff>7620</xdr:colOff>
      <xdr:row>1</xdr:row>
      <xdr:rowOff>7620</xdr:rowOff>
    </xdr:from>
    <xdr:to>
      <xdr:col>25</xdr:col>
      <xdr:colOff>7620</xdr:colOff>
      <xdr:row>5</xdr:row>
      <xdr:rowOff>0</xdr:rowOff>
    </xdr:to>
    <xdr:sp macro="" textlink="">
      <xdr:nvSpPr>
        <xdr:cNvPr id="4" name="Rectangle 3"/>
        <xdr:cNvSpPr/>
      </xdr:nvSpPr>
      <xdr:spPr>
        <a:xfrm>
          <a:off x="10233660" y="190500"/>
          <a:ext cx="853440" cy="723900"/>
        </a:xfrm>
        <a:prstGeom prst="rect">
          <a:avLst/>
        </a:prstGeom>
        <a:solidFill>
          <a:srgbClr val="A5A5A5">
            <a:alpha val="32157"/>
          </a:srgb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moving</a:t>
          </a:r>
          <a:r>
            <a:rPr lang="en-US" sz="1100" baseline="0"/>
            <a:t> obj prev</a:t>
          </a:r>
          <a:endParaRPr lang="en-US" sz="1100"/>
        </a:p>
      </xdr:txBody>
    </xdr:sp>
    <xdr:clientData/>
  </xdr:twoCellAnchor>
  <xdr:twoCellAnchor>
    <xdr:from>
      <xdr:col>21</xdr:col>
      <xdr:colOff>7620</xdr:colOff>
      <xdr:row>1</xdr:row>
      <xdr:rowOff>15240</xdr:rowOff>
    </xdr:from>
    <xdr:to>
      <xdr:col>26</xdr:col>
      <xdr:colOff>0</xdr:colOff>
      <xdr:row>11</xdr:row>
      <xdr:rowOff>15240</xdr:rowOff>
    </xdr:to>
    <xdr:cxnSp macro="">
      <xdr:nvCxnSpPr>
        <xdr:cNvPr id="6" name="Straight Arrow Connector 5"/>
        <xdr:cNvCxnSpPr/>
      </xdr:nvCxnSpPr>
      <xdr:spPr>
        <a:xfrm>
          <a:off x="10233660" y="198120"/>
          <a:ext cx="1059180" cy="1828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11</xdr:row>
      <xdr:rowOff>15240</xdr:rowOff>
    </xdr:from>
    <xdr:to>
      <xdr:col>30</xdr:col>
      <xdr:colOff>0</xdr:colOff>
      <xdr:row>15</xdr:row>
      <xdr:rowOff>7620</xdr:rowOff>
    </xdr:to>
    <xdr:sp macro="" textlink="">
      <xdr:nvSpPr>
        <xdr:cNvPr id="2" name="Rectangle 1"/>
        <xdr:cNvSpPr/>
      </xdr:nvSpPr>
      <xdr:spPr>
        <a:xfrm>
          <a:off x="11292840" y="2026920"/>
          <a:ext cx="853440" cy="723900"/>
        </a:xfrm>
        <a:prstGeom prst="rect">
          <a:avLst/>
        </a:prstGeom>
        <a:solidFill>
          <a:srgbClr val="5B9BD5">
            <a:alpha val="25098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moving</a:t>
          </a:r>
          <a:r>
            <a:rPr lang="en-US" sz="1100" baseline="0"/>
            <a:t> obj now</a:t>
          </a:r>
          <a:endParaRPr lang="en-US" sz="1100"/>
        </a:p>
      </xdr:txBody>
    </xdr:sp>
    <xdr:clientData/>
  </xdr:twoCellAnchor>
  <xdr:twoCellAnchor>
    <xdr:from>
      <xdr:col>23</xdr:col>
      <xdr:colOff>7620</xdr:colOff>
      <xdr:row>5</xdr:row>
      <xdr:rowOff>7620</xdr:rowOff>
    </xdr:from>
    <xdr:to>
      <xdr:col>27</xdr:col>
      <xdr:colOff>7620</xdr:colOff>
      <xdr:row>9</xdr:row>
      <xdr:rowOff>0</xdr:rowOff>
    </xdr:to>
    <xdr:sp macro="" textlink="">
      <xdr:nvSpPr>
        <xdr:cNvPr id="22" name="Rectangle 21"/>
        <xdr:cNvSpPr/>
      </xdr:nvSpPr>
      <xdr:spPr>
        <a:xfrm>
          <a:off x="10660380" y="922020"/>
          <a:ext cx="853440" cy="723900"/>
        </a:xfrm>
        <a:prstGeom prst="rect">
          <a:avLst/>
        </a:prstGeom>
        <a:solidFill>
          <a:srgbClr val="FFC000">
            <a:alpha val="25098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moving</a:t>
          </a:r>
          <a:r>
            <a:rPr lang="en-US" sz="1100" baseline="0"/>
            <a:t> obj moved</a:t>
          </a:r>
        </a:p>
      </xdr:txBody>
    </xdr:sp>
    <xdr:clientData/>
  </xdr:twoCellAnchor>
  <xdr:twoCellAnchor>
    <xdr:from>
      <xdr:col>13</xdr:col>
      <xdr:colOff>0</xdr:colOff>
      <xdr:row>11</xdr:row>
      <xdr:rowOff>15240</xdr:rowOff>
    </xdr:from>
    <xdr:to>
      <xdr:col>25</xdr:col>
      <xdr:colOff>198120</xdr:colOff>
      <xdr:row>11</xdr:row>
      <xdr:rowOff>15240</xdr:rowOff>
    </xdr:to>
    <xdr:cxnSp macro="">
      <xdr:nvCxnSpPr>
        <xdr:cNvPr id="27" name="Straight Connector 26"/>
        <xdr:cNvCxnSpPr/>
      </xdr:nvCxnSpPr>
      <xdr:spPr>
        <a:xfrm flipH="1">
          <a:off x="8519160" y="2026920"/>
          <a:ext cx="275844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7620</xdr:colOff>
      <xdr:row>1</xdr:row>
      <xdr:rowOff>7620</xdr:rowOff>
    </xdr:from>
    <xdr:to>
      <xdr:col>21</xdr:col>
      <xdr:colOff>7620</xdr:colOff>
      <xdr:row>11</xdr:row>
      <xdr:rowOff>15240</xdr:rowOff>
    </xdr:to>
    <xdr:cxnSp macro="">
      <xdr:nvCxnSpPr>
        <xdr:cNvPr id="36" name="Straight Connector 35"/>
        <xdr:cNvCxnSpPr/>
      </xdr:nvCxnSpPr>
      <xdr:spPr>
        <a:xfrm flipV="1">
          <a:off x="10233660" y="190500"/>
          <a:ext cx="0" cy="18364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106680</xdr:colOff>
      <xdr:row>5</xdr:row>
      <xdr:rowOff>7620</xdr:rowOff>
    </xdr:from>
    <xdr:to>
      <xdr:col>24</xdr:col>
      <xdr:colOff>160020</xdr:colOff>
      <xdr:row>5</xdr:row>
      <xdr:rowOff>7620</xdr:rowOff>
    </xdr:to>
    <xdr:cxnSp macro="">
      <xdr:nvCxnSpPr>
        <xdr:cNvPr id="47" name="Straight Connector 46"/>
        <xdr:cNvCxnSpPr/>
      </xdr:nvCxnSpPr>
      <xdr:spPr>
        <a:xfrm flipH="1">
          <a:off x="9906000" y="922020"/>
          <a:ext cx="112014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</xdr:row>
      <xdr:rowOff>15240</xdr:rowOff>
    </xdr:from>
    <xdr:to>
      <xdr:col>33</xdr:col>
      <xdr:colOff>408543</xdr:colOff>
      <xdr:row>21</xdr:row>
      <xdr:rowOff>0</xdr:rowOff>
    </xdr:to>
    <xdr:cxnSp macro="">
      <xdr:nvCxnSpPr>
        <xdr:cNvPr id="58" name="Straight Arrow Connector 57"/>
        <xdr:cNvCxnSpPr/>
      </xdr:nvCxnSpPr>
      <xdr:spPr>
        <a:xfrm>
          <a:off x="8945880" y="198120"/>
          <a:ext cx="4249023" cy="3649980"/>
        </a:xfrm>
        <a:prstGeom prst="straightConnector1">
          <a:avLst/>
        </a:prstGeom>
        <a:ln>
          <a:solidFill>
            <a:schemeClr val="tx1">
              <a:lumMod val="95000"/>
              <a:lumOff val="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</xdr:colOff>
      <xdr:row>0</xdr:row>
      <xdr:rowOff>87251</xdr:rowOff>
    </xdr:from>
    <xdr:to>
      <xdr:col>34</xdr:col>
      <xdr:colOff>342900</xdr:colOff>
      <xdr:row>25</xdr:row>
      <xdr:rowOff>0</xdr:rowOff>
    </xdr:to>
    <xdr:cxnSp macro="">
      <xdr:nvCxnSpPr>
        <xdr:cNvPr id="62" name="Straight Arrow Connector 61"/>
        <xdr:cNvCxnSpPr/>
      </xdr:nvCxnSpPr>
      <xdr:spPr>
        <a:xfrm flipH="1">
          <a:off x="8534400" y="87251"/>
          <a:ext cx="5204460" cy="4499989"/>
        </a:xfrm>
        <a:prstGeom prst="straightConnector1">
          <a:avLst/>
        </a:prstGeom>
        <a:ln>
          <a:solidFill>
            <a:schemeClr val="tx1">
              <a:lumMod val="95000"/>
              <a:lumOff val="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354330</xdr:colOff>
      <xdr:row>13</xdr:row>
      <xdr:rowOff>76200</xdr:rowOff>
    </xdr:from>
    <xdr:to>
      <xdr:col>11</xdr:col>
      <xdr:colOff>415290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</xdr:row>
      <xdr:rowOff>72390</xdr:rowOff>
    </xdr:from>
    <xdr:to>
      <xdr:col>14</xdr:col>
      <xdr:colOff>266700</xdr:colOff>
      <xdr:row>16</xdr:row>
      <xdr:rowOff>72390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14</xdr:col>
      <xdr:colOff>304800</xdr:colOff>
      <xdr:row>36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0</xdr:row>
      <xdr:rowOff>80010</xdr:rowOff>
    </xdr:from>
    <xdr:to>
      <xdr:col>8</xdr:col>
      <xdr:colOff>228600</xdr:colOff>
      <xdr:row>10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449580</xdr:colOff>
      <xdr:row>8</xdr:row>
      <xdr:rowOff>148590</xdr:rowOff>
    </xdr:from>
    <xdr:to>
      <xdr:col>15</xdr:col>
      <xdr:colOff>144780</xdr:colOff>
      <xdr:row>23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121920</xdr:colOff>
      <xdr:row>1</xdr:row>
      <xdr:rowOff>64770</xdr:rowOff>
    </xdr:from>
    <xdr:to>
      <xdr:col>15</xdr:col>
      <xdr:colOff>426720</xdr:colOff>
      <xdr:row>13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137160</xdr:rowOff>
    </xdr:from>
    <xdr:to>
      <xdr:col>12</xdr:col>
      <xdr:colOff>236220</xdr:colOff>
      <xdr:row>23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3"/>
  <sheetViews>
    <sheetView workbookViewId="0">
      <selection activeCell="I10" sqref="I10"/>
    </sheetView>
  </sheetViews>
  <sheetFormatPr defaultRowHeight="14.4" x14ac:dyDescent="0.3"/>
  <cols>
    <col min="1" max="1" width="13.109375" style="27" bestFit="1" customWidth="1"/>
    <col min="2" max="8" width="8.88671875" style="27"/>
    <col min="9" max="9" width="12.109375" style="27" bestFit="1" customWidth="1"/>
    <col min="10" max="16384" width="8.88671875" style="27"/>
  </cols>
  <sheetData>
    <row r="2" spans="1:17" x14ac:dyDescent="0.3">
      <c r="A2" s="25" t="s">
        <v>0</v>
      </c>
      <c r="B2" s="26">
        <f>$B12*B3</f>
        <v>0</v>
      </c>
      <c r="C2" s="26">
        <f t="shared" ref="C2:E2" si="0">$B12*C3</f>
        <v>75</v>
      </c>
      <c r="D2" s="26">
        <f t="shared" si="0"/>
        <v>150</v>
      </c>
      <c r="E2" s="26">
        <f t="shared" si="0"/>
        <v>225</v>
      </c>
      <c r="F2" s="27">
        <v>300</v>
      </c>
      <c r="I2" s="25" t="s">
        <v>0</v>
      </c>
      <c r="J2" s="26">
        <f>$B12*J3</f>
        <v>0</v>
      </c>
      <c r="K2" s="26">
        <v>100</v>
      </c>
      <c r="L2" s="26">
        <v>200</v>
      </c>
      <c r="M2" s="26">
        <v>300</v>
      </c>
      <c r="N2" s="26">
        <v>400</v>
      </c>
      <c r="O2" s="26">
        <v>500</v>
      </c>
      <c r="P2" s="26">
        <v>600</v>
      </c>
      <c r="Q2" s="26">
        <v>700</v>
      </c>
    </row>
    <row r="3" spans="1:17" ht="41.25" customHeight="1" x14ac:dyDescent="0.3">
      <c r="A3" s="28">
        <f>B$13*0</f>
        <v>0</v>
      </c>
      <c r="B3" s="29">
        <v>0</v>
      </c>
      <c r="C3" s="29">
        <v>1</v>
      </c>
      <c r="D3" s="29">
        <v>2</v>
      </c>
      <c r="E3" s="29">
        <v>3</v>
      </c>
      <c r="I3" s="28">
        <f>J$13*0</f>
        <v>0</v>
      </c>
      <c r="J3" s="29">
        <v>0</v>
      </c>
      <c r="K3" s="29">
        <v>1</v>
      </c>
      <c r="L3" s="29">
        <v>2</v>
      </c>
      <c r="M3" s="29">
        <v>3</v>
      </c>
      <c r="N3" s="29">
        <v>4</v>
      </c>
      <c r="O3" s="29">
        <v>5</v>
      </c>
      <c r="P3" s="29">
        <v>6</v>
      </c>
    </row>
    <row r="4" spans="1:17" ht="41.25" customHeight="1" x14ac:dyDescent="0.3">
      <c r="A4" s="28">
        <f>B$13*1</f>
        <v>50</v>
      </c>
      <c r="B4" s="29">
        <v>4</v>
      </c>
      <c r="C4" s="29">
        <v>5</v>
      </c>
      <c r="D4" s="29">
        <v>6</v>
      </c>
      <c r="E4" s="29">
        <v>7</v>
      </c>
      <c r="I4" s="28">
        <v>100</v>
      </c>
      <c r="J4" s="29"/>
      <c r="K4" s="29"/>
      <c r="L4" s="29"/>
      <c r="M4" s="29"/>
    </row>
    <row r="5" spans="1:17" ht="41.25" customHeight="1" x14ac:dyDescent="0.3">
      <c r="A5" s="28">
        <f>B$13*2</f>
        <v>100</v>
      </c>
      <c r="B5" s="29">
        <v>8</v>
      </c>
      <c r="C5" s="29">
        <v>9</v>
      </c>
      <c r="D5" s="29">
        <v>10</v>
      </c>
      <c r="E5" s="29">
        <v>11</v>
      </c>
      <c r="J5" s="29"/>
      <c r="K5" s="29"/>
      <c r="L5" s="29"/>
      <c r="M5" s="29"/>
    </row>
    <row r="6" spans="1:17" ht="41.25" customHeight="1" x14ac:dyDescent="0.3">
      <c r="A6" s="28">
        <f>B$13*3</f>
        <v>150</v>
      </c>
      <c r="B6" s="29">
        <v>12</v>
      </c>
      <c r="C6" s="29">
        <v>13</v>
      </c>
      <c r="D6" s="29">
        <v>14</v>
      </c>
      <c r="E6" s="29">
        <v>15</v>
      </c>
      <c r="J6" s="29"/>
      <c r="K6" s="29"/>
      <c r="L6" s="29"/>
      <c r="M6" s="29"/>
    </row>
    <row r="7" spans="1:17" x14ac:dyDescent="0.3">
      <c r="A7" s="27">
        <v>200</v>
      </c>
    </row>
    <row r="8" spans="1:17" x14ac:dyDescent="0.3">
      <c r="A8" s="27" t="s">
        <v>2</v>
      </c>
      <c r="B8" s="30">
        <v>300</v>
      </c>
      <c r="I8" s="27" t="s">
        <v>2</v>
      </c>
      <c r="J8" s="30">
        <v>700</v>
      </c>
    </row>
    <row r="9" spans="1:17" x14ac:dyDescent="0.3">
      <c r="A9" s="27" t="s">
        <v>6</v>
      </c>
      <c r="B9" s="30">
        <v>200</v>
      </c>
      <c r="I9" s="27" t="s">
        <v>6</v>
      </c>
      <c r="J9" s="30">
        <v>100</v>
      </c>
    </row>
    <row r="10" spans="1:17" x14ac:dyDescent="0.3">
      <c r="A10" s="27" t="s">
        <v>3</v>
      </c>
      <c r="B10" s="30">
        <v>4</v>
      </c>
      <c r="I10" s="27" t="s">
        <v>3</v>
      </c>
      <c r="J10" s="30">
        <v>7</v>
      </c>
    </row>
    <row r="11" spans="1:17" x14ac:dyDescent="0.3">
      <c r="A11" s="27" t="s">
        <v>4</v>
      </c>
      <c r="B11" s="30">
        <v>4</v>
      </c>
      <c r="I11" s="27" t="s">
        <v>4</v>
      </c>
      <c r="J11" s="30">
        <v>1</v>
      </c>
    </row>
    <row r="12" spans="1:17" x14ac:dyDescent="0.3">
      <c r="A12" s="27" t="s">
        <v>5</v>
      </c>
      <c r="B12" s="27">
        <f>B8/B10</f>
        <v>75</v>
      </c>
      <c r="I12" s="27" t="s">
        <v>5</v>
      </c>
      <c r="J12" s="27">
        <f>J8/J10</f>
        <v>100</v>
      </c>
      <c r="K12" s="27" t="s">
        <v>113</v>
      </c>
    </row>
    <row r="13" spans="1:17" x14ac:dyDescent="0.3">
      <c r="A13" s="27" t="s">
        <v>7</v>
      </c>
      <c r="B13" s="27">
        <f>B9/B11</f>
        <v>50</v>
      </c>
      <c r="I13" s="27" t="s">
        <v>7</v>
      </c>
      <c r="J13" s="27">
        <f>J9/J11</f>
        <v>100</v>
      </c>
      <c r="K13" s="27" t="s">
        <v>114</v>
      </c>
    </row>
    <row r="15" spans="1:17" x14ac:dyDescent="0.3">
      <c r="A15" s="27" t="s">
        <v>1</v>
      </c>
      <c r="B15" s="27">
        <v>10</v>
      </c>
      <c r="I15" s="27" t="s">
        <v>1</v>
      </c>
      <c r="J15" s="27">
        <v>1</v>
      </c>
    </row>
    <row r="16" spans="1:17" x14ac:dyDescent="0.3">
      <c r="A16" s="27" t="s">
        <v>8</v>
      </c>
      <c r="B16" s="27">
        <f>MOD(B15,B10) *B12</f>
        <v>150</v>
      </c>
      <c r="C16" s="27" t="s">
        <v>10</v>
      </c>
      <c r="I16" s="27" t="s">
        <v>8</v>
      </c>
      <c r="J16" s="27">
        <f>MOD(J15,J10) *J12</f>
        <v>100</v>
      </c>
      <c r="K16" s="27" t="s">
        <v>10</v>
      </c>
    </row>
    <row r="17" spans="1:11" x14ac:dyDescent="0.3">
      <c r="A17" s="27" t="s">
        <v>9</v>
      </c>
      <c r="B17" s="27">
        <f>ROUNDDOWN(B15/B10,0) *B13</f>
        <v>100</v>
      </c>
      <c r="C17" s="27" t="s">
        <v>11</v>
      </c>
      <c r="I17" s="27" t="s">
        <v>9</v>
      </c>
      <c r="J17" s="27">
        <f>ROUNDDOWN(J15/J10,0) *J13</f>
        <v>0</v>
      </c>
      <c r="K17" s="27" t="s">
        <v>11</v>
      </c>
    </row>
    <row r="18" spans="1:11" x14ac:dyDescent="0.3">
      <c r="I18" s="27" t="s">
        <v>115</v>
      </c>
      <c r="J18" s="27">
        <f>ROUNDDOWN(J15/J10, 0)</f>
        <v>0</v>
      </c>
    </row>
    <row r="19" spans="1:11" x14ac:dyDescent="0.3">
      <c r="I19" s="27" t="s">
        <v>116</v>
      </c>
    </row>
    <row r="20" spans="1:11" x14ac:dyDescent="0.3">
      <c r="A20" s="27" t="s">
        <v>109</v>
      </c>
    </row>
    <row r="21" spans="1:11" x14ac:dyDescent="0.3">
      <c r="A21" s="27" t="s">
        <v>110</v>
      </c>
    </row>
    <row r="22" spans="1:11" x14ac:dyDescent="0.3">
      <c r="A22" s="27" t="s">
        <v>111</v>
      </c>
    </row>
    <row r="23" spans="1:11" x14ac:dyDescent="0.3">
      <c r="A23" s="27" t="s">
        <v>112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2" workbookViewId="0">
      <selection activeCell="N39" sqref="N39"/>
    </sheetView>
  </sheetViews>
  <sheetFormatPr defaultRowHeight="14.4" x14ac:dyDescent="0.3"/>
  <cols>
    <col min="1" max="1" width="14.21875" bestFit="1" customWidth="1"/>
  </cols>
  <sheetData>
    <row r="1" spans="1:4" x14ac:dyDescent="0.3">
      <c r="B1" t="s">
        <v>7</v>
      </c>
      <c r="D1">
        <v>15</v>
      </c>
    </row>
    <row r="2" spans="1:4" x14ac:dyDescent="0.3">
      <c r="A2" t="s">
        <v>145</v>
      </c>
      <c r="B2">
        <v>42</v>
      </c>
    </row>
    <row r="3" spans="1:4" x14ac:dyDescent="0.3">
      <c r="A3" t="s">
        <v>139</v>
      </c>
      <c r="B3">
        <f>B2/D1</f>
        <v>2.8</v>
      </c>
    </row>
    <row r="14" spans="1:4" x14ac:dyDescent="0.3">
      <c r="A14" t="s">
        <v>142</v>
      </c>
      <c r="B14">
        <v>57</v>
      </c>
    </row>
    <row r="15" spans="1:4" x14ac:dyDescent="0.3">
      <c r="A15" t="s">
        <v>143</v>
      </c>
      <c r="B15">
        <v>100</v>
      </c>
    </row>
    <row r="16" spans="1:4" x14ac:dyDescent="0.3">
      <c r="A16" t="s">
        <v>144</v>
      </c>
      <c r="B16">
        <v>95</v>
      </c>
    </row>
    <row r="17" spans="1:3" x14ac:dyDescent="0.3">
      <c r="A17" t="s">
        <v>140</v>
      </c>
      <c r="B17">
        <f>B14*(B16/B15)</f>
        <v>54.15</v>
      </c>
      <c r="C17" t="s">
        <v>141</v>
      </c>
    </row>
    <row r="20" spans="1:3" ht="15" thickBot="1" x14ac:dyDescent="0.35"/>
    <row r="21" spans="1:3" s="32" customFormat="1" ht="15.6" thickTop="1" thickBot="1" x14ac:dyDescent="0.35">
      <c r="A21" s="32" t="s">
        <v>146</v>
      </c>
    </row>
    <row r="22" spans="1:3" ht="15" thickTop="1" x14ac:dyDescent="0.3">
      <c r="A22" t="s">
        <v>147</v>
      </c>
      <c r="B22">
        <v>57</v>
      </c>
    </row>
    <row r="23" spans="1:3" x14ac:dyDescent="0.3">
      <c r="A23" t="s">
        <v>140</v>
      </c>
      <c r="B23">
        <v>54.149999999999899</v>
      </c>
    </row>
    <row r="24" spans="1:3" x14ac:dyDescent="0.3">
      <c r="A24" t="s">
        <v>148</v>
      </c>
      <c r="B24">
        <v>3</v>
      </c>
    </row>
    <row r="25" spans="1:3" x14ac:dyDescent="0.3">
      <c r="A25" t="s">
        <v>149</v>
      </c>
      <c r="B25">
        <f>B23*1/B24</f>
        <v>18.049999999999965</v>
      </c>
      <c r="C25" t="s">
        <v>150</v>
      </c>
    </row>
    <row r="26" spans="1:3" x14ac:dyDescent="0.3">
      <c r="A26" t="s">
        <v>151</v>
      </c>
      <c r="B26">
        <v>19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9" sqref="B9"/>
    </sheetView>
  </sheetViews>
  <sheetFormatPr defaultRowHeight="14.4" x14ac:dyDescent="0.3"/>
  <cols>
    <col min="1" max="1" width="12.109375" bestFit="1" customWidth="1"/>
  </cols>
  <sheetData>
    <row r="1" spans="1:3" x14ac:dyDescent="0.3">
      <c r="A1" t="s">
        <v>127</v>
      </c>
      <c r="B1">
        <v>0</v>
      </c>
    </row>
    <row r="2" spans="1:3" x14ac:dyDescent="0.3">
      <c r="A2" t="s">
        <v>155</v>
      </c>
      <c r="B2">
        <f>RADIANS(B1)</f>
        <v>0</v>
      </c>
    </row>
    <row r="3" spans="1:3" x14ac:dyDescent="0.3">
      <c r="A3" t="s">
        <v>154</v>
      </c>
      <c r="B3">
        <v>10</v>
      </c>
    </row>
    <row r="4" spans="1:3" x14ac:dyDescent="0.3">
      <c r="A4" t="s">
        <v>152</v>
      </c>
      <c r="B4">
        <f>COS(B2)</f>
        <v>1</v>
      </c>
    </row>
    <row r="5" spans="1:3" x14ac:dyDescent="0.3">
      <c r="A5" t="s">
        <v>153</v>
      </c>
      <c r="B5">
        <f>SIN(B2)</f>
        <v>0</v>
      </c>
    </row>
    <row r="6" spans="1:3" x14ac:dyDescent="0.3">
      <c r="B6" t="s">
        <v>8</v>
      </c>
      <c r="C6" t="s">
        <v>9</v>
      </c>
    </row>
    <row r="7" spans="1:3" x14ac:dyDescent="0.3">
      <c r="A7" t="s">
        <v>156</v>
      </c>
      <c r="B7">
        <v>10</v>
      </c>
      <c r="C7">
        <v>10</v>
      </c>
    </row>
    <row r="8" spans="1:3" x14ac:dyDescent="0.3">
      <c r="A8" t="s">
        <v>157</v>
      </c>
      <c r="B8">
        <f>B7+B4*B3</f>
        <v>20</v>
      </c>
      <c r="C8">
        <f>C7+B5*B3</f>
        <v>10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B5" sqref="B5"/>
    </sheetView>
  </sheetViews>
  <sheetFormatPr defaultRowHeight="14.4" x14ac:dyDescent="0.3"/>
  <cols>
    <col min="1" max="1" width="15.109375" bestFit="1" customWidth="1"/>
  </cols>
  <sheetData>
    <row r="2" spans="1:4" x14ac:dyDescent="0.3">
      <c r="A2" t="s">
        <v>158</v>
      </c>
      <c r="B2">
        <v>70</v>
      </c>
      <c r="C2" t="s">
        <v>159</v>
      </c>
    </row>
    <row r="3" spans="1:4" x14ac:dyDescent="0.3">
      <c r="A3" t="s">
        <v>160</v>
      </c>
      <c r="B3">
        <f>100-B2</f>
        <v>30</v>
      </c>
      <c r="C3" t="s">
        <v>159</v>
      </c>
      <c r="D3" t="s">
        <v>163</v>
      </c>
    </row>
    <row r="4" spans="1:4" x14ac:dyDescent="0.3">
      <c r="A4" t="s">
        <v>161</v>
      </c>
      <c r="B4">
        <f ca="1">RANDBETWEEN(0,B3)</f>
        <v>19</v>
      </c>
    </row>
    <row r="5" spans="1:4" x14ac:dyDescent="0.3">
      <c r="A5" t="s">
        <v>162</v>
      </c>
      <c r="B5">
        <f ca="1">B4-B3/2</f>
        <v>4</v>
      </c>
      <c r="D5" t="s">
        <v>164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A5" sqref="A5"/>
    </sheetView>
  </sheetViews>
  <sheetFormatPr defaultRowHeight="14.4" x14ac:dyDescent="0.3"/>
  <cols>
    <col min="1" max="1" width="18" bestFit="1" customWidth="1"/>
    <col min="2" max="2" width="5.109375" customWidth="1"/>
    <col min="3" max="3" width="3.33203125" customWidth="1"/>
    <col min="4" max="4" width="11.109375" bestFit="1" customWidth="1"/>
    <col min="5" max="5" width="5.77734375" bestFit="1" customWidth="1"/>
    <col min="6" max="6" width="6.109375" bestFit="1" customWidth="1"/>
    <col min="7" max="7" width="9.88671875" bestFit="1" customWidth="1"/>
    <col min="8" max="8" width="10.6640625" bestFit="1" customWidth="1"/>
    <col min="9" max="9" width="11.109375" bestFit="1" customWidth="1"/>
    <col min="10" max="10" width="4.21875" bestFit="1" customWidth="1"/>
    <col min="11" max="11" width="26.33203125" bestFit="1" customWidth="1"/>
  </cols>
  <sheetData>
    <row r="1" spans="1:11" x14ac:dyDescent="0.3">
      <c r="A1" s="33" t="s">
        <v>165</v>
      </c>
      <c r="B1" s="33" t="s">
        <v>166</v>
      </c>
      <c r="C1" s="33" t="s">
        <v>167</v>
      </c>
      <c r="D1" s="33" t="s">
        <v>170</v>
      </c>
      <c r="E1" s="33" t="s">
        <v>154</v>
      </c>
      <c r="F1" s="33" t="s">
        <v>139</v>
      </c>
      <c r="G1" s="33" t="s">
        <v>168</v>
      </c>
      <c r="H1" s="33" t="s">
        <v>169</v>
      </c>
      <c r="I1" s="33" t="s">
        <v>171</v>
      </c>
      <c r="J1" s="33" t="s">
        <v>13</v>
      </c>
      <c r="K1" s="33" t="s">
        <v>172</v>
      </c>
    </row>
    <row r="2" spans="1:11" x14ac:dyDescent="0.3">
      <c r="A2" s="33" t="s">
        <v>173</v>
      </c>
      <c r="B2" s="33">
        <v>1</v>
      </c>
      <c r="C2" s="33">
        <v>7</v>
      </c>
      <c r="D2" s="33">
        <v>50</v>
      </c>
      <c r="E2" s="33">
        <v>3</v>
      </c>
      <c r="F2" s="33">
        <v>100</v>
      </c>
      <c r="G2" s="33">
        <v>2000</v>
      </c>
      <c r="H2" s="33">
        <v>10</v>
      </c>
      <c r="I2" s="33">
        <v>1</v>
      </c>
      <c r="J2" s="33">
        <v>1</v>
      </c>
      <c r="K2" s="33" t="s">
        <v>174</v>
      </c>
    </row>
    <row r="3" spans="1:11" x14ac:dyDescent="0.3">
      <c r="A3" s="33" t="s">
        <v>175</v>
      </c>
      <c r="B3" s="33">
        <v>2</v>
      </c>
      <c r="C3" s="33">
        <v>2</v>
      </c>
      <c r="D3" s="33">
        <v>70</v>
      </c>
      <c r="E3" s="33">
        <v>1</v>
      </c>
      <c r="F3" s="33">
        <v>100</v>
      </c>
      <c r="G3" s="33">
        <v>1000</v>
      </c>
      <c r="H3" s="33">
        <v>20</v>
      </c>
      <c r="I3" s="33">
        <v>1</v>
      </c>
      <c r="J3" s="33" t="s">
        <v>176</v>
      </c>
      <c r="K3" s="33" t="s">
        <v>174</v>
      </c>
    </row>
    <row r="4" spans="1:11" x14ac:dyDescent="0.3">
      <c r="A4" s="33" t="s">
        <v>177</v>
      </c>
      <c r="B4" s="33">
        <v>1</v>
      </c>
      <c r="C4" s="33">
        <v>5</v>
      </c>
      <c r="D4" s="33">
        <v>150</v>
      </c>
      <c r="E4" s="33">
        <v>2</v>
      </c>
      <c r="F4" s="33">
        <v>300</v>
      </c>
      <c r="G4" s="33">
        <v>1000</v>
      </c>
      <c r="H4" s="33">
        <v>100</v>
      </c>
      <c r="I4" s="33">
        <v>1</v>
      </c>
      <c r="J4" s="33" t="s">
        <v>176</v>
      </c>
      <c r="K4" s="33" t="s">
        <v>178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B13" sqref="B13"/>
    </sheetView>
  </sheetViews>
  <sheetFormatPr defaultRowHeight="14.4" x14ac:dyDescent="0.3"/>
  <cols>
    <col min="5" max="5" width="4" bestFit="1" customWidth="1"/>
    <col min="6" max="15" width="7.109375" customWidth="1"/>
  </cols>
  <sheetData>
    <row r="1" spans="1:15" x14ac:dyDescent="0.3">
      <c r="A1" t="s">
        <v>154</v>
      </c>
      <c r="B1">
        <v>10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</row>
    <row r="2" spans="1:15" x14ac:dyDescent="0.3">
      <c r="A2" t="s">
        <v>179</v>
      </c>
      <c r="B2">
        <v>640</v>
      </c>
      <c r="F2">
        <f>$B6*F1</f>
        <v>64</v>
      </c>
      <c r="G2">
        <f t="shared" ref="G2:O2" si="0">$B6*G1</f>
        <v>128</v>
      </c>
      <c r="H2">
        <f t="shared" si="0"/>
        <v>192</v>
      </c>
      <c r="I2">
        <f t="shared" si="0"/>
        <v>256</v>
      </c>
      <c r="J2">
        <f t="shared" si="0"/>
        <v>320</v>
      </c>
      <c r="K2">
        <f t="shared" si="0"/>
        <v>384</v>
      </c>
      <c r="L2">
        <f t="shared" si="0"/>
        <v>448</v>
      </c>
      <c r="M2">
        <f t="shared" si="0"/>
        <v>512</v>
      </c>
      <c r="N2">
        <f t="shared" si="0"/>
        <v>576</v>
      </c>
      <c r="O2">
        <f t="shared" si="0"/>
        <v>640</v>
      </c>
    </row>
    <row r="3" spans="1:15" ht="28.8" customHeight="1" x14ac:dyDescent="0.3">
      <c r="A3" t="s">
        <v>180</v>
      </c>
      <c r="B3">
        <v>480</v>
      </c>
      <c r="D3">
        <v>1</v>
      </c>
      <c r="E3">
        <f>B$7*D3</f>
        <v>48</v>
      </c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ht="28.8" customHeight="1" x14ac:dyDescent="0.3">
      <c r="A4" t="s">
        <v>183</v>
      </c>
      <c r="B4">
        <v>10</v>
      </c>
      <c r="D4">
        <v>2</v>
      </c>
      <c r="E4">
        <f t="shared" ref="E4:E12" si="1">B$7*D4</f>
        <v>96</v>
      </c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ht="28.8" customHeight="1" x14ac:dyDescent="0.3">
      <c r="A5" t="s">
        <v>184</v>
      </c>
      <c r="B5">
        <v>10</v>
      </c>
      <c r="D5">
        <v>3</v>
      </c>
      <c r="E5">
        <f t="shared" si="1"/>
        <v>144</v>
      </c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ht="28.8" customHeight="1" x14ac:dyDescent="0.3">
      <c r="A6" t="s">
        <v>181</v>
      </c>
      <c r="B6">
        <f>B2/B4</f>
        <v>64</v>
      </c>
      <c r="D6">
        <v>4</v>
      </c>
      <c r="E6">
        <f t="shared" si="1"/>
        <v>192</v>
      </c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ht="28.8" customHeight="1" x14ac:dyDescent="0.3">
      <c r="A7" t="s">
        <v>182</v>
      </c>
      <c r="B7">
        <f>B3/B5</f>
        <v>48</v>
      </c>
      <c r="D7">
        <v>5</v>
      </c>
      <c r="E7">
        <f t="shared" si="1"/>
        <v>240</v>
      </c>
      <c r="F7" s="5"/>
      <c r="G7" s="5"/>
      <c r="H7" s="5"/>
      <c r="I7" s="5"/>
      <c r="J7" s="5"/>
      <c r="K7" s="5"/>
      <c r="L7" s="5"/>
      <c r="M7" s="5"/>
      <c r="N7" s="5"/>
      <c r="O7" s="5"/>
    </row>
    <row r="8" spans="1:15" ht="28.8" customHeight="1" x14ac:dyDescent="0.3">
      <c r="A8" t="s">
        <v>185</v>
      </c>
      <c r="D8">
        <v>6</v>
      </c>
      <c r="E8">
        <f t="shared" si="1"/>
        <v>288</v>
      </c>
      <c r="F8" s="5"/>
      <c r="G8" s="5"/>
      <c r="H8" s="5"/>
      <c r="I8" s="5"/>
      <c r="J8" s="5"/>
      <c r="K8" s="5"/>
      <c r="L8" s="5"/>
      <c r="M8" s="5"/>
      <c r="N8" s="5"/>
      <c r="O8" s="5"/>
    </row>
    <row r="9" spans="1:15" ht="28.8" customHeight="1" x14ac:dyDescent="0.3">
      <c r="A9" t="s">
        <v>187</v>
      </c>
      <c r="B9">
        <v>100</v>
      </c>
      <c r="D9">
        <v>7</v>
      </c>
      <c r="E9">
        <f t="shared" si="1"/>
        <v>336</v>
      </c>
      <c r="F9" s="5"/>
      <c r="G9" s="5"/>
      <c r="H9" s="5"/>
      <c r="I9" s="5"/>
      <c r="J9" s="5"/>
      <c r="K9" s="5"/>
      <c r="L9" s="5"/>
      <c r="M9" s="5"/>
      <c r="N9" s="5"/>
      <c r="O9" s="5"/>
    </row>
    <row r="10" spans="1:15" ht="28.8" customHeight="1" x14ac:dyDescent="0.3">
      <c r="A10" t="s">
        <v>8</v>
      </c>
      <c r="B10">
        <f>B6/B$9</f>
        <v>0.64</v>
      </c>
      <c r="D10">
        <v>8</v>
      </c>
      <c r="E10">
        <f t="shared" si="1"/>
        <v>384</v>
      </c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5" ht="28.8" customHeight="1" x14ac:dyDescent="0.3">
      <c r="A11" t="s">
        <v>9</v>
      </c>
      <c r="B11">
        <f>B7/B$9</f>
        <v>0.48</v>
      </c>
      <c r="D11">
        <v>9</v>
      </c>
      <c r="E11">
        <f t="shared" si="1"/>
        <v>432</v>
      </c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5" ht="28.8" customHeight="1" x14ac:dyDescent="0.3">
      <c r="A12" t="s">
        <v>186</v>
      </c>
      <c r="D12">
        <v>10</v>
      </c>
      <c r="E12">
        <f t="shared" si="1"/>
        <v>480</v>
      </c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1:15" x14ac:dyDescent="0.3">
      <c r="A13" t="s">
        <v>8</v>
      </c>
      <c r="B13">
        <f>B$1*B10</f>
        <v>6.4</v>
      </c>
    </row>
    <row r="14" spans="1:15" x14ac:dyDescent="0.3">
      <c r="A14" t="s">
        <v>9</v>
      </c>
      <c r="B14">
        <f>B$1*B11</f>
        <v>4.8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5" workbookViewId="0">
      <selection activeCell="C30" sqref="C30"/>
    </sheetView>
  </sheetViews>
  <sheetFormatPr defaultRowHeight="14.4" x14ac:dyDescent="0.3"/>
  <cols>
    <col min="2" max="2" width="20.33203125" bestFit="1" customWidth="1"/>
    <col min="3" max="3" width="53.21875" customWidth="1"/>
  </cols>
  <sheetData>
    <row r="1" spans="1:7" ht="15" thickBot="1" x14ac:dyDescent="0.35">
      <c r="A1" s="37"/>
      <c r="B1" s="38" t="s">
        <v>191</v>
      </c>
      <c r="C1" s="38" t="s">
        <v>192</v>
      </c>
      <c r="D1" s="38" t="s">
        <v>193</v>
      </c>
    </row>
    <row r="2" spans="1:7" ht="29.4" thickBot="1" x14ac:dyDescent="0.35">
      <c r="A2" s="39" t="s">
        <v>197</v>
      </c>
      <c r="B2" s="40" t="s">
        <v>56</v>
      </c>
      <c r="C2" s="40" t="s">
        <v>198</v>
      </c>
      <c r="D2" s="40" t="s">
        <v>199</v>
      </c>
      <c r="F2" s="42" t="s">
        <v>188</v>
      </c>
    </row>
    <row r="3" spans="1:7" ht="15" thickBot="1" x14ac:dyDescent="0.35">
      <c r="A3" s="39"/>
      <c r="B3" s="41" t="s">
        <v>8</v>
      </c>
      <c r="C3" s="40">
        <v>426.99997520446698</v>
      </c>
      <c r="D3" s="40" t="s">
        <v>194</v>
      </c>
      <c r="F3">
        <f>C3</f>
        <v>426.99997520446698</v>
      </c>
      <c r="G3">
        <f>C4</f>
        <v>558</v>
      </c>
    </row>
    <row r="4" spans="1:7" ht="15" thickBot="1" x14ac:dyDescent="0.35">
      <c r="A4" s="39"/>
      <c r="B4" s="41" t="s">
        <v>9</v>
      </c>
      <c r="C4" s="40">
        <v>558</v>
      </c>
      <c r="D4" s="40" t="s">
        <v>194</v>
      </c>
      <c r="F4">
        <f>C3</f>
        <v>426.99997520446698</v>
      </c>
      <c r="G4">
        <f>C4+C6</f>
        <v>600</v>
      </c>
    </row>
    <row r="5" spans="1:7" ht="15" thickBot="1" x14ac:dyDescent="0.35">
      <c r="A5" s="39"/>
      <c r="B5" s="41" t="s">
        <v>53</v>
      </c>
      <c r="C5" s="40">
        <v>57</v>
      </c>
      <c r="D5" s="40" t="s">
        <v>194</v>
      </c>
      <c r="F5">
        <f>C3+C5</f>
        <v>483.99997520446698</v>
      </c>
      <c r="G5">
        <f>C4+C6</f>
        <v>600</v>
      </c>
    </row>
    <row r="6" spans="1:7" ht="15" thickBot="1" x14ac:dyDescent="0.35">
      <c r="A6" s="39"/>
      <c r="B6" s="41" t="s">
        <v>20</v>
      </c>
      <c r="C6" s="40">
        <v>42</v>
      </c>
      <c r="D6" s="40" t="s">
        <v>194</v>
      </c>
      <c r="F6">
        <f>C3+C5</f>
        <v>483.99997520446698</v>
      </c>
      <c r="G6">
        <f>C4</f>
        <v>558</v>
      </c>
    </row>
    <row r="7" spans="1:7" ht="15" thickBot="1" x14ac:dyDescent="0.35">
      <c r="A7" s="37"/>
      <c r="B7" s="38" t="s">
        <v>191</v>
      </c>
      <c r="C7" s="38" t="s">
        <v>192</v>
      </c>
      <c r="D7" s="38" t="s">
        <v>193</v>
      </c>
      <c r="F7">
        <f>C3</f>
        <v>426.99997520446698</v>
      </c>
      <c r="G7">
        <f>C4</f>
        <v>558</v>
      </c>
    </row>
    <row r="8" spans="1:7" ht="29.4" thickBot="1" x14ac:dyDescent="0.35">
      <c r="A8" s="39" t="s">
        <v>197</v>
      </c>
      <c r="B8" s="40" t="s">
        <v>57</v>
      </c>
      <c r="C8" s="40" t="s">
        <v>200</v>
      </c>
      <c r="D8" s="40" t="s">
        <v>199</v>
      </c>
      <c r="F8" s="42" t="s">
        <v>190</v>
      </c>
    </row>
    <row r="9" spans="1:7" ht="15" thickBot="1" x14ac:dyDescent="0.35">
      <c r="A9" s="39"/>
      <c r="B9" s="41" t="s">
        <v>8</v>
      </c>
      <c r="C9" s="40">
        <v>382.14284181594797</v>
      </c>
      <c r="D9" s="40" t="s">
        <v>194</v>
      </c>
      <c r="F9">
        <f>C9</f>
        <v>382.14284181594797</v>
      </c>
      <c r="G9">
        <f>C10</f>
        <v>517.57142859697296</v>
      </c>
    </row>
    <row r="10" spans="1:7" ht="15" thickBot="1" x14ac:dyDescent="0.35">
      <c r="A10" s="39"/>
      <c r="B10" s="41" t="s">
        <v>9</v>
      </c>
      <c r="C10" s="40">
        <v>517.57142859697296</v>
      </c>
      <c r="D10" s="40" t="s">
        <v>194</v>
      </c>
      <c r="F10">
        <f>C9</f>
        <v>382.14284181594797</v>
      </c>
      <c r="G10">
        <f>C10+C12</f>
        <v>559.57142859697296</v>
      </c>
    </row>
    <row r="11" spans="1:7" ht="15" thickBot="1" x14ac:dyDescent="0.35">
      <c r="A11" s="39"/>
      <c r="B11" s="41" t="s">
        <v>53</v>
      </c>
      <c r="C11" s="40">
        <v>57</v>
      </c>
      <c r="D11" s="40" t="s">
        <v>194</v>
      </c>
      <c r="F11">
        <f>C9+C11</f>
        <v>439.14284181594797</v>
      </c>
      <c r="G11">
        <f>C10+C12</f>
        <v>559.57142859697296</v>
      </c>
    </row>
    <row r="12" spans="1:7" ht="15" thickBot="1" x14ac:dyDescent="0.35">
      <c r="A12" s="39"/>
      <c r="B12" s="41" t="s">
        <v>20</v>
      </c>
      <c r="C12" s="40">
        <v>42</v>
      </c>
      <c r="D12" s="40" t="s">
        <v>194</v>
      </c>
      <c r="F12">
        <f>C9+C11</f>
        <v>439.14284181594797</v>
      </c>
      <c r="G12">
        <f>C10</f>
        <v>517.57142859697296</v>
      </c>
    </row>
    <row r="13" spans="1:7" ht="15" thickBot="1" x14ac:dyDescent="0.35">
      <c r="A13" s="37"/>
      <c r="B13" s="38" t="s">
        <v>191</v>
      </c>
      <c r="C13" s="38" t="s">
        <v>192</v>
      </c>
      <c r="D13" s="38" t="s">
        <v>193</v>
      </c>
      <c r="F13">
        <f>C9</f>
        <v>382.14284181594797</v>
      </c>
      <c r="G13">
        <f>C10</f>
        <v>517.57142859697296</v>
      </c>
    </row>
    <row r="14" spans="1:7" ht="15" thickBot="1" x14ac:dyDescent="0.35">
      <c r="A14" s="39"/>
      <c r="B14" s="40" t="s">
        <v>201</v>
      </c>
      <c r="C14" s="40">
        <v>426.99997520446698</v>
      </c>
      <c r="D14" s="40" t="s">
        <v>194</v>
      </c>
    </row>
    <row r="15" spans="1:7" ht="15" thickBot="1" x14ac:dyDescent="0.35">
      <c r="A15" s="39"/>
      <c r="B15" s="40" t="s">
        <v>205</v>
      </c>
      <c r="C15" s="40">
        <v>558</v>
      </c>
      <c r="D15" s="40" t="s">
        <v>194</v>
      </c>
    </row>
    <row r="16" spans="1:7" ht="15" thickBot="1" x14ac:dyDescent="0.35">
      <c r="A16" s="39"/>
      <c r="B16" s="40" t="s">
        <v>203</v>
      </c>
      <c r="C16" s="40">
        <v>483.99997520446698</v>
      </c>
      <c r="D16" s="40" t="s">
        <v>194</v>
      </c>
    </row>
    <row r="17" spans="1:4" ht="15" thickBot="1" x14ac:dyDescent="0.35">
      <c r="A17" s="39"/>
      <c r="B17" s="40" t="s">
        <v>207</v>
      </c>
      <c r="C17" s="40">
        <v>600</v>
      </c>
      <c r="D17" s="40" t="s">
        <v>194</v>
      </c>
    </row>
    <row r="18" spans="1:4" ht="15" thickBot="1" x14ac:dyDescent="0.35">
      <c r="A18" s="39"/>
      <c r="B18" s="40" t="s">
        <v>202</v>
      </c>
      <c r="C18" s="40">
        <v>382.14284181594797</v>
      </c>
      <c r="D18" s="40" t="s">
        <v>194</v>
      </c>
    </row>
    <row r="19" spans="1:4" ht="15" thickBot="1" x14ac:dyDescent="0.35">
      <c r="A19" s="39"/>
      <c r="B19" s="40" t="s">
        <v>206</v>
      </c>
      <c r="C19" s="40">
        <v>517.57142859697296</v>
      </c>
      <c r="D19" s="40" t="s">
        <v>194</v>
      </c>
    </row>
    <row r="20" spans="1:4" ht="15" thickBot="1" x14ac:dyDescent="0.35">
      <c r="A20" s="39"/>
      <c r="B20" s="40" t="s">
        <v>204</v>
      </c>
      <c r="C20" s="40">
        <v>439.14284181594797</v>
      </c>
      <c r="D20" s="40" t="s">
        <v>194</v>
      </c>
    </row>
    <row r="21" spans="1:4" ht="15" thickBot="1" x14ac:dyDescent="0.35">
      <c r="A21" s="39"/>
      <c r="B21" s="40" t="s">
        <v>208</v>
      </c>
      <c r="C21" s="40">
        <v>559.57142859697296</v>
      </c>
      <c r="D21" s="40" t="s">
        <v>194</v>
      </c>
    </row>
    <row r="23" spans="1:4" x14ac:dyDescent="0.3">
      <c r="B23" t="s">
        <v>72</v>
      </c>
      <c r="C23" t="b">
        <f>C17 &lt; C19</f>
        <v>0</v>
      </c>
    </row>
    <row r="24" spans="1:4" x14ac:dyDescent="0.3">
      <c r="B24" t="s">
        <v>73</v>
      </c>
      <c r="C24" t="b">
        <f>C15 &gt; C21</f>
        <v>0</v>
      </c>
    </row>
    <row r="25" spans="1:4" x14ac:dyDescent="0.3">
      <c r="B25" t="s">
        <v>209</v>
      </c>
      <c r="C25" t="b">
        <f>OR(C23,C24)</f>
        <v>0</v>
      </c>
    </row>
    <row r="26" spans="1:4" x14ac:dyDescent="0.3">
      <c r="B26" t="s">
        <v>74</v>
      </c>
      <c r="C26" t="b">
        <f>C16 &lt; C18</f>
        <v>0</v>
      </c>
    </row>
    <row r="27" spans="1:4" x14ac:dyDescent="0.3">
      <c r="B27" t="s">
        <v>75</v>
      </c>
      <c r="C27" t="b">
        <f>C14 &gt; C20</f>
        <v>0</v>
      </c>
    </row>
    <row r="28" spans="1:4" x14ac:dyDescent="0.3">
      <c r="B28" t="s">
        <v>210</v>
      </c>
      <c r="C28" t="b">
        <f>OR(C26,C27)</f>
        <v>0</v>
      </c>
    </row>
    <row r="29" spans="1:4" x14ac:dyDescent="0.3">
      <c r="B29" t="s">
        <v>211</v>
      </c>
      <c r="C29" t="b">
        <f>NOT(OR(C25,C28))</f>
        <v>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selection activeCell="A7" sqref="A7:D12"/>
    </sheetView>
  </sheetViews>
  <sheetFormatPr defaultRowHeight="14.4" x14ac:dyDescent="0.3"/>
  <cols>
    <col min="2" max="2" width="20.33203125" bestFit="1" customWidth="1"/>
    <col min="3" max="3" width="53.21875" customWidth="1"/>
  </cols>
  <sheetData>
    <row r="1" spans="1:7" ht="15" thickBot="1" x14ac:dyDescent="0.35">
      <c r="A1" s="37"/>
      <c r="B1" s="38" t="s">
        <v>191</v>
      </c>
      <c r="C1" s="38" t="s">
        <v>192</v>
      </c>
      <c r="D1" s="38" t="s">
        <v>193</v>
      </c>
    </row>
    <row r="2" spans="1:7" ht="29.4" thickBot="1" x14ac:dyDescent="0.35">
      <c r="A2" s="43" t="s">
        <v>197</v>
      </c>
      <c r="B2" s="44" t="s">
        <v>156</v>
      </c>
      <c r="C2" s="44" t="s">
        <v>225</v>
      </c>
      <c r="D2" s="44" t="s">
        <v>199</v>
      </c>
      <c r="F2" s="47" t="s">
        <v>188</v>
      </c>
      <c r="G2" s="48"/>
    </row>
    <row r="3" spans="1:7" ht="15" thickBot="1" x14ac:dyDescent="0.35">
      <c r="A3" s="43"/>
      <c r="B3" s="45" t="s">
        <v>8</v>
      </c>
      <c r="C3" s="44">
        <v>0</v>
      </c>
      <c r="D3" s="44" t="s">
        <v>194</v>
      </c>
      <c r="F3" s="48">
        <f>C3</f>
        <v>0</v>
      </c>
      <c r="G3" s="48">
        <f>C4</f>
        <v>253.000001251697</v>
      </c>
    </row>
    <row r="4" spans="1:7" ht="15" thickBot="1" x14ac:dyDescent="0.35">
      <c r="A4" s="43"/>
      <c r="B4" s="45" t="s">
        <v>9</v>
      </c>
      <c r="C4" s="44">
        <v>253.000001251697</v>
      </c>
      <c r="D4" s="44" t="s">
        <v>194</v>
      </c>
      <c r="F4" s="48">
        <f>C3</f>
        <v>0</v>
      </c>
      <c r="G4" s="48">
        <f>C4+C6</f>
        <v>295.00000125169697</v>
      </c>
    </row>
    <row r="5" spans="1:7" ht="15" thickBot="1" x14ac:dyDescent="0.35">
      <c r="A5" s="43"/>
      <c r="B5" s="45" t="s">
        <v>53</v>
      </c>
      <c r="C5" s="44">
        <v>57</v>
      </c>
      <c r="D5" s="44" t="s">
        <v>194</v>
      </c>
      <c r="F5" s="48">
        <f>C3+C5</f>
        <v>57</v>
      </c>
      <c r="G5" s="48">
        <f>C4+C6</f>
        <v>295.00000125169697</v>
      </c>
    </row>
    <row r="6" spans="1:7" ht="15" thickBot="1" x14ac:dyDescent="0.35">
      <c r="A6" s="43"/>
      <c r="B6" s="45" t="s">
        <v>20</v>
      </c>
      <c r="C6" s="44">
        <v>42</v>
      </c>
      <c r="D6" s="44" t="s">
        <v>194</v>
      </c>
      <c r="F6" s="48">
        <f>C3+C5</f>
        <v>57</v>
      </c>
      <c r="G6" s="48">
        <f>C4</f>
        <v>253.000001251697</v>
      </c>
    </row>
    <row r="7" spans="1:7" ht="15" thickBot="1" x14ac:dyDescent="0.35">
      <c r="A7" s="37"/>
      <c r="B7" s="38" t="s">
        <v>191</v>
      </c>
      <c r="C7" s="38" t="s">
        <v>192</v>
      </c>
      <c r="D7" s="38" t="s">
        <v>193</v>
      </c>
      <c r="F7" s="48">
        <f>C3</f>
        <v>0</v>
      </c>
      <c r="G7" s="48">
        <f>C4</f>
        <v>253.000001251697</v>
      </c>
    </row>
    <row r="8" spans="1:7" ht="29.4" thickBot="1" x14ac:dyDescent="0.35">
      <c r="A8" s="43" t="s">
        <v>197</v>
      </c>
      <c r="B8" s="44" t="s">
        <v>156</v>
      </c>
      <c r="C8" s="44" t="s">
        <v>212</v>
      </c>
      <c r="D8" s="44" t="s">
        <v>199</v>
      </c>
      <c r="F8" s="46" t="s">
        <v>213</v>
      </c>
      <c r="G8" s="2"/>
    </row>
    <row r="9" spans="1:7" ht="15" thickBot="1" x14ac:dyDescent="0.35">
      <c r="A9" s="43"/>
      <c r="B9" s="45" t="s">
        <v>8</v>
      </c>
      <c r="C9" s="44">
        <v>0</v>
      </c>
      <c r="D9" s="44" t="s">
        <v>194</v>
      </c>
      <c r="F9" s="2">
        <f>C9</f>
        <v>0</v>
      </c>
      <c r="G9" s="2">
        <f>C10</f>
        <v>170</v>
      </c>
    </row>
    <row r="10" spans="1:7" ht="15" thickBot="1" x14ac:dyDescent="0.35">
      <c r="A10" s="43"/>
      <c r="B10" s="45" t="s">
        <v>9</v>
      </c>
      <c r="C10" s="44">
        <v>170</v>
      </c>
      <c r="D10" s="44" t="s">
        <v>194</v>
      </c>
      <c r="F10" s="2">
        <f>C9</f>
        <v>0</v>
      </c>
      <c r="G10" s="2">
        <f>C10+C12</f>
        <v>255</v>
      </c>
    </row>
    <row r="11" spans="1:7" ht="15" thickBot="1" x14ac:dyDescent="0.35">
      <c r="A11" s="43"/>
      <c r="B11" s="45" t="s">
        <v>53</v>
      </c>
      <c r="C11" s="44">
        <v>114</v>
      </c>
      <c r="D11" s="44" t="s">
        <v>194</v>
      </c>
      <c r="F11" s="2">
        <f>C9+C11</f>
        <v>114</v>
      </c>
      <c r="G11" s="2">
        <f>C10+C12</f>
        <v>255</v>
      </c>
    </row>
    <row r="12" spans="1:7" ht="15" thickBot="1" x14ac:dyDescent="0.35">
      <c r="A12" s="43"/>
      <c r="B12" s="45" t="s">
        <v>20</v>
      </c>
      <c r="C12" s="44">
        <v>85</v>
      </c>
      <c r="D12" s="44" t="s">
        <v>194</v>
      </c>
      <c r="F12" s="2">
        <f>C9+C11</f>
        <v>114</v>
      </c>
      <c r="G12" s="2">
        <f>C10</f>
        <v>170</v>
      </c>
    </row>
    <row r="13" spans="1:7" ht="15" thickBot="1" x14ac:dyDescent="0.35">
      <c r="A13" s="51"/>
      <c r="B13" s="52" t="s">
        <v>191</v>
      </c>
      <c r="C13" s="52" t="s">
        <v>192</v>
      </c>
      <c r="D13" s="52" t="s">
        <v>193</v>
      </c>
      <c r="F13" s="2">
        <f>C9</f>
        <v>0</v>
      </c>
      <c r="G13" s="2">
        <f>C10</f>
        <v>170</v>
      </c>
    </row>
    <row r="14" spans="1:7" ht="29.4" thickBot="1" x14ac:dyDescent="0.35">
      <c r="A14" s="53" t="s">
        <v>197</v>
      </c>
      <c r="B14" s="54" t="s">
        <v>156</v>
      </c>
      <c r="C14" s="54" t="s">
        <v>212</v>
      </c>
      <c r="D14" s="54" t="s">
        <v>199</v>
      </c>
      <c r="F14" s="49" t="s">
        <v>213</v>
      </c>
      <c r="G14" s="50"/>
    </row>
    <row r="15" spans="1:7" ht="15" thickBot="1" x14ac:dyDescent="0.35">
      <c r="A15" s="53"/>
      <c r="B15" s="55" t="s">
        <v>8</v>
      </c>
      <c r="C15" s="54">
        <v>0</v>
      </c>
      <c r="D15" s="54" t="s">
        <v>194</v>
      </c>
      <c r="F15" s="50">
        <f>C15</f>
        <v>0</v>
      </c>
      <c r="G15" s="50">
        <f>C16</f>
        <v>170</v>
      </c>
    </row>
    <row r="16" spans="1:7" ht="15" thickBot="1" x14ac:dyDescent="0.35">
      <c r="A16" s="53"/>
      <c r="B16" s="55" t="s">
        <v>9</v>
      </c>
      <c r="C16" s="54">
        <v>170</v>
      </c>
      <c r="D16" s="54" t="s">
        <v>194</v>
      </c>
      <c r="F16" s="50">
        <f>C15</f>
        <v>0</v>
      </c>
      <c r="G16" s="50">
        <f>C16+C18</f>
        <v>255</v>
      </c>
    </row>
    <row r="17" spans="1:7" ht="15" thickBot="1" x14ac:dyDescent="0.35">
      <c r="A17" s="53"/>
      <c r="B17" s="55" t="s">
        <v>53</v>
      </c>
      <c r="C17" s="54">
        <v>114</v>
      </c>
      <c r="D17" s="54" t="s">
        <v>194</v>
      </c>
      <c r="F17" s="50">
        <f>C15+C17</f>
        <v>114</v>
      </c>
      <c r="G17" s="50">
        <f>C16+C18</f>
        <v>255</v>
      </c>
    </row>
    <row r="18" spans="1:7" ht="15" thickBot="1" x14ac:dyDescent="0.35">
      <c r="A18" s="53"/>
      <c r="B18" s="55" t="s">
        <v>20</v>
      </c>
      <c r="C18" s="54">
        <v>85</v>
      </c>
      <c r="D18" s="54" t="s">
        <v>194</v>
      </c>
      <c r="F18" s="50">
        <f>C15+C17</f>
        <v>114</v>
      </c>
      <c r="G18" s="50">
        <f>C16</f>
        <v>170</v>
      </c>
    </row>
    <row r="19" spans="1:7" x14ac:dyDescent="0.3">
      <c r="F19" s="50">
        <f>C15</f>
        <v>0</v>
      </c>
      <c r="G19" s="50">
        <f>C16</f>
        <v>170</v>
      </c>
    </row>
    <row r="20" spans="1:7" x14ac:dyDescent="0.3">
      <c r="B20" s="48" t="s">
        <v>201</v>
      </c>
      <c r="C20" s="48">
        <f>C3</f>
        <v>0</v>
      </c>
    </row>
    <row r="21" spans="1:7" x14ac:dyDescent="0.3">
      <c r="B21" s="48" t="s">
        <v>205</v>
      </c>
      <c r="C21" s="48">
        <f>C4</f>
        <v>253.000001251697</v>
      </c>
    </row>
    <row r="22" spans="1:7" x14ac:dyDescent="0.3">
      <c r="B22" s="48" t="s">
        <v>203</v>
      </c>
      <c r="C22" s="48">
        <f>C20+C5</f>
        <v>57</v>
      </c>
    </row>
    <row r="23" spans="1:7" x14ac:dyDescent="0.3">
      <c r="B23" s="48" t="s">
        <v>207</v>
      </c>
      <c r="C23" s="48">
        <f>C21+C6</f>
        <v>295.00000125169697</v>
      </c>
    </row>
    <row r="24" spans="1:7" x14ac:dyDescent="0.3">
      <c r="B24" s="56"/>
    </row>
    <row r="25" spans="1:7" x14ac:dyDescent="0.3">
      <c r="B25" s="56"/>
    </row>
    <row r="26" spans="1:7" x14ac:dyDescent="0.3">
      <c r="B26" s="2" t="s">
        <v>202</v>
      </c>
      <c r="C26" s="2">
        <f>C9</f>
        <v>0</v>
      </c>
    </row>
    <row r="27" spans="1:7" x14ac:dyDescent="0.3">
      <c r="B27" s="2" t="s">
        <v>206</v>
      </c>
      <c r="C27" s="2">
        <f>C10</f>
        <v>170</v>
      </c>
    </row>
    <row r="28" spans="1:7" x14ac:dyDescent="0.3">
      <c r="B28" s="2" t="s">
        <v>204</v>
      </c>
      <c r="C28" s="2">
        <f>C26+C11</f>
        <v>114</v>
      </c>
    </row>
    <row r="29" spans="1:7" x14ac:dyDescent="0.3">
      <c r="B29" s="2" t="s">
        <v>208</v>
      </c>
      <c r="C29" s="2">
        <f>C27+C12</f>
        <v>255</v>
      </c>
    </row>
    <row r="30" spans="1:7" ht="15" thickBot="1" x14ac:dyDescent="0.35">
      <c r="B30" s="56"/>
    </row>
    <row r="31" spans="1:7" x14ac:dyDescent="0.3">
      <c r="B31" s="57" t="s">
        <v>216</v>
      </c>
      <c r="C31" s="8" t="b">
        <f>C22 &gt; C26</f>
        <v>1</v>
      </c>
      <c r="D31" t="s">
        <v>214</v>
      </c>
      <c r="E31">
        <f>C22-C26</f>
        <v>57</v>
      </c>
    </row>
    <row r="32" spans="1:7" x14ac:dyDescent="0.3">
      <c r="B32" s="58" t="s">
        <v>217</v>
      </c>
      <c r="C32" s="11" t="b">
        <f>C23 &gt;C27</f>
        <v>1</v>
      </c>
      <c r="D32" t="s">
        <v>215</v>
      </c>
      <c r="E32">
        <f>C23-C27</f>
        <v>125.00000125169697</v>
      </c>
    </row>
    <row r="33" spans="2:6" x14ac:dyDescent="0.3">
      <c r="B33" s="58" t="s">
        <v>218</v>
      </c>
      <c r="C33" s="11" t="b">
        <f>C22 &lt; C28</f>
        <v>1</v>
      </c>
      <c r="D33" t="s">
        <v>224</v>
      </c>
      <c r="F33" t="b">
        <f>E31&lt;E32</f>
        <v>1</v>
      </c>
    </row>
    <row r="34" spans="2:6" x14ac:dyDescent="0.3">
      <c r="B34" s="58" t="s">
        <v>219</v>
      </c>
      <c r="C34" s="11" t="b">
        <f>C23 &lt; C29</f>
        <v>0</v>
      </c>
    </row>
    <row r="35" spans="2:6" ht="15" thickBot="1" x14ac:dyDescent="0.35">
      <c r="B35" s="59"/>
      <c r="C35" s="14" t="b">
        <f>AND(C31,C32,C33,C34)</f>
        <v>0</v>
      </c>
    </row>
    <row r="36" spans="2:6" x14ac:dyDescent="0.3">
      <c r="B36" s="57" t="s">
        <v>220</v>
      </c>
      <c r="C36" s="8" t="b">
        <f>C20 &gt; C26</f>
        <v>0</v>
      </c>
    </row>
    <row r="37" spans="2:6" x14ac:dyDescent="0.3">
      <c r="B37" s="58" t="s">
        <v>217</v>
      </c>
      <c r="C37" s="11" t="b">
        <f>C23&gt;C27</f>
        <v>1</v>
      </c>
    </row>
    <row r="38" spans="2:6" x14ac:dyDescent="0.3">
      <c r="B38" s="58" t="s">
        <v>222</v>
      </c>
      <c r="C38" s="11" t="b">
        <f>C20&lt;C28</f>
        <v>1</v>
      </c>
    </row>
    <row r="39" spans="2:6" x14ac:dyDescent="0.3">
      <c r="B39" s="58" t="s">
        <v>219</v>
      </c>
      <c r="C39" s="11" t="b">
        <f>C23&lt;C29</f>
        <v>0</v>
      </c>
    </row>
    <row r="40" spans="2:6" ht="15" thickBot="1" x14ac:dyDescent="0.35">
      <c r="B40" s="59"/>
      <c r="C40" s="14" t="b">
        <f>AND(C36,C37,C38,C39)</f>
        <v>0</v>
      </c>
    </row>
    <row r="41" spans="2:6" x14ac:dyDescent="0.3">
      <c r="B41" s="57" t="s">
        <v>216</v>
      </c>
      <c r="C41" s="8" t="b">
        <f>C22&gt;C26</f>
        <v>1</v>
      </c>
    </row>
    <row r="42" spans="2:6" x14ac:dyDescent="0.3">
      <c r="B42" s="58" t="s">
        <v>221</v>
      </c>
      <c r="C42" s="11" t="b">
        <f>C21&gt;C27</f>
        <v>1</v>
      </c>
    </row>
    <row r="43" spans="2:6" x14ac:dyDescent="0.3">
      <c r="B43" s="58" t="s">
        <v>218</v>
      </c>
      <c r="C43" s="11" t="b">
        <f>C22&lt;C28</f>
        <v>1</v>
      </c>
    </row>
    <row r="44" spans="2:6" x14ac:dyDescent="0.3">
      <c r="B44" s="58" t="s">
        <v>223</v>
      </c>
      <c r="C44" s="11" t="b">
        <f>C21&lt;C29</f>
        <v>1</v>
      </c>
    </row>
    <row r="45" spans="2:6" ht="15" thickBot="1" x14ac:dyDescent="0.35">
      <c r="B45" s="59"/>
      <c r="C45" s="14" t="b">
        <f>AND(C41,C42,C43,C44)</f>
        <v>1</v>
      </c>
    </row>
    <row r="46" spans="2:6" x14ac:dyDescent="0.3">
      <c r="B46" s="57" t="s">
        <v>220</v>
      </c>
      <c r="C46" s="8" t="b">
        <f>C20&gt;C26</f>
        <v>0</v>
      </c>
    </row>
    <row r="47" spans="2:6" x14ac:dyDescent="0.3">
      <c r="B47" s="58" t="s">
        <v>221</v>
      </c>
      <c r="C47" s="11" t="b">
        <f>C21&gt;C27</f>
        <v>1</v>
      </c>
    </row>
    <row r="48" spans="2:6" x14ac:dyDescent="0.3">
      <c r="B48" s="58" t="s">
        <v>222</v>
      </c>
      <c r="C48" s="11" t="b">
        <f>C20&lt;C28</f>
        <v>1</v>
      </c>
    </row>
    <row r="49" spans="2:3" x14ac:dyDescent="0.3">
      <c r="B49" s="58" t="s">
        <v>223</v>
      </c>
      <c r="C49" s="11" t="b">
        <f>C21&lt;C29</f>
        <v>1</v>
      </c>
    </row>
    <row r="50" spans="2:3" ht="15" thickBot="1" x14ac:dyDescent="0.35">
      <c r="B50" s="12"/>
      <c r="C50" s="14" t="b">
        <f>AND(C46,C47,C48,C49)</f>
        <v>0</v>
      </c>
    </row>
  </sheetData>
  <conditionalFormatting sqref="C31:C50">
    <cfRule type="cellIs" dxfId="1" priority="1" operator="equal">
      <formula>TRUE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2" sqref="C12"/>
    </sheetView>
  </sheetViews>
  <sheetFormatPr defaultRowHeight="14.4" x14ac:dyDescent="0.3"/>
  <cols>
    <col min="1" max="1" width="20.109375" bestFit="1" customWidth="1"/>
  </cols>
  <sheetData>
    <row r="1" spans="1:3" x14ac:dyDescent="0.3">
      <c r="A1" t="s">
        <v>12</v>
      </c>
      <c r="C1" t="s">
        <v>17</v>
      </c>
    </row>
    <row r="2" spans="1:3" x14ac:dyDescent="0.3">
      <c r="A2" t="s">
        <v>18</v>
      </c>
    </row>
    <row r="3" spans="1:3" x14ac:dyDescent="0.3">
      <c r="A3" t="s">
        <v>13</v>
      </c>
      <c r="B3">
        <v>32</v>
      </c>
      <c r="C3">
        <v>32</v>
      </c>
    </row>
    <row r="4" spans="1:3" x14ac:dyDescent="0.3">
      <c r="A4" t="s">
        <v>14</v>
      </c>
      <c r="B4">
        <v>15</v>
      </c>
      <c r="C4">
        <v>55</v>
      </c>
    </row>
    <row r="5" spans="1:3" x14ac:dyDescent="0.3">
      <c r="A5" t="s">
        <v>15</v>
      </c>
      <c r="B5">
        <f>B4</f>
        <v>15</v>
      </c>
      <c r="C5">
        <f>C4</f>
        <v>55</v>
      </c>
    </row>
    <row r="6" spans="1:3" x14ac:dyDescent="0.3">
      <c r="A6" t="s">
        <v>16</v>
      </c>
      <c r="B6">
        <f>B4+B3</f>
        <v>47</v>
      </c>
      <c r="C6">
        <f>C4+C3</f>
        <v>87</v>
      </c>
    </row>
    <row r="7" spans="1:3" x14ac:dyDescent="0.3">
      <c r="A7" t="s">
        <v>19</v>
      </c>
    </row>
    <row r="8" spans="1:3" x14ac:dyDescent="0.3">
      <c r="A8" t="s">
        <v>8</v>
      </c>
      <c r="B8">
        <v>10</v>
      </c>
      <c r="C8">
        <v>10</v>
      </c>
    </row>
    <row r="9" spans="1:3" x14ac:dyDescent="0.3">
      <c r="A9" t="s">
        <v>9</v>
      </c>
      <c r="B9">
        <v>10</v>
      </c>
      <c r="C9">
        <v>50</v>
      </c>
    </row>
    <row r="10" spans="1:3" x14ac:dyDescent="0.3">
      <c r="A10" t="s">
        <v>20</v>
      </c>
      <c r="B10">
        <v>49</v>
      </c>
      <c r="C10">
        <v>49</v>
      </c>
    </row>
    <row r="11" spans="1:3" x14ac:dyDescent="0.3">
      <c r="A11" t="s">
        <v>16</v>
      </c>
      <c r="B11">
        <f>B10+B9</f>
        <v>59</v>
      </c>
      <c r="C11">
        <f>C10+C9</f>
        <v>99</v>
      </c>
    </row>
    <row r="12" spans="1:3" x14ac:dyDescent="0.3">
      <c r="A12" t="s">
        <v>21</v>
      </c>
      <c r="B12">
        <f>B11-B6</f>
        <v>12</v>
      </c>
      <c r="C12">
        <f>C11-C6</f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5" workbookViewId="0">
      <selection activeCell="A39" sqref="A39"/>
    </sheetView>
  </sheetViews>
  <sheetFormatPr defaultRowHeight="14.4" x14ac:dyDescent="0.3"/>
  <cols>
    <col min="1" max="1" width="15.6640625" style="1" bestFit="1" customWidth="1"/>
    <col min="2" max="2" width="41.33203125" customWidth="1"/>
  </cols>
  <sheetData>
    <row r="1" spans="2:10" x14ac:dyDescent="0.3">
      <c r="J1" t="s">
        <v>24</v>
      </c>
    </row>
    <row r="2" spans="2:10" x14ac:dyDescent="0.3">
      <c r="C2" s="2"/>
      <c r="D2" s="2"/>
      <c r="E2" s="2"/>
      <c r="F2" s="2"/>
      <c r="G2" s="2"/>
      <c r="H2" s="2"/>
      <c r="I2" s="2"/>
      <c r="J2" s="2"/>
    </row>
    <row r="3" spans="2:10" x14ac:dyDescent="0.3">
      <c r="C3" s="2"/>
      <c r="D3" s="3"/>
      <c r="E3" s="3"/>
      <c r="F3" s="3"/>
      <c r="G3" s="3"/>
      <c r="H3" s="3"/>
      <c r="I3" s="3"/>
      <c r="J3" s="2"/>
    </row>
    <row r="4" spans="2:10" x14ac:dyDescent="0.3">
      <c r="C4" s="2"/>
      <c r="D4" s="3"/>
      <c r="E4" s="3"/>
      <c r="F4" s="3"/>
      <c r="G4" s="3"/>
      <c r="H4" s="3"/>
      <c r="I4" s="3"/>
      <c r="J4" s="2"/>
    </row>
    <row r="5" spans="2:10" ht="15" customHeight="1" x14ac:dyDescent="0.3">
      <c r="C5" s="2"/>
      <c r="D5" s="2"/>
      <c r="E5" s="2"/>
      <c r="F5" s="2"/>
      <c r="G5" s="2"/>
      <c r="H5" s="2"/>
      <c r="I5" s="2"/>
      <c r="J5" s="2"/>
    </row>
    <row r="6" spans="2:10" ht="15" customHeight="1" x14ac:dyDescent="0.3">
      <c r="C6" s="2"/>
      <c r="D6" s="2"/>
      <c r="E6" s="2"/>
      <c r="F6" s="2"/>
      <c r="G6" s="2"/>
      <c r="H6" s="2"/>
      <c r="I6" s="2"/>
      <c r="J6" s="2"/>
    </row>
    <row r="7" spans="2:10" x14ac:dyDescent="0.3">
      <c r="C7" s="2"/>
      <c r="D7" s="3"/>
      <c r="E7" s="3"/>
      <c r="F7" s="3"/>
      <c r="G7" s="3"/>
      <c r="H7" s="3"/>
      <c r="I7" s="3"/>
      <c r="J7" s="2"/>
    </row>
    <row r="8" spans="2:10" x14ac:dyDescent="0.3">
      <c r="C8" s="2"/>
      <c r="D8" s="3"/>
      <c r="E8" s="3"/>
      <c r="F8" s="3"/>
      <c r="G8" s="3"/>
      <c r="H8" s="3"/>
      <c r="I8" s="3"/>
      <c r="J8" s="2"/>
    </row>
    <row r="9" spans="2:10" x14ac:dyDescent="0.3">
      <c r="C9" s="2"/>
      <c r="D9" s="2"/>
      <c r="E9" s="2"/>
      <c r="F9" s="2"/>
      <c r="G9" s="2"/>
      <c r="H9" s="2"/>
      <c r="I9" s="2"/>
      <c r="J9" s="2"/>
    </row>
    <row r="10" spans="2:10" ht="15" customHeight="1" x14ac:dyDescent="0.3">
      <c r="C10" s="2"/>
      <c r="D10" s="2"/>
      <c r="E10" s="2"/>
      <c r="F10" s="2"/>
      <c r="G10" s="2"/>
      <c r="H10" s="2"/>
      <c r="I10" s="2"/>
      <c r="J10" s="2"/>
    </row>
    <row r="11" spans="2:10" ht="15" customHeight="1" x14ac:dyDescent="0.3">
      <c r="C11" s="2"/>
      <c r="D11" s="3"/>
      <c r="E11" s="3"/>
      <c r="F11" s="3"/>
      <c r="G11" s="3"/>
      <c r="H11" s="3"/>
      <c r="I11" s="3"/>
      <c r="J11" s="2"/>
    </row>
    <row r="12" spans="2:10" x14ac:dyDescent="0.3">
      <c r="C12" s="2"/>
      <c r="D12" s="3"/>
      <c r="E12" s="3"/>
      <c r="F12" s="3"/>
      <c r="G12" s="3"/>
      <c r="H12" s="3"/>
      <c r="I12" s="3"/>
      <c r="J12" s="2"/>
    </row>
    <row r="13" spans="2:10" x14ac:dyDescent="0.3">
      <c r="C13" s="2"/>
      <c r="D13" s="2"/>
      <c r="E13" s="2"/>
      <c r="F13" s="2"/>
      <c r="G13" s="2"/>
      <c r="H13" s="2"/>
      <c r="I13" s="2"/>
      <c r="J13" s="2"/>
    </row>
    <row r="15" spans="2:10" x14ac:dyDescent="0.3">
      <c r="B15" s="1" t="s">
        <v>23</v>
      </c>
    </row>
    <row r="17" spans="1:3" x14ac:dyDescent="0.3">
      <c r="A17" s="1" t="s">
        <v>24</v>
      </c>
      <c r="B17">
        <v>640</v>
      </c>
    </row>
    <row r="18" spans="1:3" x14ac:dyDescent="0.3">
      <c r="A18" s="1" t="s">
        <v>23</v>
      </c>
      <c r="B18">
        <v>480</v>
      </c>
    </row>
    <row r="20" spans="1:3" x14ac:dyDescent="0.3">
      <c r="A20" s="1" t="s">
        <v>22</v>
      </c>
      <c r="B20" s="4" t="s">
        <v>25</v>
      </c>
      <c r="C20">
        <f>B17*0.7</f>
        <v>448</v>
      </c>
    </row>
    <row r="21" spans="1:3" x14ac:dyDescent="0.3">
      <c r="A21" s="1" t="s">
        <v>26</v>
      </c>
      <c r="B21" s="4" t="s">
        <v>27</v>
      </c>
      <c r="C21">
        <f>(B17-C20)/2</f>
        <v>96</v>
      </c>
    </row>
    <row r="23" spans="1:3" x14ac:dyDescent="0.3">
      <c r="A23" s="1" t="s">
        <v>28</v>
      </c>
      <c r="B23">
        <v>3</v>
      </c>
    </row>
    <row r="24" spans="1:3" x14ac:dyDescent="0.3">
      <c r="A24" s="1" t="s">
        <v>30</v>
      </c>
      <c r="B24" s="4" t="s">
        <v>29</v>
      </c>
      <c r="C24">
        <f>2*B23+1</f>
        <v>7</v>
      </c>
    </row>
    <row r="26" spans="1:3" x14ac:dyDescent="0.3">
      <c r="A26" s="1" t="s">
        <v>32</v>
      </c>
      <c r="B26" s="4" t="s">
        <v>31</v>
      </c>
      <c r="C26">
        <f>B18/C24</f>
        <v>68.571428571428569</v>
      </c>
    </row>
    <row r="28" spans="1:3" x14ac:dyDescent="0.3">
      <c r="A28" s="1" t="s">
        <v>33</v>
      </c>
      <c r="B28" s="4">
        <v>0</v>
      </c>
    </row>
    <row r="29" spans="1:3" x14ac:dyDescent="0.3">
      <c r="A29" s="1" t="s">
        <v>42</v>
      </c>
      <c r="B29" s="4" t="s">
        <v>34</v>
      </c>
      <c r="C29">
        <f>(2*B28+1)*C26</f>
        <v>68.571428571428569</v>
      </c>
    </row>
    <row r="31" spans="1:3" x14ac:dyDescent="0.3">
      <c r="A31" s="1" t="s">
        <v>38</v>
      </c>
      <c r="B31">
        <v>1.01</v>
      </c>
    </row>
    <row r="32" spans="1:3" x14ac:dyDescent="0.3">
      <c r="A32" s="1" t="s">
        <v>36</v>
      </c>
      <c r="B32" s="4" t="s">
        <v>39</v>
      </c>
      <c r="C32">
        <f>C20*B31</f>
        <v>452.48</v>
      </c>
    </row>
    <row r="33" spans="1:3" x14ac:dyDescent="0.3">
      <c r="A33" s="1" t="s">
        <v>37</v>
      </c>
      <c r="B33" s="4" t="s">
        <v>40</v>
      </c>
      <c r="C33">
        <f>C26*B31</f>
        <v>69.257142857142853</v>
      </c>
    </row>
    <row r="34" spans="1:3" x14ac:dyDescent="0.3">
      <c r="A34" s="1" t="s">
        <v>35</v>
      </c>
      <c r="B34" s="4" t="s">
        <v>41</v>
      </c>
      <c r="C34">
        <f>C21 - (C32-C20) / 2</f>
        <v>93.759999999999991</v>
      </c>
    </row>
    <row r="35" spans="1:3" x14ac:dyDescent="0.3">
      <c r="A35" s="1" t="s">
        <v>45</v>
      </c>
      <c r="B35" s="4">
        <v>0</v>
      </c>
    </row>
    <row r="36" spans="1:3" x14ac:dyDescent="0.3">
      <c r="A36" s="1" t="s">
        <v>43</v>
      </c>
      <c r="B36" s="4" t="s">
        <v>44</v>
      </c>
      <c r="C36">
        <f>C29 - (C33-C26) / 2</f>
        <v>68.228571428571428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I1" sqref="I1:J1048576"/>
    </sheetView>
  </sheetViews>
  <sheetFormatPr defaultRowHeight="14.4" x14ac:dyDescent="0.3"/>
  <cols>
    <col min="1" max="1" width="15.77734375" bestFit="1" customWidth="1"/>
  </cols>
  <sheetData>
    <row r="1" spans="1:10" x14ac:dyDescent="0.3">
      <c r="A1" t="s">
        <v>46</v>
      </c>
      <c r="B1">
        <v>800</v>
      </c>
      <c r="I1" t="s">
        <v>53</v>
      </c>
      <c r="J1" t="s">
        <v>20</v>
      </c>
    </row>
    <row r="2" spans="1:10" x14ac:dyDescent="0.3">
      <c r="A2" t="s">
        <v>47</v>
      </c>
      <c r="B2">
        <v>600</v>
      </c>
      <c r="H2" t="s">
        <v>54</v>
      </c>
      <c r="I2">
        <f>B1</f>
        <v>800</v>
      </c>
      <c r="J2">
        <f>B2</f>
        <v>600</v>
      </c>
    </row>
    <row r="3" spans="1:10" x14ac:dyDescent="0.3">
      <c r="A3" t="s">
        <v>48</v>
      </c>
      <c r="B3">
        <v>5</v>
      </c>
      <c r="H3" t="s">
        <v>55</v>
      </c>
      <c r="I3">
        <f>B5</f>
        <v>160</v>
      </c>
      <c r="J3">
        <f>B6</f>
        <v>120</v>
      </c>
    </row>
    <row r="4" spans="1:10" x14ac:dyDescent="0.3">
      <c r="A4" t="s">
        <v>49</v>
      </c>
      <c r="B4">
        <v>5</v>
      </c>
    </row>
    <row r="5" spans="1:10" x14ac:dyDescent="0.3">
      <c r="A5" t="s">
        <v>50</v>
      </c>
      <c r="B5">
        <f>B1/B3</f>
        <v>160</v>
      </c>
    </row>
    <row r="6" spans="1:10" x14ac:dyDescent="0.3">
      <c r="A6" t="s">
        <v>51</v>
      </c>
      <c r="B6">
        <f>B2/B4</f>
        <v>120</v>
      </c>
    </row>
    <row r="7" spans="1:10" x14ac:dyDescent="0.3">
      <c r="A7" t="s">
        <v>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"/>
  <sheetViews>
    <sheetView workbookViewId="0">
      <selection sqref="A1:G3"/>
    </sheetView>
  </sheetViews>
  <sheetFormatPr defaultRowHeight="14.4" x14ac:dyDescent="0.3"/>
  <cols>
    <col min="1" max="1" width="13" customWidth="1"/>
    <col min="11" max="11" width="24.6640625" customWidth="1"/>
    <col min="12" max="12" width="6.6640625" customWidth="1"/>
    <col min="13" max="32" width="3.109375" customWidth="1"/>
  </cols>
  <sheetData>
    <row r="1" spans="1:32" x14ac:dyDescent="0.3">
      <c r="A1" t="s">
        <v>58</v>
      </c>
      <c r="B1" t="s">
        <v>8</v>
      </c>
      <c r="C1" t="s">
        <v>9</v>
      </c>
      <c r="D1" t="s">
        <v>53</v>
      </c>
      <c r="E1" t="s">
        <v>20</v>
      </c>
      <c r="F1" t="s">
        <v>60</v>
      </c>
      <c r="G1" t="s">
        <v>61</v>
      </c>
      <c r="L1" s="1" t="s">
        <v>59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>
        <v>11</v>
      </c>
      <c r="X1">
        <v>12</v>
      </c>
      <c r="Y1">
        <v>13</v>
      </c>
      <c r="Z1">
        <v>14</v>
      </c>
      <c r="AA1">
        <v>15</v>
      </c>
      <c r="AB1">
        <v>16</v>
      </c>
      <c r="AC1">
        <v>17</v>
      </c>
      <c r="AD1">
        <v>18</v>
      </c>
      <c r="AE1">
        <v>19</v>
      </c>
      <c r="AF1">
        <v>20</v>
      </c>
    </row>
    <row r="2" spans="1:32" x14ac:dyDescent="0.3">
      <c r="A2" t="s">
        <v>56</v>
      </c>
      <c r="B2">
        <v>3</v>
      </c>
      <c r="C2">
        <v>3</v>
      </c>
      <c r="D2">
        <v>6</v>
      </c>
      <c r="E2">
        <v>4</v>
      </c>
      <c r="F2">
        <f>B2+D2</f>
        <v>9</v>
      </c>
      <c r="G2">
        <f>C2+E2</f>
        <v>7</v>
      </c>
      <c r="L2">
        <v>1</v>
      </c>
    </row>
    <row r="3" spans="1:32" x14ac:dyDescent="0.3">
      <c r="A3" t="s">
        <v>57</v>
      </c>
      <c r="B3">
        <v>10</v>
      </c>
      <c r="C3">
        <v>4</v>
      </c>
      <c r="D3">
        <v>7</v>
      </c>
      <c r="E3">
        <v>6</v>
      </c>
      <c r="F3">
        <f>B3+D3</f>
        <v>17</v>
      </c>
      <c r="G3">
        <f>C3+E3</f>
        <v>10</v>
      </c>
      <c r="L3">
        <v>2</v>
      </c>
    </row>
    <row r="4" spans="1:32" x14ac:dyDescent="0.3">
      <c r="L4">
        <v>3</v>
      </c>
    </row>
    <row r="5" spans="1:32" x14ac:dyDescent="0.3">
      <c r="A5" t="s">
        <v>76</v>
      </c>
      <c r="B5" t="s">
        <v>72</v>
      </c>
      <c r="C5" t="s">
        <v>73</v>
      </c>
      <c r="H5" t="str">
        <f>"(("&amp;B5&amp;") || ("&amp;C5&amp;"))"</f>
        <v>((yh1 &lt; y2) || (y1 &gt; yh2))</v>
      </c>
      <c r="L5">
        <v>4</v>
      </c>
    </row>
    <row r="6" spans="1:32" x14ac:dyDescent="0.3">
      <c r="B6" t="b">
        <f>G2&lt;C3</f>
        <v>0</v>
      </c>
      <c r="C6" t="b">
        <f>C2&gt;G3</f>
        <v>0</v>
      </c>
      <c r="D6" t="s">
        <v>62</v>
      </c>
      <c r="H6" t="b">
        <f>OR(B6,C6)</f>
        <v>0</v>
      </c>
      <c r="L6">
        <v>5</v>
      </c>
    </row>
    <row r="7" spans="1:32" x14ac:dyDescent="0.3">
      <c r="A7" t="s">
        <v>77</v>
      </c>
      <c r="B7" t="s">
        <v>74</v>
      </c>
      <c r="C7" t="s">
        <v>75</v>
      </c>
      <c r="D7" t="s">
        <v>62</v>
      </c>
      <c r="H7" t="str">
        <f>"(("&amp;B7&amp;") || ("&amp;C7&amp;"))"</f>
        <v>((xw1 &lt; x2) || (x1 &gt; xw2))</v>
      </c>
      <c r="L7">
        <v>6</v>
      </c>
    </row>
    <row r="8" spans="1:32" x14ac:dyDescent="0.3">
      <c r="B8" t="b">
        <f>F2&lt;B3</f>
        <v>1</v>
      </c>
      <c r="C8" t="b">
        <f>B2&gt;F3</f>
        <v>0</v>
      </c>
      <c r="D8" t="s">
        <v>62</v>
      </c>
      <c r="H8" t="b">
        <f>OR(B8,C8)</f>
        <v>1</v>
      </c>
      <c r="L8">
        <v>7</v>
      </c>
    </row>
    <row r="9" spans="1:32" x14ac:dyDescent="0.3">
      <c r="L9">
        <v>8</v>
      </c>
    </row>
    <row r="10" spans="1:32" x14ac:dyDescent="0.3">
      <c r="E10" t="s">
        <v>78</v>
      </c>
      <c r="F10" t="s">
        <v>79</v>
      </c>
      <c r="L10">
        <v>9</v>
      </c>
    </row>
    <row r="11" spans="1:32" x14ac:dyDescent="0.3">
      <c r="H11" t="b">
        <f>NOT(OR(H6,H8))</f>
        <v>0</v>
      </c>
      <c r="L11">
        <v>10</v>
      </c>
    </row>
    <row r="12" spans="1:32" x14ac:dyDescent="0.3">
      <c r="L12">
        <v>11</v>
      </c>
    </row>
    <row r="13" spans="1:32" x14ac:dyDescent="0.3">
      <c r="L13">
        <v>12</v>
      </c>
    </row>
    <row r="14" spans="1:32" x14ac:dyDescent="0.3">
      <c r="L14">
        <v>13</v>
      </c>
    </row>
    <row r="15" spans="1:32" x14ac:dyDescent="0.3">
      <c r="L15">
        <v>14</v>
      </c>
    </row>
    <row r="16" spans="1:32" ht="15.6" x14ac:dyDescent="0.3">
      <c r="A16" s="16" t="s">
        <v>64</v>
      </c>
      <c r="L16">
        <v>15</v>
      </c>
    </row>
    <row r="17" spans="1:12" ht="15.6" x14ac:dyDescent="0.3">
      <c r="A17" s="17" t="s">
        <v>68</v>
      </c>
      <c r="L17">
        <v>16</v>
      </c>
    </row>
    <row r="18" spans="1:12" ht="15.6" x14ac:dyDescent="0.3">
      <c r="A18" s="17" t="s">
        <v>69</v>
      </c>
      <c r="L18">
        <v>17</v>
      </c>
    </row>
    <row r="19" spans="1:12" ht="15.6" x14ac:dyDescent="0.3">
      <c r="A19" s="17" t="s">
        <v>65</v>
      </c>
      <c r="L19">
        <v>18</v>
      </c>
    </row>
    <row r="20" spans="1:12" ht="15.6" x14ac:dyDescent="0.3">
      <c r="A20" s="17" t="s">
        <v>66</v>
      </c>
      <c r="L20">
        <v>19</v>
      </c>
    </row>
    <row r="21" spans="1:12" ht="15.6" x14ac:dyDescent="0.3">
      <c r="A21" s="17" t="s">
        <v>70</v>
      </c>
    </row>
    <row r="22" spans="1:12" ht="15.6" x14ac:dyDescent="0.3">
      <c r="A22" s="17" t="s">
        <v>71</v>
      </c>
    </row>
    <row r="23" spans="1:12" ht="15.6" x14ac:dyDescent="0.3">
      <c r="A23" s="17" t="s">
        <v>65</v>
      </c>
    </row>
    <row r="24" spans="1:12" ht="15.6" x14ac:dyDescent="0.3">
      <c r="A24" s="17" t="s">
        <v>66</v>
      </c>
    </row>
    <row r="25" spans="1:12" ht="15.6" x14ac:dyDescent="0.3">
      <c r="A25" s="17" t="s">
        <v>67</v>
      </c>
    </row>
    <row r="26" spans="1:12" ht="15.6" x14ac:dyDescent="0.3">
      <c r="A26" s="18" t="s">
        <v>63</v>
      </c>
    </row>
    <row r="27" spans="1:12" x14ac:dyDescent="0.3">
      <c r="A27" s="15"/>
    </row>
  </sheetData>
  <conditionalFormatting sqref="B6:D8 H6:H8">
    <cfRule type="cellIs" dxfId="6" priority="5" operator="equal">
      <formula>FALSE</formula>
    </cfRule>
    <cfRule type="cellIs" dxfId="5" priority="6" operator="equal">
      <formula>TRUE</formula>
    </cfRule>
  </conditionalFormatting>
  <conditionalFormatting sqref="H11">
    <cfRule type="cellIs" dxfId="4" priority="1" operator="equal">
      <formula>FALSE</formula>
    </cfRule>
    <cfRule type="cellIs" dxfId="3" priority="2" operator="equal">
      <formula>TRUE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"/>
  <sheetViews>
    <sheetView workbookViewId="0">
      <selection activeCell="AI14" sqref="AI14"/>
    </sheetView>
  </sheetViews>
  <sheetFormatPr defaultRowHeight="14.4" x14ac:dyDescent="0.3"/>
  <cols>
    <col min="1" max="1" width="31.77734375" bestFit="1" customWidth="1"/>
    <col min="2" max="7" width="6.88671875" customWidth="1"/>
    <col min="13" max="13" width="6.6640625" customWidth="1"/>
    <col min="14" max="33" width="3.109375" customWidth="1"/>
  </cols>
  <sheetData>
    <row r="1" spans="1:35" x14ac:dyDescent="0.3">
      <c r="A1" t="s">
        <v>58</v>
      </c>
      <c r="B1" t="s">
        <v>8</v>
      </c>
      <c r="C1" t="s">
        <v>9</v>
      </c>
      <c r="D1" t="s">
        <v>53</v>
      </c>
      <c r="E1" t="s">
        <v>20</v>
      </c>
      <c r="F1" t="s">
        <v>60</v>
      </c>
      <c r="G1" t="s">
        <v>61</v>
      </c>
      <c r="M1" s="1" t="s">
        <v>59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  <c r="AC1">
        <v>16</v>
      </c>
      <c r="AD1">
        <v>17</v>
      </c>
      <c r="AE1">
        <v>18</v>
      </c>
      <c r="AF1">
        <v>19</v>
      </c>
      <c r="AG1">
        <v>20</v>
      </c>
    </row>
    <row r="2" spans="1:35" x14ac:dyDescent="0.3">
      <c r="A2" t="s">
        <v>81</v>
      </c>
      <c r="B2">
        <v>8</v>
      </c>
      <c r="C2">
        <v>0</v>
      </c>
      <c r="D2">
        <v>4</v>
      </c>
      <c r="E2">
        <v>4</v>
      </c>
      <c r="F2">
        <f t="shared" ref="F2:G4" si="0">B2+D2</f>
        <v>12</v>
      </c>
      <c r="G2">
        <f t="shared" si="0"/>
        <v>4</v>
      </c>
      <c r="M2">
        <v>1</v>
      </c>
      <c r="N2" s="19"/>
      <c r="O2" s="19" t="s">
        <v>101</v>
      </c>
      <c r="P2" s="21"/>
      <c r="Q2" s="22"/>
      <c r="R2" s="22"/>
      <c r="S2" s="22"/>
      <c r="T2" s="22"/>
      <c r="U2" s="22" t="s">
        <v>83</v>
      </c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I2" t="s">
        <v>102</v>
      </c>
    </row>
    <row r="3" spans="1:35" x14ac:dyDescent="0.3">
      <c r="A3" t="s">
        <v>82</v>
      </c>
      <c r="B3">
        <v>13</v>
      </c>
      <c r="C3">
        <v>10</v>
      </c>
      <c r="D3">
        <v>4</v>
      </c>
      <c r="E3">
        <v>4</v>
      </c>
      <c r="F3">
        <f t="shared" si="0"/>
        <v>17</v>
      </c>
      <c r="G3">
        <f t="shared" si="0"/>
        <v>14</v>
      </c>
      <c r="M3">
        <v>2</v>
      </c>
      <c r="N3" s="19"/>
      <c r="O3" s="19"/>
      <c r="P3" s="19"/>
      <c r="Q3" s="21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</row>
    <row r="4" spans="1:35" x14ac:dyDescent="0.3">
      <c r="A4" t="s">
        <v>80</v>
      </c>
      <c r="B4">
        <v>10</v>
      </c>
      <c r="C4">
        <v>8</v>
      </c>
      <c r="D4">
        <v>6</v>
      </c>
      <c r="E4">
        <v>6</v>
      </c>
      <c r="F4">
        <f t="shared" si="0"/>
        <v>16</v>
      </c>
      <c r="G4">
        <f t="shared" si="0"/>
        <v>14</v>
      </c>
      <c r="M4">
        <v>3</v>
      </c>
      <c r="N4" s="19"/>
      <c r="O4" s="19"/>
      <c r="P4" s="19"/>
      <c r="Q4" s="19"/>
      <c r="R4" s="21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</row>
    <row r="5" spans="1:35" x14ac:dyDescent="0.3">
      <c r="M5">
        <v>4</v>
      </c>
      <c r="N5" s="19"/>
      <c r="O5" s="19"/>
      <c r="P5" s="19"/>
      <c r="Q5" s="19"/>
      <c r="R5" s="19"/>
      <c r="S5" s="21"/>
      <c r="T5" s="22"/>
      <c r="U5" s="22"/>
      <c r="V5" s="22"/>
      <c r="W5" s="22"/>
      <c r="X5" s="22" t="s">
        <v>85</v>
      </c>
      <c r="Y5" s="22" t="s">
        <v>90</v>
      </c>
      <c r="Z5" s="22"/>
      <c r="AA5" s="22"/>
      <c r="AB5" s="22"/>
      <c r="AC5" s="22"/>
      <c r="AD5" s="22"/>
      <c r="AE5" s="22"/>
      <c r="AF5" s="22"/>
      <c r="AG5" s="22"/>
    </row>
    <row r="6" spans="1:35" x14ac:dyDescent="0.3">
      <c r="A6" t="s">
        <v>98</v>
      </c>
      <c r="B6">
        <f>F2-B4</f>
        <v>2</v>
      </c>
      <c r="M6">
        <v>5</v>
      </c>
      <c r="N6" s="19"/>
      <c r="O6" s="19"/>
      <c r="P6" s="19"/>
      <c r="Q6" s="19"/>
      <c r="R6" s="19"/>
      <c r="S6" s="19"/>
      <c r="T6" s="21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1"/>
    </row>
    <row r="7" spans="1:35" x14ac:dyDescent="0.3">
      <c r="A7" t="s">
        <v>99</v>
      </c>
      <c r="B7">
        <f>G2-C4</f>
        <v>-4</v>
      </c>
      <c r="M7">
        <v>6</v>
      </c>
      <c r="N7" s="19"/>
      <c r="O7" s="19"/>
      <c r="P7" s="19"/>
      <c r="Q7" s="19"/>
      <c r="R7" s="19"/>
      <c r="S7" s="20"/>
      <c r="T7" s="19"/>
      <c r="U7" s="21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1"/>
      <c r="AG7" s="23"/>
    </row>
    <row r="8" spans="1:35" ht="15" thickBot="1" x14ac:dyDescent="0.35">
      <c r="M8">
        <v>7</v>
      </c>
      <c r="N8" s="19"/>
      <c r="O8" s="19"/>
      <c r="P8" s="19"/>
      <c r="Q8" s="19"/>
      <c r="R8" s="19"/>
      <c r="S8" s="20"/>
      <c r="T8" s="19"/>
      <c r="U8" s="19"/>
      <c r="V8" s="21"/>
      <c r="W8" s="22"/>
      <c r="X8" s="22"/>
      <c r="Y8" s="22"/>
      <c r="Z8" s="22"/>
      <c r="AA8" s="22"/>
      <c r="AB8" s="22"/>
      <c r="AC8" s="22"/>
      <c r="AD8" s="22"/>
      <c r="AE8" s="21"/>
      <c r="AF8" s="23"/>
      <c r="AG8" s="23"/>
    </row>
    <row r="9" spans="1:35" x14ac:dyDescent="0.3">
      <c r="A9" s="6" t="s">
        <v>100</v>
      </c>
      <c r="B9" s="7" t="b">
        <f>AND(B6 &lt; 0, B7 &gt; 0)</f>
        <v>0</v>
      </c>
      <c r="C9" s="8"/>
      <c r="M9">
        <v>8</v>
      </c>
      <c r="N9" s="19"/>
      <c r="O9" s="19"/>
      <c r="P9" s="19"/>
      <c r="Q9" s="19"/>
      <c r="R9" s="19"/>
      <c r="S9" s="19"/>
      <c r="T9" s="19"/>
      <c r="U9" s="19"/>
      <c r="V9" s="19"/>
      <c r="W9" s="21"/>
      <c r="X9" s="22" t="s">
        <v>87</v>
      </c>
      <c r="Y9" s="22"/>
      <c r="Z9" s="22"/>
      <c r="AA9" s="22"/>
      <c r="AB9" s="22"/>
      <c r="AC9" s="22"/>
      <c r="AD9" s="21"/>
      <c r="AE9" s="23"/>
      <c r="AF9" s="23"/>
      <c r="AG9" s="23"/>
    </row>
    <row r="10" spans="1:35" x14ac:dyDescent="0.3">
      <c r="A10" s="9"/>
      <c r="B10" s="10"/>
      <c r="C10" s="11"/>
      <c r="M10">
        <v>9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5"/>
      <c r="Y10" s="5"/>
      <c r="Z10" s="5"/>
      <c r="AA10" s="5"/>
      <c r="AB10" s="5"/>
      <c r="AC10" s="5"/>
      <c r="AD10" s="23"/>
      <c r="AE10" s="23"/>
      <c r="AF10" s="23"/>
      <c r="AG10" s="23"/>
    </row>
    <row r="11" spans="1:35" x14ac:dyDescent="0.3">
      <c r="A11" s="9" t="s">
        <v>89</v>
      </c>
      <c r="B11" s="10">
        <f>B4-D2</f>
        <v>6</v>
      </c>
      <c r="C11" s="11"/>
      <c r="M11">
        <v>10</v>
      </c>
      <c r="N11" s="19"/>
      <c r="O11" s="19"/>
      <c r="P11" s="19"/>
      <c r="Q11" s="19"/>
      <c r="R11" s="19"/>
      <c r="S11" s="19"/>
      <c r="T11" s="19"/>
      <c r="U11" s="19"/>
      <c r="V11" s="19"/>
      <c r="W11" s="19" t="s">
        <v>88</v>
      </c>
      <c r="X11" s="5"/>
      <c r="Y11" s="5"/>
      <c r="Z11" s="5"/>
      <c r="AA11" s="5" t="s">
        <v>84</v>
      </c>
      <c r="AB11" s="5"/>
      <c r="AC11" s="5"/>
      <c r="AD11" s="23"/>
      <c r="AE11" s="23"/>
      <c r="AF11" s="23"/>
      <c r="AG11" s="23"/>
    </row>
    <row r="12" spans="1:35" x14ac:dyDescent="0.3">
      <c r="A12" s="9"/>
      <c r="B12" s="10"/>
      <c r="C12" s="11"/>
      <c r="M12">
        <v>11</v>
      </c>
      <c r="N12" s="19"/>
      <c r="O12" s="19"/>
      <c r="P12" s="19"/>
      <c r="Q12" s="19"/>
      <c r="R12" s="19"/>
      <c r="S12" s="19"/>
      <c r="T12" s="19"/>
      <c r="U12" s="19"/>
      <c r="V12" s="19" t="s">
        <v>86</v>
      </c>
      <c r="W12" s="19"/>
      <c r="X12" s="5"/>
      <c r="Y12" s="5"/>
      <c r="Z12" s="5"/>
      <c r="AA12" s="5"/>
      <c r="AB12" s="5"/>
      <c r="AC12" s="5"/>
      <c r="AD12" s="23"/>
      <c r="AE12" s="23"/>
      <c r="AF12" s="23"/>
      <c r="AG12" s="23"/>
    </row>
    <row r="13" spans="1:35" x14ac:dyDescent="0.3">
      <c r="A13" s="9" t="s">
        <v>92</v>
      </c>
      <c r="B13" s="10">
        <f>C2-C3</f>
        <v>-10</v>
      </c>
      <c r="C13" s="11"/>
      <c r="M13">
        <v>12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5"/>
      <c r="Y13" s="5"/>
      <c r="Z13" s="5"/>
      <c r="AA13" s="5"/>
      <c r="AB13" s="5"/>
      <c r="AC13" s="5"/>
      <c r="AD13" s="23"/>
      <c r="AE13" s="23"/>
      <c r="AF13" s="23"/>
      <c r="AG13" s="23"/>
    </row>
    <row r="14" spans="1:35" x14ac:dyDescent="0.3">
      <c r="A14" s="9" t="s">
        <v>93</v>
      </c>
      <c r="B14" s="10">
        <f>B2-B3</f>
        <v>-5</v>
      </c>
      <c r="C14" s="11"/>
      <c r="M14">
        <v>13</v>
      </c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5"/>
      <c r="Y14" s="5"/>
      <c r="Z14" s="5"/>
      <c r="AA14" s="5"/>
      <c r="AB14" s="5"/>
      <c r="AC14" s="5"/>
      <c r="AD14" s="23"/>
      <c r="AE14" s="23"/>
      <c r="AF14" s="23"/>
      <c r="AG14" s="23"/>
    </row>
    <row r="15" spans="1:35" x14ac:dyDescent="0.3">
      <c r="A15" s="9"/>
      <c r="B15" s="10"/>
      <c r="C15" s="11"/>
      <c r="M15">
        <v>14</v>
      </c>
      <c r="N15" s="19"/>
      <c r="O15" s="19"/>
      <c r="P15" s="19"/>
      <c r="Q15" s="19"/>
      <c r="R15" s="19"/>
      <c r="S15" s="20"/>
      <c r="T15" s="19"/>
      <c r="U15" s="19"/>
      <c r="V15" s="19"/>
      <c r="W15" s="19"/>
      <c r="X15" s="5"/>
      <c r="Y15" s="5"/>
      <c r="Z15" s="5"/>
      <c r="AA15" s="5"/>
      <c r="AB15" s="5"/>
      <c r="AC15" s="5"/>
      <c r="AD15" s="23"/>
      <c r="AE15" s="23"/>
      <c r="AF15" s="23"/>
      <c r="AG15" s="23"/>
    </row>
    <row r="16" spans="1:35" x14ac:dyDescent="0.3">
      <c r="A16" s="9" t="s">
        <v>91</v>
      </c>
      <c r="B16" s="10">
        <f>ATAN(B13/B14)</f>
        <v>1.1071487177940904</v>
      </c>
      <c r="C16" s="11">
        <f>DEGREES(B16)</f>
        <v>63.43494882292201</v>
      </c>
      <c r="M16">
        <v>15</v>
      </c>
      <c r="N16" s="19"/>
      <c r="O16" s="19"/>
      <c r="P16" s="19"/>
      <c r="Q16" s="19"/>
      <c r="R16" s="19"/>
      <c r="S16" s="19"/>
      <c r="T16" s="19"/>
      <c r="U16" s="19"/>
      <c r="V16" s="19"/>
      <c r="W16" s="21"/>
      <c r="X16" s="24"/>
      <c r="Y16" s="24"/>
      <c r="Z16" s="24"/>
      <c r="AA16" s="24"/>
      <c r="AB16" s="24"/>
      <c r="AC16" s="24"/>
      <c r="AD16" s="21"/>
      <c r="AE16" s="23"/>
      <c r="AF16" s="23"/>
      <c r="AG16" s="23"/>
    </row>
    <row r="17" spans="1:33" x14ac:dyDescent="0.3">
      <c r="A17" s="9"/>
      <c r="B17" s="10"/>
      <c r="C17" s="11"/>
      <c r="M17">
        <v>16</v>
      </c>
      <c r="N17" s="19"/>
      <c r="O17" s="19"/>
      <c r="P17" s="19"/>
      <c r="Q17" s="19"/>
      <c r="R17" s="19"/>
      <c r="S17" s="19"/>
      <c r="T17" s="19"/>
      <c r="U17" s="19"/>
      <c r="V17" s="21"/>
      <c r="W17" s="24"/>
      <c r="X17" s="24"/>
      <c r="Y17" s="24"/>
      <c r="Z17" s="24"/>
      <c r="AA17" s="24"/>
      <c r="AB17" s="24"/>
      <c r="AC17" s="24"/>
      <c r="AD17" s="24"/>
      <c r="AE17" s="21"/>
      <c r="AF17" s="23"/>
      <c r="AG17" s="23"/>
    </row>
    <row r="18" spans="1:33" x14ac:dyDescent="0.3">
      <c r="A18" s="9" t="s">
        <v>94</v>
      </c>
      <c r="B18" s="10">
        <f>B3-B11</f>
        <v>7</v>
      </c>
      <c r="C18" s="11"/>
      <c r="M18">
        <v>17</v>
      </c>
      <c r="N18" s="19"/>
      <c r="O18" s="19"/>
      <c r="P18" s="19"/>
      <c r="Q18" s="19"/>
      <c r="R18" s="19"/>
      <c r="S18" s="19"/>
      <c r="T18" s="19"/>
      <c r="U18" s="21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1"/>
      <c r="AG18" s="23"/>
    </row>
    <row r="19" spans="1:33" x14ac:dyDescent="0.3">
      <c r="A19" s="9"/>
      <c r="B19" s="10"/>
      <c r="C19" s="11"/>
      <c r="M19">
        <v>18</v>
      </c>
      <c r="N19" s="19"/>
      <c r="O19" s="19"/>
      <c r="P19" s="19"/>
      <c r="Q19" s="19"/>
      <c r="R19" s="19"/>
      <c r="S19" s="19"/>
      <c r="T19" s="21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1"/>
    </row>
    <row r="20" spans="1:33" x14ac:dyDescent="0.3">
      <c r="A20" s="9" t="s">
        <v>95</v>
      </c>
      <c r="B20" s="10"/>
      <c r="C20" s="11"/>
      <c r="M20">
        <v>19</v>
      </c>
      <c r="N20" s="19"/>
      <c r="O20" s="19"/>
      <c r="P20" s="19"/>
      <c r="Q20" s="19"/>
      <c r="R20" s="19"/>
      <c r="S20" s="21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</row>
    <row r="21" spans="1:33" x14ac:dyDescent="0.3">
      <c r="A21" s="9" t="s">
        <v>96</v>
      </c>
      <c r="B21" s="10">
        <f>B18*TAN(B16)</f>
        <v>13.999999999999996</v>
      </c>
      <c r="C21" s="11"/>
      <c r="N21" s="19"/>
      <c r="O21" s="19"/>
      <c r="P21" s="19"/>
      <c r="Q21" s="19"/>
      <c r="R21" s="21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</row>
    <row r="22" spans="1:33" x14ac:dyDescent="0.3">
      <c r="A22" s="9"/>
      <c r="B22" s="10"/>
      <c r="C22" s="11"/>
      <c r="N22" s="19"/>
      <c r="O22" s="19"/>
      <c r="P22" s="19"/>
      <c r="Q22" s="21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</row>
    <row r="23" spans="1:33" ht="15" thickBot="1" x14ac:dyDescent="0.35">
      <c r="A23" s="12" t="s">
        <v>97</v>
      </c>
      <c r="B23" s="13">
        <f>C3-B21</f>
        <v>-3.9999999999999964</v>
      </c>
      <c r="C23" s="14"/>
      <c r="N23" s="19"/>
      <c r="O23" s="19"/>
      <c r="P23" s="21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</row>
    <row r="24" spans="1:33" x14ac:dyDescent="0.3">
      <c r="N24" s="19"/>
      <c r="O24" s="21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</row>
    <row r="25" spans="1:33" x14ac:dyDescent="0.3">
      <c r="N25" s="21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B10" sqref="B10"/>
    </sheetView>
  </sheetViews>
  <sheetFormatPr defaultRowHeight="14.4" x14ac:dyDescent="0.3"/>
  <cols>
    <col min="1" max="1" width="21.33203125" bestFit="1" customWidth="1"/>
    <col min="3" max="3" width="42.109375" bestFit="1" customWidth="1"/>
  </cols>
  <sheetData>
    <row r="2" spans="1:3" x14ac:dyDescent="0.3">
      <c r="A2" t="s">
        <v>107</v>
      </c>
      <c r="B2">
        <v>700</v>
      </c>
    </row>
    <row r="3" spans="1:3" x14ac:dyDescent="0.3">
      <c r="A3" t="s">
        <v>108</v>
      </c>
      <c r="B3">
        <v>100</v>
      </c>
    </row>
    <row r="4" spans="1:3" x14ac:dyDescent="0.3">
      <c r="A4" t="s">
        <v>105</v>
      </c>
      <c r="B4">
        <v>1</v>
      </c>
    </row>
    <row r="5" spans="1:3" x14ac:dyDescent="0.3">
      <c r="A5" t="s">
        <v>106</v>
      </c>
      <c r="B5">
        <v>7</v>
      </c>
    </row>
    <row r="6" spans="1:3" x14ac:dyDescent="0.3">
      <c r="A6" t="s">
        <v>53</v>
      </c>
      <c r="B6">
        <v>80</v>
      </c>
    </row>
    <row r="7" spans="1:3" x14ac:dyDescent="0.3">
      <c r="A7" t="s">
        <v>20</v>
      </c>
      <c r="B7">
        <v>60</v>
      </c>
    </row>
    <row r="8" spans="1:3" x14ac:dyDescent="0.3">
      <c r="A8" t="s">
        <v>8</v>
      </c>
      <c r="B8">
        <f>B6/B2</f>
        <v>0.11428571428571428</v>
      </c>
      <c r="C8" t="s">
        <v>103</v>
      </c>
    </row>
    <row r="9" spans="1:3" x14ac:dyDescent="0.3">
      <c r="A9" t="s">
        <v>9</v>
      </c>
      <c r="B9">
        <f>B7/B3</f>
        <v>0.6</v>
      </c>
      <c r="C9" t="s">
        <v>104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opLeftCell="A9" workbookViewId="0">
      <selection activeCell="B25" sqref="B25"/>
    </sheetView>
  </sheetViews>
  <sheetFormatPr defaultRowHeight="14.4" x14ac:dyDescent="0.3"/>
  <cols>
    <col min="11" max="11" width="12.44140625" bestFit="1" customWidth="1"/>
    <col min="14" max="14" width="15.44140625" bestFit="1" customWidth="1"/>
    <col min="19" max="19" width="34.44140625" customWidth="1"/>
    <col min="20" max="20" width="26.109375" customWidth="1"/>
  </cols>
  <sheetData>
    <row r="1" spans="1:15" x14ac:dyDescent="0.3">
      <c r="A1" t="s">
        <v>117</v>
      </c>
      <c r="K1" t="s">
        <v>118</v>
      </c>
      <c r="L1">
        <v>800</v>
      </c>
      <c r="N1" t="s">
        <v>124</v>
      </c>
      <c r="O1">
        <f>L1/7</f>
        <v>114.28571428571429</v>
      </c>
    </row>
    <row r="2" spans="1:15" x14ac:dyDescent="0.3">
      <c r="A2" s="1" t="s">
        <v>59</v>
      </c>
      <c r="B2" s="31">
        <v>50</v>
      </c>
      <c r="C2" s="31">
        <f t="shared" ref="C2:H2" si="0">B2+$O1</f>
        <v>164.28571428571428</v>
      </c>
      <c r="D2" s="31">
        <f t="shared" si="0"/>
        <v>278.57142857142856</v>
      </c>
      <c r="E2" s="31">
        <f t="shared" si="0"/>
        <v>392.85714285714283</v>
      </c>
      <c r="F2" s="31">
        <f t="shared" si="0"/>
        <v>507.14285714285711</v>
      </c>
      <c r="G2" s="31">
        <f t="shared" si="0"/>
        <v>621.42857142857144</v>
      </c>
      <c r="H2" s="31">
        <f t="shared" si="0"/>
        <v>735.71428571428578</v>
      </c>
      <c r="K2" t="s">
        <v>119</v>
      </c>
      <c r="L2">
        <v>600</v>
      </c>
      <c r="N2" t="s">
        <v>125</v>
      </c>
      <c r="O2">
        <f>L2/7</f>
        <v>85.714285714285708</v>
      </c>
    </row>
    <row r="3" spans="1:15" ht="44.4" customHeight="1" x14ac:dyDescent="0.3">
      <c r="A3" s="31">
        <f>O2</f>
        <v>85.714285714285708</v>
      </c>
      <c r="B3" s="5"/>
      <c r="C3" s="5"/>
      <c r="D3" s="5"/>
      <c r="E3" s="5"/>
      <c r="F3" s="5"/>
      <c r="G3" s="5"/>
      <c r="H3" s="5"/>
      <c r="K3" t="s">
        <v>121</v>
      </c>
      <c r="L3" s="31">
        <f>E2</f>
        <v>392.85714285714283</v>
      </c>
    </row>
    <row r="4" spans="1:15" ht="44.4" customHeight="1" x14ac:dyDescent="0.3">
      <c r="A4" s="31">
        <f t="shared" ref="A4:A9" si="1">A3+O$2</f>
        <v>171.42857142857142</v>
      </c>
      <c r="B4" s="5"/>
      <c r="C4" s="34"/>
      <c r="D4" s="34"/>
      <c r="E4" s="34"/>
      <c r="F4" s="34"/>
      <c r="G4" s="34"/>
      <c r="H4" s="34"/>
      <c r="K4" t="s">
        <v>122</v>
      </c>
      <c r="L4" s="31">
        <f>A6</f>
        <v>342.85714285714283</v>
      </c>
    </row>
    <row r="5" spans="1:15" ht="44.4" customHeight="1" x14ac:dyDescent="0.3">
      <c r="A5" s="31">
        <f t="shared" si="1"/>
        <v>257.14285714285711</v>
      </c>
      <c r="B5" s="5"/>
      <c r="C5" s="34"/>
      <c r="D5" s="34"/>
      <c r="E5" s="34"/>
      <c r="F5" s="34"/>
      <c r="G5" s="34"/>
      <c r="H5" s="34"/>
      <c r="K5" t="s">
        <v>123</v>
      </c>
      <c r="L5">
        <f>O1</f>
        <v>114.28571428571429</v>
      </c>
      <c r="N5" t="s">
        <v>131</v>
      </c>
      <c r="O5">
        <f>L3+(L5/2)</f>
        <v>450</v>
      </c>
    </row>
    <row r="6" spans="1:15" ht="44.4" customHeight="1" x14ac:dyDescent="0.3">
      <c r="A6" s="31">
        <f t="shared" si="1"/>
        <v>342.85714285714283</v>
      </c>
      <c r="B6" s="5"/>
      <c r="C6" s="34"/>
      <c r="D6" s="34"/>
      <c r="E6" s="34"/>
      <c r="F6" s="34"/>
      <c r="G6" s="34"/>
      <c r="H6" s="34"/>
      <c r="K6" t="s">
        <v>126</v>
      </c>
      <c r="L6">
        <f>O2</f>
        <v>85.714285714285708</v>
      </c>
      <c r="N6" t="s">
        <v>132</v>
      </c>
      <c r="O6">
        <f>L4+(L6/2)</f>
        <v>385.71428571428567</v>
      </c>
    </row>
    <row r="7" spans="1:15" ht="44.4" customHeight="1" x14ac:dyDescent="0.3">
      <c r="A7" s="31">
        <f t="shared" si="1"/>
        <v>428.57142857142856</v>
      </c>
      <c r="B7" s="5"/>
      <c r="C7" s="34"/>
      <c r="D7" s="34"/>
      <c r="E7" s="35"/>
      <c r="F7" s="35" t="s">
        <v>120</v>
      </c>
      <c r="G7" s="34"/>
      <c r="H7" s="34"/>
      <c r="K7" t="s">
        <v>127</v>
      </c>
      <c r="L7">
        <v>0</v>
      </c>
    </row>
    <row r="8" spans="1:15" ht="44.4" customHeight="1" x14ac:dyDescent="0.3">
      <c r="A8" s="31">
        <f t="shared" si="1"/>
        <v>514.28571428571422</v>
      </c>
      <c r="B8" s="5"/>
      <c r="C8" s="34"/>
      <c r="D8" s="34"/>
      <c r="E8" s="34"/>
      <c r="F8" s="34"/>
      <c r="G8" s="34"/>
      <c r="H8" s="34"/>
      <c r="K8" t="s">
        <v>128</v>
      </c>
      <c r="L8">
        <v>1</v>
      </c>
    </row>
    <row r="9" spans="1:15" ht="44.4" customHeight="1" x14ac:dyDescent="0.3">
      <c r="A9" s="31">
        <f t="shared" si="1"/>
        <v>599.99999999999989</v>
      </c>
      <c r="B9" s="5"/>
      <c r="C9" s="34"/>
      <c r="D9" s="34"/>
      <c r="E9" s="34"/>
      <c r="F9" s="34"/>
      <c r="G9" s="34"/>
      <c r="H9" s="34"/>
      <c r="K9" t="s">
        <v>129</v>
      </c>
      <c r="L9">
        <f>L5</f>
        <v>114.28571428571429</v>
      </c>
    </row>
    <row r="10" spans="1:15" x14ac:dyDescent="0.3">
      <c r="K10" t="s">
        <v>130</v>
      </c>
      <c r="L10">
        <f>L6</f>
        <v>85.714285714285708</v>
      </c>
    </row>
    <row r="11" spans="1:15" x14ac:dyDescent="0.3">
      <c r="A11" t="s">
        <v>127</v>
      </c>
      <c r="B11" t="s">
        <v>128</v>
      </c>
      <c r="C11" t="s">
        <v>133</v>
      </c>
      <c r="D11" t="s">
        <v>134</v>
      </c>
      <c r="F11" t="s">
        <v>135</v>
      </c>
      <c r="H11" t="s">
        <v>136</v>
      </c>
      <c r="K11" t="s">
        <v>133</v>
      </c>
      <c r="L11">
        <f>O5 + 1.5*L5*COS(L7)*L8</f>
        <v>621.42857142857144</v>
      </c>
    </row>
    <row r="12" spans="1:15" x14ac:dyDescent="0.3">
      <c r="A12">
        <v>0</v>
      </c>
      <c r="B12">
        <v>1</v>
      </c>
      <c r="C12">
        <f>O$5 + 1.5*L$5*COS(A12)*B12</f>
        <v>621.42857142857144</v>
      </c>
      <c r="D12">
        <f>O$6+1.5*L$6*SIN(A12)*B12</f>
        <v>385.71428571428567</v>
      </c>
      <c r="F12">
        <v>0.5</v>
      </c>
      <c r="H12">
        <v>0.5</v>
      </c>
      <c r="K12" t="s">
        <v>134</v>
      </c>
      <c r="L12">
        <f>O6+1.5*L6*SIN(L7)*L8</f>
        <v>385.71428571428567</v>
      </c>
    </row>
    <row r="13" spans="1:15" x14ac:dyDescent="0.3">
      <c r="A13">
        <f>IF(A12=6,0,A12+F$12)</f>
        <v>0.5</v>
      </c>
      <c r="B13">
        <f>IF(A12=6,B12+H$12,B12)</f>
        <v>1</v>
      </c>
      <c r="C13">
        <f>O$5 + 1.5*L$5*COS(A13)*B13</f>
        <v>600.44272489549246</v>
      </c>
      <c r="D13">
        <f>O$6+1.5*L$6*SIN(A13)*B13</f>
        <v>447.35471210625462</v>
      </c>
    </row>
    <row r="14" spans="1:15" x14ac:dyDescent="0.3">
      <c r="A14">
        <f t="shared" ref="A14:A25" si="2">IF(A13=6,0,A13+F$12)</f>
        <v>1</v>
      </c>
      <c r="B14">
        <f t="shared" ref="B14:B21" si="3">IF(A13=6,B13+H$12,B13)</f>
        <v>1</v>
      </c>
      <c r="C14">
        <f t="shared" ref="C14:C21" si="4">O$5 + 1.5*L$5*COS(A14)*B14</f>
        <v>542.62325243453824</v>
      </c>
      <c r="D14">
        <f t="shared" ref="D14:D21" si="5">O$6+1.5*L$6*SIN(A14)*B14</f>
        <v>493.90341233244379</v>
      </c>
    </row>
    <row r="15" spans="1:15" x14ac:dyDescent="0.3">
      <c r="A15">
        <f t="shared" si="2"/>
        <v>1.5</v>
      </c>
      <c r="B15">
        <f t="shared" si="3"/>
        <v>1</v>
      </c>
      <c r="C15">
        <f t="shared" si="4"/>
        <v>462.12637742874909</v>
      </c>
      <c r="D15">
        <f t="shared" si="5"/>
        <v>513.96364113480695</v>
      </c>
    </row>
    <row r="16" spans="1:15" x14ac:dyDescent="0.3">
      <c r="A16">
        <f t="shared" si="2"/>
        <v>2</v>
      </c>
      <c r="B16">
        <f t="shared" si="3"/>
        <v>1</v>
      </c>
      <c r="C16">
        <f t="shared" si="4"/>
        <v>378.66054230620415</v>
      </c>
      <c r="D16">
        <f t="shared" si="5"/>
        <v>502.62395487758761</v>
      </c>
    </row>
    <row r="17" spans="1:4" x14ac:dyDescent="0.3">
      <c r="A17">
        <f t="shared" si="2"/>
        <v>2.5</v>
      </c>
      <c r="B17">
        <f t="shared" si="3"/>
        <v>1</v>
      </c>
      <c r="C17">
        <f t="shared" si="4"/>
        <v>312.66109447766848</v>
      </c>
      <c r="D17">
        <f t="shared" si="5"/>
        <v>462.6607042419372</v>
      </c>
    </row>
    <row r="18" spans="1:4" x14ac:dyDescent="0.3">
      <c r="A18">
        <f t="shared" si="2"/>
        <v>3</v>
      </c>
      <c r="B18">
        <f t="shared" si="3"/>
        <v>1</v>
      </c>
      <c r="C18">
        <f t="shared" si="4"/>
        <v>280.28700058278076</v>
      </c>
      <c r="D18">
        <f t="shared" si="5"/>
        <v>403.85828675055433</v>
      </c>
    </row>
    <row r="19" spans="1:4" x14ac:dyDescent="0.3">
      <c r="A19">
        <f t="shared" si="2"/>
        <v>3.5</v>
      </c>
      <c r="B19">
        <f t="shared" si="3"/>
        <v>1</v>
      </c>
      <c r="C19">
        <f t="shared" si="4"/>
        <v>289.46456789300635</v>
      </c>
      <c r="D19">
        <f t="shared" si="5"/>
        <v>340.61358501133452</v>
      </c>
    </row>
    <row r="20" spans="1:4" x14ac:dyDescent="0.3">
      <c r="A20">
        <f t="shared" si="2"/>
        <v>4</v>
      </c>
      <c r="B20">
        <f t="shared" si="3"/>
        <v>1</v>
      </c>
      <c r="C20">
        <f t="shared" si="4"/>
        <v>337.94680785195226</v>
      </c>
      <c r="D20">
        <f t="shared" si="5"/>
        <v>288.41110774612349</v>
      </c>
    </row>
    <row r="21" spans="1:4" x14ac:dyDescent="0.3">
      <c r="A21">
        <f t="shared" si="2"/>
        <v>4.5</v>
      </c>
      <c r="B21">
        <f t="shared" si="3"/>
        <v>1</v>
      </c>
      <c r="C21">
        <f t="shared" si="4"/>
        <v>413.86357724043773</v>
      </c>
      <c r="D21">
        <f t="shared" si="5"/>
        <v>260.03184201448749</v>
      </c>
    </row>
    <row r="22" spans="1:4" x14ac:dyDescent="0.3">
      <c r="A22">
        <f t="shared" si="2"/>
        <v>5</v>
      </c>
      <c r="B22">
        <f>IF(A21=6,B21+H$12,B21)</f>
        <v>1</v>
      </c>
      <c r="C22">
        <f>O$5 + 1.5*L$5*COS(A22)*B22</f>
        <v>498.62780322226735</v>
      </c>
      <c r="D22">
        <f>O$6+1.5*L$6*SIN(A22)*B22</f>
        <v>262.42402182902504</v>
      </c>
    </row>
    <row r="23" spans="1:4" x14ac:dyDescent="0.3">
      <c r="A23">
        <f t="shared" si="2"/>
        <v>5.5</v>
      </c>
      <c r="B23">
        <f t="shared" ref="B23:B24" si="6">IF(A22=6,B22+H$12,B22)</f>
        <v>1</v>
      </c>
      <c r="C23">
        <f t="shared" ref="C23:C24" si="7">O$5 + 1.5*L$5*COS(A23)*B23</f>
        <v>571.48624702135885</v>
      </c>
      <c r="D23">
        <f t="shared" ref="D23:D24" si="8">O$6+1.5*L$6*SIN(A23)*B23</f>
        <v>295.00195814094957</v>
      </c>
    </row>
    <row r="24" spans="1:4" x14ac:dyDescent="0.3">
      <c r="A24">
        <f t="shared" si="2"/>
        <v>6</v>
      </c>
      <c r="B24">
        <f t="shared" si="6"/>
        <v>1</v>
      </c>
      <c r="C24">
        <f t="shared" si="7"/>
        <v>614.60062056863421</v>
      </c>
      <c r="D24">
        <f t="shared" si="8"/>
        <v>349.78943594585235</v>
      </c>
    </row>
    <row r="25" spans="1:4" x14ac:dyDescent="0.3">
      <c r="A25">
        <f t="shared" si="2"/>
        <v>0</v>
      </c>
      <c r="B25">
        <f>IF(A24=6,B24+H$12,B24)</f>
        <v>1.5</v>
      </c>
      <c r="C25">
        <f>O$5 + 1.5*L$5*COS(A25)*B25</f>
        <v>707.14285714285711</v>
      </c>
      <c r="D25">
        <f>O$6+1.5*L$6*SIN(A25)*B25</f>
        <v>385.71428571428567</v>
      </c>
    </row>
    <row r="26" spans="1:4" x14ac:dyDescent="0.3">
      <c r="A26">
        <f t="shared" ref="A26:A37" si="9">IF(A25=6,0,A25+F$12)</f>
        <v>0.5</v>
      </c>
      <c r="B26">
        <f t="shared" ref="B26:B36" si="10">IF(A25=6,B25+H$12,B25)</f>
        <v>1.5</v>
      </c>
      <c r="C26">
        <f t="shared" ref="C26:C36" si="11">O$5 + 1.5*L$5*COS(A26)*B26</f>
        <v>675.66408734323875</v>
      </c>
      <c r="D26">
        <f t="shared" ref="D26:D36" si="12">O$6+1.5*L$6*SIN(A26)*B26</f>
        <v>478.1749253022391</v>
      </c>
    </row>
    <row r="27" spans="1:4" x14ac:dyDescent="0.3">
      <c r="A27">
        <f t="shared" si="9"/>
        <v>1</v>
      </c>
      <c r="B27">
        <f t="shared" si="10"/>
        <v>1.5</v>
      </c>
      <c r="C27">
        <f t="shared" si="11"/>
        <v>588.93487865180737</v>
      </c>
      <c r="D27">
        <f t="shared" si="12"/>
        <v>547.99797564152277</v>
      </c>
    </row>
    <row r="28" spans="1:4" x14ac:dyDescent="0.3">
      <c r="A28">
        <f t="shared" si="9"/>
        <v>1.5</v>
      </c>
      <c r="B28">
        <f t="shared" si="10"/>
        <v>1.5</v>
      </c>
      <c r="C28">
        <f t="shared" si="11"/>
        <v>468.18956614312361</v>
      </c>
      <c r="D28">
        <f t="shared" si="12"/>
        <v>578.08831884506753</v>
      </c>
    </row>
    <row r="29" spans="1:4" x14ac:dyDescent="0.3">
      <c r="A29">
        <f t="shared" si="9"/>
        <v>2</v>
      </c>
      <c r="B29">
        <f t="shared" si="10"/>
        <v>1.5</v>
      </c>
      <c r="C29">
        <f t="shared" si="11"/>
        <v>342.9908134593062</v>
      </c>
      <c r="D29">
        <f t="shared" si="12"/>
        <v>561.07878945923858</v>
      </c>
    </row>
    <row r="30" spans="1:4" x14ac:dyDescent="0.3">
      <c r="A30">
        <f t="shared" si="9"/>
        <v>2.5</v>
      </c>
      <c r="B30">
        <f t="shared" si="10"/>
        <v>1.5</v>
      </c>
      <c r="C30">
        <f t="shared" si="11"/>
        <v>243.99164171650273</v>
      </c>
      <c r="D30">
        <f t="shared" si="12"/>
        <v>501.13391350576296</v>
      </c>
    </row>
    <row r="31" spans="1:4" x14ac:dyDescent="0.3">
      <c r="A31">
        <f t="shared" si="9"/>
        <v>3</v>
      </c>
      <c r="B31">
        <f t="shared" si="10"/>
        <v>1.5</v>
      </c>
      <c r="C31">
        <f t="shared" si="11"/>
        <v>195.43050087417114</v>
      </c>
      <c r="D31">
        <f t="shared" si="12"/>
        <v>412.93028726868863</v>
      </c>
    </row>
    <row r="32" spans="1:4" x14ac:dyDescent="0.3">
      <c r="A32">
        <f t="shared" si="9"/>
        <v>3.5</v>
      </c>
      <c r="B32">
        <f t="shared" si="10"/>
        <v>1.5</v>
      </c>
      <c r="C32">
        <f t="shared" si="11"/>
        <v>209.19685183950946</v>
      </c>
      <c r="D32">
        <f t="shared" si="12"/>
        <v>318.06323465985901</v>
      </c>
    </row>
    <row r="33" spans="1:4" x14ac:dyDescent="0.3">
      <c r="A33">
        <f t="shared" si="9"/>
        <v>4</v>
      </c>
      <c r="B33">
        <f t="shared" si="10"/>
        <v>1.5</v>
      </c>
      <c r="C33">
        <f t="shared" si="11"/>
        <v>281.92021177792833</v>
      </c>
      <c r="D33">
        <f t="shared" si="12"/>
        <v>239.75951876204238</v>
      </c>
    </row>
    <row r="34" spans="1:4" x14ac:dyDescent="0.3">
      <c r="A34">
        <f t="shared" si="9"/>
        <v>4.5</v>
      </c>
      <c r="B34">
        <f t="shared" si="10"/>
        <v>1.5</v>
      </c>
      <c r="C34">
        <f t="shared" si="11"/>
        <v>395.79536586065666</v>
      </c>
      <c r="D34">
        <f t="shared" si="12"/>
        <v>197.19062016458841</v>
      </c>
    </row>
    <row r="35" spans="1:4" x14ac:dyDescent="0.3">
      <c r="A35">
        <f t="shared" si="9"/>
        <v>5</v>
      </c>
      <c r="B35">
        <f t="shared" si="10"/>
        <v>1.5</v>
      </c>
      <c r="C35">
        <f t="shared" si="11"/>
        <v>522.94170483340099</v>
      </c>
      <c r="D35">
        <f t="shared" si="12"/>
        <v>200.77888988639469</v>
      </c>
    </row>
    <row r="36" spans="1:4" x14ac:dyDescent="0.3">
      <c r="A36">
        <f t="shared" si="9"/>
        <v>5.5</v>
      </c>
      <c r="B36">
        <f t="shared" si="10"/>
        <v>1.5</v>
      </c>
      <c r="C36">
        <f t="shared" si="11"/>
        <v>632.22937053203827</v>
      </c>
      <c r="D36">
        <f t="shared" si="12"/>
        <v>249.64579435428152</v>
      </c>
    </row>
    <row r="37" spans="1:4" x14ac:dyDescent="0.3">
      <c r="A37">
        <f t="shared" si="9"/>
        <v>6</v>
      </c>
      <c r="B37">
        <f>IF(A36=6,B36+H$12,B36)</f>
        <v>1.5</v>
      </c>
      <c r="C37">
        <f>O$5 + 1.5*L$5*COS(A37)*B37</f>
        <v>696.90093085295121</v>
      </c>
      <c r="D37">
        <f>O$6+1.5*L$6*SIN(A37)*B37</f>
        <v>331.82701106163569</v>
      </c>
    </row>
    <row r="38" spans="1:4" x14ac:dyDescent="0.3">
      <c r="A38">
        <f t="shared" ref="A38:A50" si="13">IF(A37=6,0,A37+F$12)</f>
        <v>0</v>
      </c>
      <c r="B38">
        <f t="shared" ref="B38:B50" si="14">IF(A37=6,B37+H$12,B37)</f>
        <v>2</v>
      </c>
      <c r="C38">
        <f t="shared" ref="C38:C50" si="15">O$5 + 1.5*L$5*COS(A38)*B38</f>
        <v>792.85714285714289</v>
      </c>
      <c r="D38">
        <f t="shared" ref="D38:D50" si="16">O$6+1.5*L$6*SIN(A38)*B38</f>
        <v>385.71428571428567</v>
      </c>
    </row>
    <row r="39" spans="1:4" x14ac:dyDescent="0.3">
      <c r="A39">
        <f t="shared" si="13"/>
        <v>0.5</v>
      </c>
      <c r="B39">
        <f t="shared" si="14"/>
        <v>2</v>
      </c>
      <c r="C39">
        <f t="shared" si="15"/>
        <v>750.88544979098492</v>
      </c>
      <c r="D39">
        <f t="shared" si="16"/>
        <v>508.99513849822358</v>
      </c>
    </row>
    <row r="40" spans="1:4" x14ac:dyDescent="0.3">
      <c r="A40">
        <f t="shared" si="13"/>
        <v>1</v>
      </c>
      <c r="B40">
        <f t="shared" si="14"/>
        <v>2</v>
      </c>
      <c r="C40">
        <f t="shared" si="15"/>
        <v>635.24650486907649</v>
      </c>
      <c r="D40">
        <f t="shared" si="16"/>
        <v>602.09253895060192</v>
      </c>
    </row>
    <row r="41" spans="1:4" x14ac:dyDescent="0.3">
      <c r="A41">
        <f t="shared" si="13"/>
        <v>1.5</v>
      </c>
      <c r="B41">
        <f t="shared" si="14"/>
        <v>2</v>
      </c>
      <c r="C41">
        <f t="shared" si="15"/>
        <v>474.25275485749813</v>
      </c>
      <c r="D41">
        <f t="shared" si="16"/>
        <v>642.21299655532823</v>
      </c>
    </row>
    <row r="42" spans="1:4" x14ac:dyDescent="0.3">
      <c r="A42">
        <f t="shared" si="13"/>
        <v>2</v>
      </c>
      <c r="B42">
        <f t="shared" si="14"/>
        <v>2</v>
      </c>
      <c r="C42">
        <f t="shared" si="15"/>
        <v>307.3210846124083</v>
      </c>
      <c r="D42">
        <f t="shared" si="16"/>
        <v>619.53362404088944</v>
      </c>
    </row>
    <row r="43" spans="1:4" x14ac:dyDescent="0.3">
      <c r="A43">
        <f t="shared" si="13"/>
        <v>2.5</v>
      </c>
      <c r="B43">
        <f t="shared" si="14"/>
        <v>2</v>
      </c>
      <c r="C43">
        <f t="shared" si="15"/>
        <v>175.32218895533697</v>
      </c>
      <c r="D43">
        <f t="shared" si="16"/>
        <v>539.60712276958873</v>
      </c>
    </row>
    <row r="44" spans="1:4" x14ac:dyDescent="0.3">
      <c r="A44">
        <f t="shared" si="13"/>
        <v>3</v>
      </c>
      <c r="B44">
        <f t="shared" si="14"/>
        <v>2</v>
      </c>
      <c r="C44">
        <f t="shared" si="15"/>
        <v>110.57400116556153</v>
      </c>
      <c r="D44">
        <f t="shared" si="16"/>
        <v>422.00228778682293</v>
      </c>
    </row>
    <row r="45" spans="1:4" x14ac:dyDescent="0.3">
      <c r="A45">
        <f t="shared" si="13"/>
        <v>3.5</v>
      </c>
      <c r="B45">
        <f t="shared" si="14"/>
        <v>2</v>
      </c>
      <c r="C45">
        <f t="shared" si="15"/>
        <v>128.92913578601264</v>
      </c>
      <c r="D45">
        <f t="shared" si="16"/>
        <v>295.51288430838343</v>
      </c>
    </row>
    <row r="46" spans="1:4" x14ac:dyDescent="0.3">
      <c r="A46">
        <f t="shared" si="13"/>
        <v>4</v>
      </c>
      <c r="B46">
        <f t="shared" si="14"/>
        <v>2</v>
      </c>
      <c r="C46">
        <f t="shared" si="15"/>
        <v>225.89361570390446</v>
      </c>
      <c r="D46">
        <f t="shared" si="16"/>
        <v>191.10792977796129</v>
      </c>
    </row>
    <row r="47" spans="1:4" x14ac:dyDescent="0.3">
      <c r="A47">
        <f t="shared" si="13"/>
        <v>4.5</v>
      </c>
      <c r="B47">
        <f t="shared" si="14"/>
        <v>2</v>
      </c>
      <c r="C47">
        <f t="shared" si="15"/>
        <v>377.72715448087553</v>
      </c>
      <c r="D47">
        <f t="shared" si="16"/>
        <v>134.34939831468932</v>
      </c>
    </row>
    <row r="48" spans="1:4" x14ac:dyDescent="0.3">
      <c r="A48">
        <f t="shared" si="13"/>
        <v>5</v>
      </c>
      <c r="B48">
        <f t="shared" si="14"/>
        <v>2</v>
      </c>
      <c r="C48">
        <f t="shared" si="15"/>
        <v>547.25560644453469</v>
      </c>
      <c r="D48">
        <f t="shared" si="16"/>
        <v>139.13375794376438</v>
      </c>
    </row>
    <row r="49" spans="1:4" x14ac:dyDescent="0.3">
      <c r="A49">
        <f t="shared" si="13"/>
        <v>5.5</v>
      </c>
      <c r="B49">
        <f t="shared" si="14"/>
        <v>2</v>
      </c>
      <c r="C49">
        <f t="shared" si="15"/>
        <v>692.9724940427177</v>
      </c>
      <c r="D49">
        <f t="shared" si="16"/>
        <v>204.28963056761347</v>
      </c>
    </row>
    <row r="50" spans="1:4" x14ac:dyDescent="0.3">
      <c r="A50">
        <f t="shared" si="13"/>
        <v>6</v>
      </c>
      <c r="B50">
        <f t="shared" si="14"/>
        <v>2</v>
      </c>
      <c r="C50">
        <f t="shared" si="15"/>
        <v>779.20124113726843</v>
      </c>
      <c r="D50">
        <f t="shared" si="16"/>
        <v>313.86458617741903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15" workbookViewId="0">
      <selection activeCell="E31" sqref="E31"/>
    </sheetView>
  </sheetViews>
  <sheetFormatPr defaultRowHeight="14.4" x14ac:dyDescent="0.3"/>
  <sheetData>
    <row r="1" spans="1:5" x14ac:dyDescent="0.3">
      <c r="A1" t="s">
        <v>8</v>
      </c>
      <c r="B1" t="s">
        <v>80</v>
      </c>
      <c r="D1" t="s">
        <v>80</v>
      </c>
    </row>
    <row r="2" spans="1:5" x14ac:dyDescent="0.3">
      <c r="A2">
        <f>E2</f>
        <v>114</v>
      </c>
      <c r="B2">
        <f>E3</f>
        <v>425</v>
      </c>
      <c r="D2" t="s">
        <v>8</v>
      </c>
      <c r="E2">
        <v>114</v>
      </c>
    </row>
    <row r="3" spans="1:5" x14ac:dyDescent="0.3">
      <c r="A3">
        <f>E2</f>
        <v>114</v>
      </c>
      <c r="B3">
        <f>E3+E5</f>
        <v>510</v>
      </c>
      <c r="D3" t="s">
        <v>9</v>
      </c>
      <c r="E3">
        <v>425</v>
      </c>
    </row>
    <row r="4" spans="1:5" x14ac:dyDescent="0.3">
      <c r="A4">
        <f>E2+E4</f>
        <v>228</v>
      </c>
      <c r="B4">
        <f>E3+E5</f>
        <v>510</v>
      </c>
      <c r="D4" t="s">
        <v>53</v>
      </c>
      <c r="E4">
        <v>114</v>
      </c>
    </row>
    <row r="5" spans="1:5" x14ac:dyDescent="0.3">
      <c r="A5">
        <f>E2+E4</f>
        <v>228</v>
      </c>
      <c r="B5">
        <f>E3</f>
        <v>425</v>
      </c>
      <c r="D5" t="s">
        <v>20</v>
      </c>
      <c r="E5">
        <v>85</v>
      </c>
    </row>
    <row r="6" spans="1:5" x14ac:dyDescent="0.3">
      <c r="A6">
        <f>E2</f>
        <v>114</v>
      </c>
      <c r="B6">
        <f>E3</f>
        <v>425</v>
      </c>
    </row>
    <row r="7" spans="1:5" x14ac:dyDescent="0.3">
      <c r="A7" t="s">
        <v>8</v>
      </c>
      <c r="B7" t="s">
        <v>137</v>
      </c>
      <c r="D7" t="s">
        <v>137</v>
      </c>
    </row>
    <row r="8" spans="1:5" x14ac:dyDescent="0.3">
      <c r="A8">
        <f>E8</f>
        <v>56</v>
      </c>
      <c r="B8">
        <f>E9</f>
        <v>510</v>
      </c>
      <c r="D8" t="s">
        <v>8</v>
      </c>
      <c r="E8">
        <v>56</v>
      </c>
    </row>
    <row r="9" spans="1:5" x14ac:dyDescent="0.3">
      <c r="A9">
        <f>E8</f>
        <v>56</v>
      </c>
      <c r="B9">
        <f>E9+E11</f>
        <v>552</v>
      </c>
      <c r="D9" t="s">
        <v>9</v>
      </c>
      <c r="E9">
        <v>510</v>
      </c>
    </row>
    <row r="10" spans="1:5" x14ac:dyDescent="0.3">
      <c r="A10">
        <f>E8+E10</f>
        <v>113</v>
      </c>
      <c r="B10">
        <f>E9+E11</f>
        <v>552</v>
      </c>
      <c r="D10" t="s">
        <v>53</v>
      </c>
      <c r="E10">
        <v>57</v>
      </c>
    </row>
    <row r="11" spans="1:5" x14ac:dyDescent="0.3">
      <c r="A11">
        <f>E8+E10</f>
        <v>113</v>
      </c>
      <c r="B11">
        <f>E9</f>
        <v>510</v>
      </c>
      <c r="D11" t="s">
        <v>20</v>
      </c>
      <c r="E11">
        <v>42</v>
      </c>
    </row>
    <row r="12" spans="1:5" x14ac:dyDescent="0.3">
      <c r="A12">
        <f>E8</f>
        <v>56</v>
      </c>
      <c r="B12">
        <f>E9</f>
        <v>510</v>
      </c>
    </row>
    <row r="13" spans="1:5" x14ac:dyDescent="0.3">
      <c r="D13" t="s">
        <v>138</v>
      </c>
    </row>
    <row r="14" spans="1:5" x14ac:dyDescent="0.3">
      <c r="A14">
        <f>E14</f>
        <v>61</v>
      </c>
      <c r="B14">
        <f>E15</f>
        <v>510</v>
      </c>
      <c r="D14" t="s">
        <v>8</v>
      </c>
      <c r="E14">
        <v>61</v>
      </c>
    </row>
    <row r="15" spans="1:5" x14ac:dyDescent="0.3">
      <c r="A15">
        <f>E14</f>
        <v>61</v>
      </c>
      <c r="B15">
        <f>E15+E17</f>
        <v>552</v>
      </c>
      <c r="D15" t="s">
        <v>9</v>
      </c>
      <c r="E15">
        <v>510</v>
      </c>
    </row>
    <row r="16" spans="1:5" x14ac:dyDescent="0.3">
      <c r="A16">
        <f>E14+E16</f>
        <v>118</v>
      </c>
      <c r="B16">
        <f>E15+E17</f>
        <v>552</v>
      </c>
      <c r="D16" t="s">
        <v>53</v>
      </c>
      <c r="E16">
        <v>57</v>
      </c>
    </row>
    <row r="17" spans="1:5" x14ac:dyDescent="0.3">
      <c r="A17">
        <f>E14+E16</f>
        <v>118</v>
      </c>
      <c r="B17">
        <f>E15</f>
        <v>510</v>
      </c>
      <c r="D17" t="s">
        <v>20</v>
      </c>
      <c r="E17">
        <v>42</v>
      </c>
    </row>
    <row r="18" spans="1:5" x14ac:dyDescent="0.3">
      <c r="A18">
        <f>E14</f>
        <v>61</v>
      </c>
      <c r="B18">
        <f>E15</f>
        <v>510</v>
      </c>
    </row>
    <row r="20" spans="1:5" ht="15" thickBot="1" x14ac:dyDescent="0.35"/>
    <row r="21" spans="1:5" s="32" customFormat="1" ht="15.6" thickTop="1" thickBot="1" x14ac:dyDescent="0.35">
      <c r="A21" s="36" t="s">
        <v>189</v>
      </c>
    </row>
    <row r="22" spans="1:5" ht="15" thickTop="1" x14ac:dyDescent="0.3">
      <c r="D22" t="s">
        <v>195</v>
      </c>
    </row>
    <row r="23" spans="1:5" x14ac:dyDescent="0.3">
      <c r="A23">
        <f>E23</f>
        <v>382.14284181594797</v>
      </c>
      <c r="B23">
        <f>E24</f>
        <v>517.57142859697296</v>
      </c>
      <c r="D23" t="s">
        <v>8</v>
      </c>
      <c r="E23">
        <v>382.14284181594797</v>
      </c>
    </row>
    <row r="24" spans="1:5" x14ac:dyDescent="0.3">
      <c r="A24">
        <f>E23</f>
        <v>382.14284181594797</v>
      </c>
      <c r="B24">
        <f>E24+E26</f>
        <v>559.57142859697296</v>
      </c>
      <c r="D24" t="s">
        <v>9</v>
      </c>
      <c r="E24">
        <v>517.57142859697296</v>
      </c>
    </row>
    <row r="25" spans="1:5" x14ac:dyDescent="0.3">
      <c r="A25">
        <f>E23+E25</f>
        <v>439.14284181594797</v>
      </c>
      <c r="B25">
        <f>E24+E26</f>
        <v>559.57142859697296</v>
      </c>
      <c r="D25" t="s">
        <v>53</v>
      </c>
      <c r="E25">
        <v>57</v>
      </c>
    </row>
    <row r="26" spans="1:5" x14ac:dyDescent="0.3">
      <c r="A26">
        <f>E23+E25</f>
        <v>439.14284181594797</v>
      </c>
      <c r="B26">
        <f>E24</f>
        <v>517.57142859697296</v>
      </c>
      <c r="D26" t="s">
        <v>20</v>
      </c>
      <c r="E26">
        <v>42</v>
      </c>
    </row>
    <row r="27" spans="1:5" x14ac:dyDescent="0.3">
      <c r="A27">
        <f>E23</f>
        <v>382.14284181594797</v>
      </c>
      <c r="B27">
        <f>E24</f>
        <v>517.57142859697296</v>
      </c>
    </row>
    <row r="29" spans="1:5" x14ac:dyDescent="0.3">
      <c r="D29" t="s">
        <v>196</v>
      </c>
    </row>
    <row r="30" spans="1:5" x14ac:dyDescent="0.3">
      <c r="A30">
        <f>E30</f>
        <v>382.14284181594797</v>
      </c>
      <c r="B30">
        <f>E31</f>
        <v>515</v>
      </c>
      <c r="D30" t="s">
        <v>8</v>
      </c>
      <c r="E30">
        <v>382.14284181594797</v>
      </c>
    </row>
    <row r="31" spans="1:5" x14ac:dyDescent="0.3">
      <c r="A31">
        <f>E30</f>
        <v>382.14284181594797</v>
      </c>
      <c r="B31">
        <f>E31+E33</f>
        <v>557</v>
      </c>
      <c r="D31" t="s">
        <v>9</v>
      </c>
      <c r="E31">
        <v>515</v>
      </c>
    </row>
    <row r="32" spans="1:5" x14ac:dyDescent="0.3">
      <c r="A32">
        <f>E30+E32</f>
        <v>439.14284181594797</v>
      </c>
      <c r="B32">
        <f>E31+E33</f>
        <v>557</v>
      </c>
      <c r="D32" t="s">
        <v>53</v>
      </c>
      <c r="E32">
        <v>57</v>
      </c>
    </row>
    <row r="33" spans="1:5" x14ac:dyDescent="0.3">
      <c r="A33">
        <f>E30+E32</f>
        <v>439.14284181594797</v>
      </c>
      <c r="B33">
        <f>E31</f>
        <v>515</v>
      </c>
      <c r="D33" t="s">
        <v>20</v>
      </c>
      <c r="E33">
        <v>42</v>
      </c>
    </row>
    <row r="34" spans="1:5" x14ac:dyDescent="0.3">
      <c r="A34">
        <f>E30</f>
        <v>382.14284181594797</v>
      </c>
      <c r="B34">
        <f>E31</f>
        <v>515</v>
      </c>
    </row>
    <row r="36" spans="1:5" x14ac:dyDescent="0.3">
      <c r="D36" t="s">
        <v>188</v>
      </c>
    </row>
    <row r="37" spans="1:5" x14ac:dyDescent="0.3">
      <c r="A37">
        <f>E37</f>
        <v>426.99997520446698</v>
      </c>
      <c r="B37">
        <f>E38</f>
        <v>558</v>
      </c>
      <c r="D37" t="s">
        <v>8</v>
      </c>
      <c r="E37">
        <v>426.99997520446698</v>
      </c>
    </row>
    <row r="38" spans="1:5" x14ac:dyDescent="0.3">
      <c r="A38">
        <f>E37</f>
        <v>426.99997520446698</v>
      </c>
      <c r="B38">
        <f>E38+E40</f>
        <v>600</v>
      </c>
      <c r="D38" t="s">
        <v>9</v>
      </c>
      <c r="E38">
        <v>558</v>
      </c>
    </row>
    <row r="39" spans="1:5" x14ac:dyDescent="0.3">
      <c r="A39">
        <f>E37+E39</f>
        <v>483.99997520446698</v>
      </c>
      <c r="B39">
        <f>E38+E40</f>
        <v>600</v>
      </c>
      <c r="D39" t="s">
        <v>53</v>
      </c>
      <c r="E39">
        <v>57</v>
      </c>
    </row>
    <row r="40" spans="1:5" x14ac:dyDescent="0.3">
      <c r="A40">
        <f>E37+E39</f>
        <v>483.99997520446698</v>
      </c>
      <c r="B40">
        <f>E38</f>
        <v>558</v>
      </c>
      <c r="D40" t="s">
        <v>20</v>
      </c>
      <c r="E40">
        <v>42</v>
      </c>
    </row>
    <row r="41" spans="1:5" x14ac:dyDescent="0.3">
      <c r="A41">
        <f>E37</f>
        <v>426.99997520446698</v>
      </c>
      <c r="B41">
        <f>E38</f>
        <v>558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frames</vt:lpstr>
      <vt:lpstr>text buttons positions</vt:lpstr>
      <vt:lpstr>buttons pos</vt:lpstr>
      <vt:lpstr>zero movement</vt:lpstr>
      <vt:lpstr>colide</vt:lpstr>
      <vt:lpstr>process wall colision</vt:lpstr>
      <vt:lpstr>scaleSpriteTo</vt:lpstr>
      <vt:lpstr>monsters</vt:lpstr>
      <vt:lpstr>process collisions 2</vt:lpstr>
      <vt:lpstr>health</vt:lpstr>
      <vt:lpstr>projectiles movement</vt:lpstr>
      <vt:lpstr>firing accuracy</vt:lpstr>
      <vt:lpstr>balance game consts</vt:lpstr>
      <vt:lpstr>objs speed</vt:lpstr>
      <vt:lpstr>twoObjsColide</vt:lpstr>
      <vt:lpstr>zero-moster-colide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 Crazy</dc:creator>
  <cp:lastModifiedBy>mk crazy</cp:lastModifiedBy>
  <dcterms:created xsi:type="dcterms:W3CDTF">2019-12-26T17:38:45Z</dcterms:created>
  <dcterms:modified xsi:type="dcterms:W3CDTF">2021-09-05T21:12:00Z</dcterms:modified>
</cp:coreProperties>
</file>