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tokac\Documents\inf_mat\korinf\"/>
    </mc:Choice>
  </mc:AlternateContent>
  <xr:revisionPtr revIDLastSave="0" documentId="13_ncr:1_{720F5511-8379-406A-8C2A-283ADC72D062}" xr6:coauthVersionLast="36" xr6:coauthVersionMax="47" xr10:uidLastSave="{00000000-0000-0000-0000-000000000000}"/>
  <bookViews>
    <workbookView xWindow="0" yWindow="0" windowWidth="35832" windowHeight="17592" activeTab="2" xr2:uid="{00000000-000D-0000-FFFF-FFFF00000000}"/>
  </bookViews>
  <sheets>
    <sheet name="Instructions" sheetId="8" r:id="rId1"/>
    <sheet name="SalesOrders" sheetId="1" r:id="rId2"/>
    <sheet name="Arkusz1" sheetId="13" r:id="rId3"/>
    <sheet name="MyLinks" sheetId="12" r:id="rId4"/>
  </sheets>
  <calcPr calcId="191029"/>
</workbook>
</file>

<file path=xl/calcChain.xml><?xml version="1.0" encoding="utf-8"?>
<calcChain xmlns="http://schemas.openxmlformats.org/spreadsheetml/2006/main">
  <c r="J31" i="13" l="1"/>
  <c r="J30" i="13"/>
  <c r="J29" i="13"/>
  <c r="J28" i="13"/>
  <c r="J27" i="13"/>
  <c r="J26" i="13"/>
  <c r="J25" i="13"/>
  <c r="J24" i="13"/>
  <c r="J22" i="13"/>
  <c r="J21" i="13"/>
  <c r="J20" i="13"/>
  <c r="J19" i="13"/>
  <c r="J18" i="13"/>
  <c r="J16" i="13"/>
  <c r="J17" i="13"/>
  <c r="J15" i="13"/>
  <c r="J14" i="13"/>
  <c r="J13" i="13"/>
  <c r="J12" i="13"/>
  <c r="J11" i="13"/>
  <c r="J10" i="13"/>
  <c r="J9" i="13"/>
  <c r="J8" i="13"/>
  <c r="J2" i="13"/>
  <c r="J6" i="13"/>
  <c r="J7" i="13"/>
  <c r="J3" i="13"/>
  <c r="J5" i="13" l="1"/>
  <c r="J4" i="13" l="1"/>
  <c r="I5" i="1" l="1"/>
  <c r="I4" i="1"/>
  <c r="I3" i="1"/>
  <c r="I2" i="1"/>
</calcChain>
</file>

<file path=xl/sharedStrings.xml><?xml version="1.0" encoding="utf-8"?>
<sst xmlns="http://schemas.openxmlformats.org/spreadsheetml/2006/main" count="331" uniqueCount="82">
  <si>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</si>
  <si>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</si>
  <si>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</si>
  <si>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</si>
  <si>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</si>
  <si>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</si>
  <si>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</si>
  <si>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</si>
  <si>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</si>
  <si>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</si>
  <si>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</si>
  <si>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</si>
  <si>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</si>
  <si>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</si>
  <si>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</si>
  <si>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</si>
  <si>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</si>
  <si>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</si>
  <si>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</si>
  <si>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</si>
  <si>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</si>
  <si>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</si>
  <si>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</si>
  <si>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</si>
  <si>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</si>
  <si>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</si>
  <si>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</si>
  <si>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Central</t>
  </si>
  <si>
    <t>West</t>
  </si>
  <si>
    <t>East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</si>
  <si>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</si>
  <si>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</si>
  <si>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</si>
  <si>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</si>
  <si>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Online Instruction Page</t>
  </si>
  <si>
    <t>Related tutorials</t>
  </si>
  <si>
    <t>Notes</t>
  </si>
  <si>
    <t>•</t>
  </si>
  <si>
    <t>Named Excel Tables</t>
  </si>
  <si>
    <t>Sample Data for Excel</t>
  </si>
  <si>
    <t>Data Entry Tips</t>
  </si>
  <si>
    <t>The Total column could be changed to a formula, to multiply the Units and Cost columns.</t>
  </si>
  <si>
    <t>More Excel Sample Files</t>
  </si>
  <si>
    <t>Get emails with Excel tips, links, and news</t>
  </si>
  <si>
    <t>Excel tools and training, recommended by Debra</t>
  </si>
  <si>
    <t>Excel Products</t>
  </si>
  <si>
    <t>SalesOrders sheet has office supply sales data for a fictional company</t>
  </si>
  <si>
    <t xml:space="preserve">Each row represents an order. </t>
  </si>
  <si>
    <t>Office Supply Sales Data</t>
  </si>
  <si>
    <t>Excel tutorials and tips, with comments and questions</t>
  </si>
  <si>
    <t>jeżeli</t>
  </si>
  <si>
    <t>`</t>
  </si>
  <si>
    <t>licz.jezeli</t>
  </si>
  <si>
    <t>suma.jezeli</t>
  </si>
  <si>
    <t>licz.jeżeli</t>
  </si>
  <si>
    <t>suma.jeżeli</t>
  </si>
  <si>
    <t>średnnia.jeżeli</t>
  </si>
  <si>
    <t>oraz</t>
  </si>
  <si>
    <t>dł</t>
  </si>
  <si>
    <t>fragment.tekstu</t>
  </si>
  <si>
    <t>lewy</t>
  </si>
  <si>
    <t>prawy</t>
  </si>
  <si>
    <t>złącz.teksty</t>
  </si>
  <si>
    <t>dziś</t>
  </si>
  <si>
    <t>dzień</t>
  </si>
  <si>
    <t>dni.robocze</t>
  </si>
  <si>
    <t>wyszukaj.pionowo</t>
  </si>
  <si>
    <t>cos</t>
  </si>
  <si>
    <t>sin</t>
  </si>
  <si>
    <t>mod</t>
  </si>
  <si>
    <t>moduł.liczby</t>
  </si>
  <si>
    <t>zaokr</t>
  </si>
  <si>
    <t>zaokr.do.całk</t>
  </si>
  <si>
    <t>zaokr.dół</t>
  </si>
  <si>
    <t>licz.warunki</t>
  </si>
  <si>
    <t>max</t>
  </si>
  <si>
    <t>mediana</t>
  </si>
  <si>
    <t>min</t>
  </si>
  <si>
    <t>średnia</t>
  </si>
  <si>
    <t>wyst.najczęściej</t>
  </si>
  <si>
    <t>dzień.tyg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</si>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</sst>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m/d/yy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6">
    <cellStyle name="Ctx_Hyperlink" xfId="2" xr:uid="{00000000-0005-0000-0000-000001000000}"/>
    <cellStyle name="Dziesiętny" xfId="1" builtinId="3"/>
    <cellStyle name="Hiperłącze" xfId="3" builtinId="8"/>
    <cellStyle name="Hyperlink 2" xfId="5" xr:uid="{EB666C6D-407C-40C7-A692-53700D36DD5D}"/>
    <cellStyle name="Normal 4" xfId="4" xr:uid="{1A867160-CFF8-4CFB-9486-A3FC92514B8F}"/>
    <cellStyle name="Normalny" xfId="0" builtinId="0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4" totalsRowShown="0">
  <autoFilter ref="A1:H44" xr:uid="{00000000-0009-0000-0100-000001000000}"/>
  <tableColumns count="8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  <tableColumn id="8" xr3:uid="{D82B3794-76E7-4740-96A0-DEDE8F7EB439}" name="`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1"/>
  <sheetViews>
    <sheetView showGridLines="0" zoomScaleNormal="100" workbookViewId="0">
      <pane ySplit="3" topLeftCell="A4" activePane="bottomLeft" state="frozen"/>
      <selection pane="bottomLeft" activeCell="C6" sqref="C6"/>
    </sheetView>
  </sheetViews>
  <sheetFormatPr defaultColWidth="9.109375" defaultRowHeight="14.4" x14ac:dyDescent="0.3"/>
  <cols>
    <col min="1" max="1" width="9.109375" style="1"/>
    <col min="2" max="2" width="2.88671875" style="1" customWidth="1"/>
    <col min="3" max="3" width="31.44140625" style="1" customWidth="1"/>
    <col min="4" max="16384" width="9.109375" style="1"/>
  </cols>
  <sheetData>
    <row r="1" spans="2:3" ht="7.5" customHeight="1" x14ac:dyDescent="0.3"/>
    <row r="4" spans="2:3" ht="9" customHeight="1" x14ac:dyDescent="0.3"/>
    <row r="5" spans="2:3" ht="15.6" x14ac:dyDescent="0.3">
      <c r="C5" s="2" t="s">
        <v>34</v>
      </c>
    </row>
    <row r="6" spans="2:3" x14ac:dyDescent="0.3">
      <c r="B6" s="3"/>
      <c r="C6" s="22" t="s">
        <v>39</v>
      </c>
    </row>
    <row r="7" spans="2:3" ht="15.6" x14ac:dyDescent="0.3">
      <c r="B7" s="3"/>
      <c r="C7" s="23" t="s">
        <v>48</v>
      </c>
    </row>
    <row r="8" spans="2:3" ht="9" customHeight="1" x14ac:dyDescent="0.3"/>
    <row r="9" spans="2:3" ht="15.6" x14ac:dyDescent="0.3">
      <c r="B9" s="3"/>
      <c r="C9" s="2" t="s">
        <v>35</v>
      </c>
    </row>
    <row r="10" spans="2:3" x14ac:dyDescent="0.3">
      <c r="C10" s="21" t="s">
        <v>42</v>
      </c>
    </row>
    <row r="11" spans="2:3" x14ac:dyDescent="0.3">
      <c r="B11" s="3"/>
      <c r="C11" s="22" t="s">
        <v>38</v>
      </c>
    </row>
    <row r="12" spans="2:3" x14ac:dyDescent="0.3">
      <c r="C12" s="21" t="s">
        <v>40</v>
      </c>
    </row>
    <row r="13" spans="2:3" ht="9" customHeight="1" x14ac:dyDescent="0.3"/>
    <row r="14" spans="2:3" ht="15.6" x14ac:dyDescent="0.3">
      <c r="C14" s="2" t="s">
        <v>36</v>
      </c>
    </row>
    <row r="15" spans="2:3" ht="15.6" x14ac:dyDescent="0.3">
      <c r="B15" s="9" t="s">
        <v>37</v>
      </c>
      <c r="C15" s="19" t="s">
        <v>46</v>
      </c>
    </row>
    <row r="16" spans="2:3" x14ac:dyDescent="0.3">
      <c r="B16" s="9" t="s">
        <v>37</v>
      </c>
      <c r="C16" t="s">
        <v>47</v>
      </c>
    </row>
    <row r="17" spans="2:3" ht="15.6" x14ac:dyDescent="0.3">
      <c r="B17" s="9" t="s">
        <v>37</v>
      </c>
      <c r="C17" s="19" t="s">
        <v>41</v>
      </c>
    </row>
    <row r="18" spans="2:3" x14ac:dyDescent="0.3">
      <c r="C18"/>
    </row>
    <row r="19" spans="2:3" x14ac:dyDescent="0.3">
      <c r="C19"/>
    </row>
    <row r="20" spans="2:3" x14ac:dyDescent="0.3">
      <c r="C20"/>
    </row>
    <row r="21" spans="2:3" x14ac:dyDescent="0.3">
      <c r="C21"/>
    </row>
  </sheetData>
  <sortState ref="B19:C35">
    <sortCondition ref="B19"/>
  </sortState>
  <hyperlinks>
    <hyperlink ref="C6" r:id="rId1" xr:uid="{00000000-0004-0000-0000-000001000000}"/>
    <hyperlink ref="C11" r:id="rId2" xr:uid="{00000000-0004-0000-0000-000002000000}"/>
    <hyperlink ref="C12" r:id="rId3" location="numberdate" xr:uid="{00000000-0004-0000-0000-000004000000}"/>
    <hyperlink ref="C10" r:id="rId4" xr:uid="{542F5451-4623-475D-B6BF-6362136F024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44"/>
  <sheetViews>
    <sheetView showGridLines="0" zoomScaleNormal="100" workbookViewId="0">
      <pane ySplit="1" topLeftCell="A6" activePane="bottomLeft" state="frozen"/>
      <selection pane="bottomLeft" activeCell="E56" sqref="E56:E59"/>
    </sheetView>
  </sheetViews>
  <sheetFormatPr defaultColWidth="9.109375" defaultRowHeight="14.4" x14ac:dyDescent="0.3"/>
  <cols>
    <col min="1" max="1" width="11.5546875" style="6" customWidth="1"/>
    <col min="2" max="2" width="8.6640625" style="6" customWidth="1"/>
    <col min="3" max="3" width="9.5546875" style="6" customWidth="1"/>
    <col min="4" max="4" width="7.6640625" style="6" customWidth="1"/>
    <col min="5" max="5" width="7.33203125" style="7" customWidth="1"/>
    <col min="6" max="6" width="10.5546875" style="8" customWidth="1"/>
    <col min="7" max="7" width="10.109375" style="6" bestFit="1" customWidth="1"/>
    <col min="8" max="8" width="11.88671875" style="5" customWidth="1"/>
    <col min="9" max="16384" width="9.109375" style="5"/>
  </cols>
  <sheetData>
    <row r="1" spans="1:9" x14ac:dyDescent="0.3">
      <c r="A1" s="10" t="s">
        <v>22</v>
      </c>
      <c r="B1" s="11" t="s">
        <v>0</v>
      </c>
      <c r="C1" s="11" t="s">
        <v>1</v>
      </c>
      <c r="D1" s="12" t="s">
        <v>2</v>
      </c>
      <c r="E1" s="13" t="s">
        <v>3</v>
      </c>
      <c r="F1" s="12" t="s">
        <v>14</v>
      </c>
      <c r="G1" s="12" t="s">
        <v>4</v>
      </c>
      <c r="H1" s="5" t="s">
        <v>51</v>
      </c>
    </row>
    <row r="2" spans="1:9" x14ac:dyDescent="0.3">
      <c r="A2" s="14">
        <v>44202</v>
      </c>
      <c r="B2" s="15" t="s">
        <v>29</v>
      </c>
      <c r="C2" s="15" t="s">
        <v>7</v>
      </c>
      <c r="D2" s="12" t="s">
        <v>15</v>
      </c>
      <c r="E2" s="16">
        <v>95</v>
      </c>
      <c r="F2" s="17">
        <v>1.99</v>
      </c>
      <c r="G2" s="18">
        <v>189.05</v>
      </c>
      <c r="H2" s="5" t="s">
        <v>50</v>
      </c>
      <c r="I2" s="5">
        <f>IF(E2&gt;50,1,0)</f>
        <v>1</v>
      </c>
    </row>
    <row r="3" spans="1:9" x14ac:dyDescent="0.3">
      <c r="A3" s="14">
        <v>44219</v>
      </c>
      <c r="B3" s="15" t="s">
        <v>27</v>
      </c>
      <c r="C3" s="15" t="s">
        <v>8</v>
      </c>
      <c r="D3" s="12" t="s">
        <v>16</v>
      </c>
      <c r="E3" s="16">
        <v>50</v>
      </c>
      <c r="F3" s="17">
        <v>19.989999999999998</v>
      </c>
      <c r="G3" s="18">
        <v>999.49999999999989</v>
      </c>
      <c r="H3" s="5" t="s">
        <v>52</v>
      </c>
      <c r="I3" s="5">
        <f>COUNTIF(Table1[Region],"Central")</f>
        <v>24</v>
      </c>
    </row>
    <row r="4" spans="1:9" x14ac:dyDescent="0.3">
      <c r="A4" s="14">
        <v>44236</v>
      </c>
      <c r="B4" s="15" t="s">
        <v>27</v>
      </c>
      <c r="C4" s="15" t="s">
        <v>6</v>
      </c>
      <c r="D4" s="12" t="s">
        <v>15</v>
      </c>
      <c r="E4" s="16">
        <v>36</v>
      </c>
      <c r="F4" s="17">
        <v>4.99</v>
      </c>
      <c r="G4" s="18">
        <v>179.64000000000001</v>
      </c>
      <c r="H4" s="5" t="s">
        <v>53</v>
      </c>
      <c r="I4" s="5">
        <f>SUMIF(E4,"&gt;30",Table1[Units])</f>
        <v>95</v>
      </c>
    </row>
    <row r="5" spans="1:9" x14ac:dyDescent="0.3">
      <c r="A5" s="14">
        <v>44253</v>
      </c>
      <c r="B5" s="15" t="s">
        <v>27</v>
      </c>
      <c r="C5" s="15" t="s">
        <v>5</v>
      </c>
      <c r="D5" s="12" t="s">
        <v>17</v>
      </c>
      <c r="E5" s="16">
        <v>27</v>
      </c>
      <c r="F5" s="17">
        <v>19.989999999999998</v>
      </c>
      <c r="G5" s="18">
        <v>539.7299999999999</v>
      </c>
      <c r="I5" s="5">
        <f>AVERAGEIF(E5,"&gt;20",Table1[Units])</f>
        <v>95</v>
      </c>
    </row>
    <row r="6" spans="1:9" x14ac:dyDescent="0.3">
      <c r="A6" s="14">
        <v>44270</v>
      </c>
      <c r="B6" s="15" t="s">
        <v>28</v>
      </c>
      <c r="C6" s="15" t="s">
        <v>13</v>
      </c>
      <c r="D6" s="12" t="s">
        <v>15</v>
      </c>
      <c r="E6" s="16">
        <v>56</v>
      </c>
      <c r="F6" s="17">
        <v>2.99</v>
      </c>
      <c r="G6" s="18">
        <v>167.44</v>
      </c>
    </row>
    <row r="7" spans="1:9" x14ac:dyDescent="0.3">
      <c r="A7" s="14">
        <v>44287</v>
      </c>
      <c r="B7" s="15" t="s">
        <v>29</v>
      </c>
      <c r="C7" s="15" t="s">
        <v>7</v>
      </c>
      <c r="D7" s="12" t="s">
        <v>16</v>
      </c>
      <c r="E7" s="16">
        <v>60</v>
      </c>
      <c r="F7" s="17">
        <v>4.99</v>
      </c>
      <c r="G7" s="18">
        <v>299.40000000000003</v>
      </c>
    </row>
    <row r="8" spans="1:9" x14ac:dyDescent="0.3">
      <c r="A8" s="14">
        <v>44304</v>
      </c>
      <c r="B8" s="15" t="s">
        <v>27</v>
      </c>
      <c r="C8" s="15" t="s">
        <v>18</v>
      </c>
      <c r="D8" s="12" t="s">
        <v>15</v>
      </c>
      <c r="E8" s="16">
        <v>75</v>
      </c>
      <c r="F8" s="17">
        <v>1.99</v>
      </c>
      <c r="G8" s="18">
        <v>149.25</v>
      </c>
    </row>
    <row r="9" spans="1:9" x14ac:dyDescent="0.3">
      <c r="A9" s="14">
        <v>44321</v>
      </c>
      <c r="B9" s="15" t="s">
        <v>27</v>
      </c>
      <c r="C9" s="15" t="s">
        <v>6</v>
      </c>
      <c r="D9" s="12" t="s">
        <v>15</v>
      </c>
      <c r="E9" s="16">
        <v>90</v>
      </c>
      <c r="F9" s="17">
        <v>4.99</v>
      </c>
      <c r="G9" s="18">
        <v>449.1</v>
      </c>
    </row>
    <row r="10" spans="1:9" x14ac:dyDescent="0.3">
      <c r="A10" s="14">
        <v>44338</v>
      </c>
      <c r="B10" s="15" t="s">
        <v>28</v>
      </c>
      <c r="C10" s="15" t="s">
        <v>9</v>
      </c>
      <c r="D10" s="12" t="s">
        <v>15</v>
      </c>
      <c r="E10" s="16">
        <v>32</v>
      </c>
      <c r="F10" s="17">
        <v>1.99</v>
      </c>
      <c r="G10" s="18">
        <v>63.68</v>
      </c>
    </row>
    <row r="11" spans="1:9" x14ac:dyDescent="0.3">
      <c r="A11" s="14">
        <v>44355</v>
      </c>
      <c r="B11" s="15" t="s">
        <v>29</v>
      </c>
      <c r="C11" s="15" t="s">
        <v>7</v>
      </c>
      <c r="D11" s="12" t="s">
        <v>16</v>
      </c>
      <c r="E11" s="16">
        <v>60</v>
      </c>
      <c r="F11" s="17">
        <v>8.99</v>
      </c>
      <c r="G11" s="18">
        <v>539.4</v>
      </c>
    </row>
    <row r="12" spans="1:9" x14ac:dyDescent="0.3">
      <c r="A12" s="14">
        <v>44372</v>
      </c>
      <c r="B12" s="15" t="s">
        <v>27</v>
      </c>
      <c r="C12" s="15" t="s">
        <v>12</v>
      </c>
      <c r="D12" s="12" t="s">
        <v>15</v>
      </c>
      <c r="E12" s="16">
        <v>90</v>
      </c>
      <c r="F12" s="17">
        <v>4.99</v>
      </c>
      <c r="G12" s="18">
        <v>449.1</v>
      </c>
    </row>
    <row r="13" spans="1:9" x14ac:dyDescent="0.3">
      <c r="A13" s="14">
        <v>44389</v>
      </c>
      <c r="B13" s="15" t="s">
        <v>29</v>
      </c>
      <c r="C13" s="15" t="s">
        <v>11</v>
      </c>
      <c r="D13" s="12" t="s">
        <v>16</v>
      </c>
      <c r="E13" s="16">
        <v>29</v>
      </c>
      <c r="F13" s="17">
        <v>1.99</v>
      </c>
      <c r="G13" s="18">
        <v>57.71</v>
      </c>
    </row>
    <row r="14" spans="1:9" x14ac:dyDescent="0.3">
      <c r="A14" s="14">
        <v>44406</v>
      </c>
      <c r="B14" s="15" t="s">
        <v>29</v>
      </c>
      <c r="C14" s="15" t="s">
        <v>19</v>
      </c>
      <c r="D14" s="12" t="s">
        <v>16</v>
      </c>
      <c r="E14" s="16">
        <v>81</v>
      </c>
      <c r="F14" s="17">
        <v>19.989999999999998</v>
      </c>
      <c r="G14" s="18">
        <v>1619.1899999999998</v>
      </c>
    </row>
    <row r="15" spans="1:9" x14ac:dyDescent="0.3">
      <c r="A15" s="14">
        <v>44423</v>
      </c>
      <c r="B15" s="15" t="s">
        <v>29</v>
      </c>
      <c r="C15" s="15" t="s">
        <v>7</v>
      </c>
      <c r="D15" s="12" t="s">
        <v>15</v>
      </c>
      <c r="E15" s="16">
        <v>35</v>
      </c>
      <c r="F15" s="17">
        <v>4.99</v>
      </c>
      <c r="G15" s="18">
        <v>174.65</v>
      </c>
    </row>
    <row r="16" spans="1:9" x14ac:dyDescent="0.3">
      <c r="A16" s="14">
        <v>44440</v>
      </c>
      <c r="B16" s="15" t="s">
        <v>27</v>
      </c>
      <c r="C16" s="15" t="s">
        <v>10</v>
      </c>
      <c r="D16" s="12" t="s">
        <v>20</v>
      </c>
      <c r="E16" s="16">
        <v>2</v>
      </c>
      <c r="F16" s="17">
        <v>125</v>
      </c>
      <c r="G16" s="18">
        <v>250</v>
      </c>
    </row>
    <row r="17" spans="1:7" x14ac:dyDescent="0.3">
      <c r="A17" s="14">
        <v>44457</v>
      </c>
      <c r="B17" s="15" t="s">
        <v>29</v>
      </c>
      <c r="C17" s="15" t="s">
        <v>7</v>
      </c>
      <c r="D17" s="12" t="s">
        <v>21</v>
      </c>
      <c r="E17" s="16">
        <v>16</v>
      </c>
      <c r="F17" s="17">
        <v>15.99</v>
      </c>
      <c r="G17" s="18">
        <v>255.84</v>
      </c>
    </row>
    <row r="18" spans="1:7" x14ac:dyDescent="0.3">
      <c r="A18" s="14">
        <v>44474</v>
      </c>
      <c r="B18" s="15" t="s">
        <v>27</v>
      </c>
      <c r="C18" s="15" t="s">
        <v>12</v>
      </c>
      <c r="D18" s="12" t="s">
        <v>16</v>
      </c>
      <c r="E18" s="16">
        <v>28</v>
      </c>
      <c r="F18" s="17">
        <v>8.99</v>
      </c>
      <c r="G18" s="18">
        <v>251.72</v>
      </c>
    </row>
    <row r="19" spans="1:7" x14ac:dyDescent="0.3">
      <c r="A19" s="14">
        <v>44491</v>
      </c>
      <c r="B19" s="15" t="s">
        <v>29</v>
      </c>
      <c r="C19" s="15" t="s">
        <v>7</v>
      </c>
      <c r="D19" s="12" t="s">
        <v>17</v>
      </c>
      <c r="E19" s="16">
        <v>64</v>
      </c>
      <c r="F19" s="17">
        <v>8.99</v>
      </c>
      <c r="G19" s="18">
        <v>575.36</v>
      </c>
    </row>
    <row r="20" spans="1:7" x14ac:dyDescent="0.3">
      <c r="A20" s="14">
        <v>44508</v>
      </c>
      <c r="B20" s="15" t="s">
        <v>29</v>
      </c>
      <c r="C20" s="15" t="s">
        <v>19</v>
      </c>
      <c r="D20" s="12" t="s">
        <v>17</v>
      </c>
      <c r="E20" s="16">
        <v>15</v>
      </c>
      <c r="F20" s="17">
        <v>19.989999999999998</v>
      </c>
      <c r="G20" s="18">
        <v>299.84999999999997</v>
      </c>
    </row>
    <row r="21" spans="1:7" x14ac:dyDescent="0.3">
      <c r="A21" s="14">
        <v>44525</v>
      </c>
      <c r="B21" s="15" t="s">
        <v>27</v>
      </c>
      <c r="C21" s="15" t="s">
        <v>8</v>
      </c>
      <c r="D21" s="12" t="s">
        <v>21</v>
      </c>
      <c r="E21" s="16">
        <v>96</v>
      </c>
      <c r="F21" s="17">
        <v>4.99</v>
      </c>
      <c r="G21" s="18">
        <v>479.04</v>
      </c>
    </row>
    <row r="22" spans="1:7" x14ac:dyDescent="0.3">
      <c r="A22" s="14">
        <v>44542</v>
      </c>
      <c r="B22" s="15" t="s">
        <v>27</v>
      </c>
      <c r="C22" s="15" t="s">
        <v>10</v>
      </c>
      <c r="D22" s="12" t="s">
        <v>15</v>
      </c>
      <c r="E22" s="16">
        <v>67</v>
      </c>
      <c r="F22" s="17">
        <v>1.29</v>
      </c>
      <c r="G22" s="18">
        <v>86.43</v>
      </c>
    </row>
    <row r="23" spans="1:7" x14ac:dyDescent="0.3">
      <c r="A23" s="14">
        <v>44559</v>
      </c>
      <c r="B23" s="15" t="s">
        <v>29</v>
      </c>
      <c r="C23" s="15" t="s">
        <v>19</v>
      </c>
      <c r="D23" s="12" t="s">
        <v>21</v>
      </c>
      <c r="E23" s="16">
        <v>74</v>
      </c>
      <c r="F23" s="17">
        <v>15.99</v>
      </c>
      <c r="G23" s="18">
        <v>1183.26</v>
      </c>
    </row>
    <row r="24" spans="1:7" x14ac:dyDescent="0.3">
      <c r="A24" s="14">
        <v>44576</v>
      </c>
      <c r="B24" s="15" t="s">
        <v>27</v>
      </c>
      <c r="C24" s="15" t="s">
        <v>5</v>
      </c>
      <c r="D24" s="12" t="s">
        <v>16</v>
      </c>
      <c r="E24" s="16">
        <v>46</v>
      </c>
      <c r="F24" s="17">
        <v>8.99</v>
      </c>
      <c r="G24" s="18">
        <v>413.54</v>
      </c>
    </row>
    <row r="25" spans="1:7" x14ac:dyDescent="0.3">
      <c r="A25" s="14">
        <v>44593</v>
      </c>
      <c r="B25" s="15" t="s">
        <v>27</v>
      </c>
      <c r="C25" s="15" t="s">
        <v>10</v>
      </c>
      <c r="D25" s="12" t="s">
        <v>16</v>
      </c>
      <c r="E25" s="16">
        <v>87</v>
      </c>
      <c r="F25" s="17">
        <v>15</v>
      </c>
      <c r="G25" s="18">
        <v>1305</v>
      </c>
    </row>
    <row r="26" spans="1:7" x14ac:dyDescent="0.3">
      <c r="A26" s="14">
        <v>44610</v>
      </c>
      <c r="B26" s="15" t="s">
        <v>29</v>
      </c>
      <c r="C26" s="15" t="s">
        <v>7</v>
      </c>
      <c r="D26" s="12" t="s">
        <v>16</v>
      </c>
      <c r="E26" s="16">
        <v>4</v>
      </c>
      <c r="F26" s="17">
        <v>4.99</v>
      </c>
      <c r="G26" s="18">
        <v>19.96</v>
      </c>
    </row>
    <row r="27" spans="1:7" x14ac:dyDescent="0.3">
      <c r="A27" s="14">
        <v>44627</v>
      </c>
      <c r="B27" s="15" t="s">
        <v>28</v>
      </c>
      <c r="C27" s="15" t="s">
        <v>13</v>
      </c>
      <c r="D27" s="12" t="s">
        <v>16</v>
      </c>
      <c r="E27" s="16">
        <v>7</v>
      </c>
      <c r="F27" s="17">
        <v>19.989999999999998</v>
      </c>
      <c r="G27" s="18">
        <v>139.92999999999998</v>
      </c>
    </row>
    <row r="28" spans="1:7" x14ac:dyDescent="0.3">
      <c r="A28" s="14">
        <v>44644</v>
      </c>
      <c r="B28" s="15" t="s">
        <v>27</v>
      </c>
      <c r="C28" s="15" t="s">
        <v>6</v>
      </c>
      <c r="D28" s="12" t="s">
        <v>21</v>
      </c>
      <c r="E28" s="16">
        <v>50</v>
      </c>
      <c r="F28" s="17">
        <v>4.99</v>
      </c>
      <c r="G28" s="18">
        <v>249.5</v>
      </c>
    </row>
    <row r="29" spans="1:7" x14ac:dyDescent="0.3">
      <c r="A29" s="14">
        <v>44661</v>
      </c>
      <c r="B29" s="15" t="s">
        <v>27</v>
      </c>
      <c r="C29" s="15" t="s">
        <v>18</v>
      </c>
      <c r="D29" s="12" t="s">
        <v>15</v>
      </c>
      <c r="E29" s="16">
        <v>66</v>
      </c>
      <c r="F29" s="17">
        <v>1.99</v>
      </c>
      <c r="G29" s="18">
        <v>131.34</v>
      </c>
    </row>
    <row r="30" spans="1:7" x14ac:dyDescent="0.3">
      <c r="A30" s="14">
        <v>44678</v>
      </c>
      <c r="B30" s="15" t="s">
        <v>29</v>
      </c>
      <c r="C30" s="15" t="s">
        <v>11</v>
      </c>
      <c r="D30" s="12" t="s">
        <v>17</v>
      </c>
      <c r="E30" s="16">
        <v>96</v>
      </c>
      <c r="F30" s="17">
        <v>4.99</v>
      </c>
      <c r="G30" s="18">
        <v>479.04</v>
      </c>
    </row>
    <row r="31" spans="1:7" x14ac:dyDescent="0.3">
      <c r="A31" s="14">
        <v>44695</v>
      </c>
      <c r="B31" s="15" t="s">
        <v>27</v>
      </c>
      <c r="C31" s="15" t="s">
        <v>5</v>
      </c>
      <c r="D31" s="12" t="s">
        <v>15</v>
      </c>
      <c r="E31" s="16">
        <v>53</v>
      </c>
      <c r="F31" s="17">
        <v>1.29</v>
      </c>
      <c r="G31" s="18">
        <v>68.37</v>
      </c>
    </row>
    <row r="32" spans="1:7" x14ac:dyDescent="0.3">
      <c r="A32" s="14">
        <v>44712</v>
      </c>
      <c r="B32" s="15" t="s">
        <v>27</v>
      </c>
      <c r="C32" s="15" t="s">
        <v>5</v>
      </c>
      <c r="D32" s="12" t="s">
        <v>16</v>
      </c>
      <c r="E32" s="16">
        <v>80</v>
      </c>
      <c r="F32" s="17">
        <v>8.99</v>
      </c>
      <c r="G32" s="18">
        <v>719.2</v>
      </c>
    </row>
    <row r="33" spans="1:7" x14ac:dyDescent="0.3">
      <c r="A33" s="14">
        <v>44729</v>
      </c>
      <c r="B33" s="15" t="s">
        <v>27</v>
      </c>
      <c r="C33" s="15" t="s">
        <v>8</v>
      </c>
      <c r="D33" s="12" t="s">
        <v>20</v>
      </c>
      <c r="E33" s="16">
        <v>5</v>
      </c>
      <c r="F33" s="17">
        <v>125</v>
      </c>
      <c r="G33" s="18">
        <v>625</v>
      </c>
    </row>
    <row r="34" spans="1:7" x14ac:dyDescent="0.3">
      <c r="A34" s="14">
        <v>44746</v>
      </c>
      <c r="B34" s="15" t="s">
        <v>29</v>
      </c>
      <c r="C34" s="15" t="s">
        <v>7</v>
      </c>
      <c r="D34" s="12" t="s">
        <v>21</v>
      </c>
      <c r="E34" s="16">
        <v>62</v>
      </c>
      <c r="F34" s="17">
        <v>4.99</v>
      </c>
      <c r="G34" s="18">
        <v>309.38</v>
      </c>
    </row>
    <row r="35" spans="1:7" x14ac:dyDescent="0.3">
      <c r="A35" s="14">
        <v>44763</v>
      </c>
      <c r="B35" s="15" t="s">
        <v>27</v>
      </c>
      <c r="C35" s="15" t="s">
        <v>12</v>
      </c>
      <c r="D35" s="12" t="s">
        <v>21</v>
      </c>
      <c r="E35" s="16">
        <v>55</v>
      </c>
      <c r="F35" s="17">
        <v>12.49</v>
      </c>
      <c r="G35" s="18">
        <v>686.95</v>
      </c>
    </row>
    <row r="36" spans="1:7" x14ac:dyDescent="0.3">
      <c r="A36" s="14">
        <v>44780</v>
      </c>
      <c r="B36" s="15" t="s">
        <v>27</v>
      </c>
      <c r="C36" s="15" t="s">
        <v>8</v>
      </c>
      <c r="D36" s="12" t="s">
        <v>21</v>
      </c>
      <c r="E36" s="16">
        <v>42</v>
      </c>
      <c r="F36" s="17">
        <v>23.95</v>
      </c>
      <c r="G36" s="18">
        <v>1005.9</v>
      </c>
    </row>
    <row r="37" spans="1:7" x14ac:dyDescent="0.3">
      <c r="A37" s="14">
        <v>44797</v>
      </c>
      <c r="B37" s="15" t="s">
        <v>28</v>
      </c>
      <c r="C37" s="15" t="s">
        <v>13</v>
      </c>
      <c r="D37" s="12" t="s">
        <v>20</v>
      </c>
      <c r="E37" s="16">
        <v>3</v>
      </c>
      <c r="F37" s="17">
        <v>275</v>
      </c>
      <c r="G37" s="18">
        <v>825</v>
      </c>
    </row>
    <row r="38" spans="1:7" x14ac:dyDescent="0.3">
      <c r="A38" s="14">
        <v>44814</v>
      </c>
      <c r="B38" s="15" t="s">
        <v>27</v>
      </c>
      <c r="C38" s="15" t="s">
        <v>5</v>
      </c>
      <c r="D38" s="12" t="s">
        <v>15</v>
      </c>
      <c r="E38" s="16">
        <v>7</v>
      </c>
      <c r="F38" s="17">
        <v>1.29</v>
      </c>
      <c r="G38" s="18">
        <v>9.0300000000000011</v>
      </c>
    </row>
    <row r="39" spans="1:7" x14ac:dyDescent="0.3">
      <c r="A39" s="14">
        <v>44831</v>
      </c>
      <c r="B39" s="15" t="s">
        <v>28</v>
      </c>
      <c r="C39" s="15" t="s">
        <v>13</v>
      </c>
      <c r="D39" s="12" t="s">
        <v>17</v>
      </c>
      <c r="E39" s="16">
        <v>76</v>
      </c>
      <c r="F39" s="17">
        <v>1.99</v>
      </c>
      <c r="G39" s="18">
        <v>151.24</v>
      </c>
    </row>
    <row r="40" spans="1:7" x14ac:dyDescent="0.3">
      <c r="A40" s="14">
        <v>44848</v>
      </c>
      <c r="B40" s="15" t="s">
        <v>28</v>
      </c>
      <c r="C40" s="15" t="s">
        <v>9</v>
      </c>
      <c r="D40" s="12" t="s">
        <v>16</v>
      </c>
      <c r="E40" s="16">
        <v>57</v>
      </c>
      <c r="F40" s="17">
        <v>19.989999999999998</v>
      </c>
      <c r="G40" s="18">
        <v>1139.4299999999998</v>
      </c>
    </row>
    <row r="41" spans="1:7" x14ac:dyDescent="0.3">
      <c r="A41" s="14">
        <v>44865</v>
      </c>
      <c r="B41" s="15" t="s">
        <v>27</v>
      </c>
      <c r="C41" s="15" t="s">
        <v>18</v>
      </c>
      <c r="D41" s="12" t="s">
        <v>15</v>
      </c>
      <c r="E41" s="16">
        <v>14</v>
      </c>
      <c r="F41" s="17">
        <v>1.29</v>
      </c>
      <c r="G41" s="18">
        <v>18.060000000000002</v>
      </c>
    </row>
    <row r="42" spans="1:7" x14ac:dyDescent="0.3">
      <c r="A42" s="14">
        <v>44882</v>
      </c>
      <c r="B42" s="15" t="s">
        <v>27</v>
      </c>
      <c r="C42" s="15" t="s">
        <v>6</v>
      </c>
      <c r="D42" s="12" t="s">
        <v>16</v>
      </c>
      <c r="E42" s="16">
        <v>11</v>
      </c>
      <c r="F42" s="17">
        <v>4.99</v>
      </c>
      <c r="G42" s="18">
        <v>54.89</v>
      </c>
    </row>
    <row r="43" spans="1:7" x14ac:dyDescent="0.3">
      <c r="A43" s="14">
        <v>44899</v>
      </c>
      <c r="B43" s="15" t="s">
        <v>27</v>
      </c>
      <c r="C43" s="15" t="s">
        <v>6</v>
      </c>
      <c r="D43" s="12" t="s">
        <v>16</v>
      </c>
      <c r="E43" s="16">
        <v>94</v>
      </c>
      <c r="F43" s="17">
        <v>19.989999999999998</v>
      </c>
      <c r="G43" s="18">
        <v>1879.06</v>
      </c>
    </row>
    <row r="44" spans="1:7" x14ac:dyDescent="0.3">
      <c r="A44" s="14">
        <v>44916</v>
      </c>
      <c r="B44" s="15" t="s">
        <v>27</v>
      </c>
      <c r="C44" s="15" t="s">
        <v>18</v>
      </c>
      <c r="D44" s="12" t="s">
        <v>16</v>
      </c>
      <c r="E44" s="16">
        <v>28</v>
      </c>
      <c r="F44" s="17">
        <v>4.99</v>
      </c>
      <c r="G44" s="18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8FEC-1E44-4CB6-9235-881332F7082E}">
  <dimension ref="A1:J44"/>
  <sheetViews>
    <sheetView tabSelected="1" workbookViewId="0">
      <selection activeCell="J32" sqref="J32"/>
    </sheetView>
  </sheetViews>
  <sheetFormatPr defaultRowHeight="14.4" x14ac:dyDescent="0.3"/>
  <cols>
    <col min="1" max="1" width="10.109375" style="27" bestFit="1" customWidth="1"/>
    <col min="9" max="9" width="18.88671875" customWidth="1"/>
    <col min="10" max="10" width="10.109375" bestFit="1" customWidth="1"/>
  </cols>
  <sheetData>
    <row r="1" spans="1:10" x14ac:dyDescent="0.3">
      <c r="A1" s="27" t="s">
        <v>22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</row>
    <row r="2" spans="1:10" x14ac:dyDescent="0.3">
      <c r="A2" s="27">
        <v>44202</v>
      </c>
      <c r="B2" t="s">
        <v>29</v>
      </c>
      <c r="C2" t="s">
        <v>7</v>
      </c>
      <c r="D2" t="s">
        <v>15</v>
      </c>
      <c r="E2">
        <v>95</v>
      </c>
      <c r="F2">
        <v>1.99</v>
      </c>
      <c r="G2">
        <v>189.05</v>
      </c>
      <c r="I2" t="s">
        <v>50</v>
      </c>
      <c r="J2">
        <f>IF(E2&gt;30,1,0)</f>
        <v>1</v>
      </c>
    </row>
    <row r="3" spans="1:10" x14ac:dyDescent="0.3">
      <c r="A3" s="27">
        <v>44219</v>
      </c>
      <c r="B3" t="s">
        <v>27</v>
      </c>
      <c r="C3" t="s">
        <v>8</v>
      </c>
      <c r="D3" t="s">
        <v>16</v>
      </c>
      <c r="E3">
        <v>50</v>
      </c>
      <c r="F3">
        <v>19.989999999999998</v>
      </c>
      <c r="G3">
        <v>999.49999999999989</v>
      </c>
      <c r="I3" t="s">
        <v>54</v>
      </c>
      <c r="J3" s="5">
        <f>COUNTIF(E1:E43,"&gt;30")</f>
        <v>29</v>
      </c>
    </row>
    <row r="4" spans="1:10" x14ac:dyDescent="0.3">
      <c r="A4" s="27">
        <v>44236</v>
      </c>
      <c r="B4" t="s">
        <v>27</v>
      </c>
      <c r="C4" t="s">
        <v>6</v>
      </c>
      <c r="D4" t="s">
        <v>15</v>
      </c>
      <c r="E4">
        <v>36</v>
      </c>
      <c r="F4">
        <v>4.99</v>
      </c>
      <c r="G4">
        <v>179.64000000000001</v>
      </c>
      <c r="I4" t="s">
        <v>55</v>
      </c>
      <c r="J4" s="5">
        <f>SUMIF(E2:E44,"&gt;30",F2:F44)</f>
        <v>243.78000000000006</v>
      </c>
    </row>
    <row r="5" spans="1:10" x14ac:dyDescent="0.3">
      <c r="A5" s="27">
        <v>44253</v>
      </c>
      <c r="B5" t="s">
        <v>27</v>
      </c>
      <c r="C5" t="s">
        <v>5</v>
      </c>
      <c r="D5" t="s">
        <v>17</v>
      </c>
      <c r="E5">
        <v>27</v>
      </c>
      <c r="F5">
        <v>19.989999999999998</v>
      </c>
      <c r="G5">
        <v>539.7299999999999</v>
      </c>
      <c r="I5" t="s">
        <v>56</v>
      </c>
      <c r="J5" s="5">
        <f>AVERAGEIF(E2:E44,"&gt;30",F3:F45)</f>
        <v>25.900344827586206</v>
      </c>
    </row>
    <row r="6" spans="1:10" x14ac:dyDescent="0.3">
      <c r="A6" s="27">
        <v>44270</v>
      </c>
      <c r="B6" t="s">
        <v>28</v>
      </c>
      <c r="C6" t="s">
        <v>13</v>
      </c>
      <c r="D6" t="s">
        <v>15</v>
      </c>
      <c r="E6">
        <v>56</v>
      </c>
      <c r="F6">
        <v>2.99</v>
      </c>
      <c r="G6">
        <v>167.44</v>
      </c>
      <c r="I6" t="s">
        <v>57</v>
      </c>
      <c r="J6" t="b">
        <f>AND(J2)</f>
        <v>1</v>
      </c>
    </row>
    <row r="7" spans="1:10" x14ac:dyDescent="0.3">
      <c r="A7" s="27">
        <v>44287</v>
      </c>
      <c r="B7" t="s">
        <v>29</v>
      </c>
      <c r="C7" t="s">
        <v>7</v>
      </c>
      <c r="D7" t="s">
        <v>16</v>
      </c>
      <c r="E7">
        <v>60</v>
      </c>
      <c r="F7">
        <v>4.99</v>
      </c>
      <c r="G7">
        <v>299.40000000000003</v>
      </c>
      <c r="I7" t="s">
        <v>58</v>
      </c>
      <c r="J7">
        <f>LEN(C7)</f>
        <v>5</v>
      </c>
    </row>
    <row r="8" spans="1:10" x14ac:dyDescent="0.3">
      <c r="A8" s="27">
        <v>44304</v>
      </c>
      <c r="B8" t="s">
        <v>27</v>
      </c>
      <c r="C8" t="s">
        <v>18</v>
      </c>
      <c r="D8" t="s">
        <v>15</v>
      </c>
      <c r="E8">
        <v>75</v>
      </c>
      <c r="F8">
        <v>1.99</v>
      </c>
      <c r="G8">
        <v>149.25</v>
      </c>
      <c r="I8" t="s">
        <v>59</v>
      </c>
      <c r="J8" t="str">
        <f>MID(B8,2,5)</f>
        <v>entra</v>
      </c>
    </row>
    <row r="9" spans="1:10" x14ac:dyDescent="0.3">
      <c r="A9" s="27">
        <v>44321</v>
      </c>
      <c r="B9" t="s">
        <v>27</v>
      </c>
      <c r="C9" t="s">
        <v>6</v>
      </c>
      <c r="D9" t="s">
        <v>15</v>
      </c>
      <c r="E9">
        <v>90</v>
      </c>
      <c r="F9">
        <v>4.99</v>
      </c>
      <c r="G9">
        <v>449.1</v>
      </c>
      <c r="I9" t="s">
        <v>60</v>
      </c>
      <c r="J9" t="str">
        <f>LEFT(B9,3)</f>
        <v>Cen</v>
      </c>
    </row>
    <row r="10" spans="1:10" x14ac:dyDescent="0.3">
      <c r="A10" s="27">
        <v>44338</v>
      </c>
      <c r="B10" t="s">
        <v>28</v>
      </c>
      <c r="C10" t="s">
        <v>9</v>
      </c>
      <c r="D10" t="s">
        <v>15</v>
      </c>
      <c r="E10">
        <v>32</v>
      </c>
      <c r="F10">
        <v>1.99</v>
      </c>
      <c r="G10">
        <v>63.68</v>
      </c>
      <c r="I10" t="s">
        <v>61</v>
      </c>
      <c r="J10" t="str">
        <f>RIGHT(B10,3)</f>
        <v>est</v>
      </c>
    </row>
    <row r="11" spans="1:10" x14ac:dyDescent="0.3">
      <c r="A11" s="27">
        <v>44355</v>
      </c>
      <c r="B11" t="s">
        <v>29</v>
      </c>
      <c r="C11" t="s">
        <v>7</v>
      </c>
      <c r="D11" t="s">
        <v>16</v>
      </c>
      <c r="E11">
        <v>60</v>
      </c>
      <c r="F11">
        <v>8.99</v>
      </c>
      <c r="G11">
        <v>539.4</v>
      </c>
      <c r="I11" t="s">
        <v>62</v>
      </c>
      <c r="J11" t="str">
        <f>CONCATENATE(C11,D11)</f>
        <v>JonesBinder</v>
      </c>
    </row>
    <row r="12" spans="1:10" x14ac:dyDescent="0.3">
      <c r="A12" s="27">
        <v>44372</v>
      </c>
      <c r="B12" t="s">
        <v>27</v>
      </c>
      <c r="C12" t="s">
        <v>12</v>
      </c>
      <c r="D12" t="s">
        <v>15</v>
      </c>
      <c r="E12">
        <v>90</v>
      </c>
      <c r="F12">
        <v>4.99</v>
      </c>
      <c r="G12">
        <v>449.1</v>
      </c>
      <c r="I12" t="s">
        <v>63</v>
      </c>
      <c r="J12" s="28">
        <f ca="1">TODAY()</f>
        <v>44991</v>
      </c>
    </row>
    <row r="13" spans="1:10" x14ac:dyDescent="0.3">
      <c r="A13" s="27">
        <v>44389</v>
      </c>
      <c r="B13" t="s">
        <v>29</v>
      </c>
      <c r="C13" t="s">
        <v>11</v>
      </c>
      <c r="D13" t="s">
        <v>16</v>
      </c>
      <c r="E13">
        <v>29</v>
      </c>
      <c r="F13">
        <v>1.99</v>
      </c>
      <c r="G13">
        <v>57.71</v>
      </c>
      <c r="I13" t="s">
        <v>64</v>
      </c>
      <c r="J13">
        <f>DAY(A13)</f>
        <v>12</v>
      </c>
    </row>
    <row r="14" spans="1:10" x14ac:dyDescent="0.3">
      <c r="A14" s="27">
        <v>44406</v>
      </c>
      <c r="B14" t="s">
        <v>29</v>
      </c>
      <c r="C14" t="s">
        <v>19</v>
      </c>
      <c r="D14" t="s">
        <v>16</v>
      </c>
      <c r="E14">
        <v>81</v>
      </c>
      <c r="F14">
        <v>19.989999999999998</v>
      </c>
      <c r="G14">
        <v>1619.1899999999998</v>
      </c>
      <c r="I14" t="s">
        <v>65</v>
      </c>
      <c r="J14">
        <f>NETWORKDAYS(A13,A14)</f>
        <v>14</v>
      </c>
    </row>
    <row r="15" spans="1:10" x14ac:dyDescent="0.3">
      <c r="A15" s="27">
        <v>44423</v>
      </c>
      <c r="B15" t="s">
        <v>29</v>
      </c>
      <c r="C15" t="s">
        <v>7</v>
      </c>
      <c r="D15" t="s">
        <v>15</v>
      </c>
      <c r="E15">
        <v>35</v>
      </c>
      <c r="F15">
        <v>4.99</v>
      </c>
      <c r="G15">
        <v>174.65</v>
      </c>
      <c r="I15" t="s">
        <v>66</v>
      </c>
      <c r="J15" t="e">
        <f>VLOOKUP("27",A2:G44,3)</f>
        <v>#N/A</v>
      </c>
    </row>
    <row r="16" spans="1:10" x14ac:dyDescent="0.3">
      <c r="A16" s="27">
        <v>44440</v>
      </c>
      <c r="B16" t="s">
        <v>27</v>
      </c>
      <c r="C16" t="s">
        <v>10</v>
      </c>
      <c r="D16" t="s">
        <v>20</v>
      </c>
      <c r="E16">
        <v>2</v>
      </c>
      <c r="F16">
        <v>125</v>
      </c>
      <c r="G16">
        <v>250</v>
      </c>
      <c r="I16" t="s">
        <v>67</v>
      </c>
      <c r="J16">
        <f>COS(F17)</f>
        <v>-0.96049058293139633</v>
      </c>
    </row>
    <row r="17" spans="1:10" x14ac:dyDescent="0.3">
      <c r="A17" s="27">
        <v>44457</v>
      </c>
      <c r="B17" t="s">
        <v>29</v>
      </c>
      <c r="C17" t="s">
        <v>7</v>
      </c>
      <c r="D17" t="s">
        <v>21</v>
      </c>
      <c r="E17">
        <v>16</v>
      </c>
      <c r="F17">
        <v>15.99</v>
      </c>
      <c r="G17">
        <v>255.84</v>
      </c>
      <c r="I17" t="s">
        <v>68</v>
      </c>
      <c r="J17">
        <f>SIN(F17)</f>
        <v>-0.27831248642507306</v>
      </c>
    </row>
    <row r="18" spans="1:10" x14ac:dyDescent="0.3">
      <c r="A18" s="27">
        <v>44474</v>
      </c>
      <c r="B18" t="s">
        <v>27</v>
      </c>
      <c r="C18" t="s">
        <v>12</v>
      </c>
      <c r="D18" t="s">
        <v>16</v>
      </c>
      <c r="E18">
        <v>28</v>
      </c>
      <c r="F18">
        <v>8.99</v>
      </c>
      <c r="G18">
        <v>251.72</v>
      </c>
      <c r="I18" t="s">
        <v>69</v>
      </c>
      <c r="J18">
        <f>MOD(E17,3)</f>
        <v>1</v>
      </c>
    </row>
    <row r="19" spans="1:10" x14ac:dyDescent="0.3">
      <c r="A19" s="27">
        <v>44491</v>
      </c>
      <c r="B19" t="s">
        <v>29</v>
      </c>
      <c r="C19" t="s">
        <v>7</v>
      </c>
      <c r="D19" t="s">
        <v>17</v>
      </c>
      <c r="E19">
        <v>64</v>
      </c>
      <c r="F19">
        <v>8.99</v>
      </c>
      <c r="G19">
        <v>575.36</v>
      </c>
      <c r="I19" t="s">
        <v>70</v>
      </c>
      <c r="J19">
        <f>ABS(E23)</f>
        <v>74</v>
      </c>
    </row>
    <row r="20" spans="1:10" x14ac:dyDescent="0.3">
      <c r="A20" s="27">
        <v>44508</v>
      </c>
      <c r="B20" t="s">
        <v>29</v>
      </c>
      <c r="C20" t="s">
        <v>19</v>
      </c>
      <c r="D20" t="s">
        <v>17</v>
      </c>
      <c r="E20">
        <v>15</v>
      </c>
      <c r="F20">
        <v>19.989999999999998</v>
      </c>
      <c r="G20">
        <v>299.84999999999997</v>
      </c>
      <c r="I20" t="s">
        <v>71</v>
      </c>
      <c r="J20">
        <f>ROUND(G20,1)</f>
        <v>299.89999999999998</v>
      </c>
    </row>
    <row r="21" spans="1:10" x14ac:dyDescent="0.3">
      <c r="A21" s="27">
        <v>44525</v>
      </c>
      <c r="B21" t="s">
        <v>27</v>
      </c>
      <c r="C21" t="s">
        <v>8</v>
      </c>
      <c r="D21" t="s">
        <v>21</v>
      </c>
      <c r="E21">
        <v>96</v>
      </c>
      <c r="F21">
        <v>4.99</v>
      </c>
      <c r="G21">
        <v>479.04</v>
      </c>
      <c r="I21" t="s">
        <v>72</v>
      </c>
      <c r="J21">
        <f>INT(G21)</f>
        <v>479</v>
      </c>
    </row>
    <row r="22" spans="1:10" x14ac:dyDescent="0.3">
      <c r="A22" s="27">
        <v>44542</v>
      </c>
      <c r="B22" t="s">
        <v>27</v>
      </c>
      <c r="C22" t="s">
        <v>10</v>
      </c>
      <c r="D22" t="s">
        <v>15</v>
      </c>
      <c r="E22">
        <v>67</v>
      </c>
      <c r="F22">
        <v>1.29</v>
      </c>
      <c r="G22">
        <v>86.43</v>
      </c>
      <c r="I22" t="s">
        <v>73</v>
      </c>
      <c r="J22">
        <f>ROUNDDOWN(G22,1)</f>
        <v>86.4</v>
      </c>
    </row>
    <row r="23" spans="1:10" x14ac:dyDescent="0.3">
      <c r="A23" s="27">
        <v>44559</v>
      </c>
      <c r="B23" t="s">
        <v>29</v>
      </c>
      <c r="C23" t="s">
        <v>19</v>
      </c>
      <c r="D23" t="s">
        <v>21</v>
      </c>
      <c r="E23">
        <v>74</v>
      </c>
      <c r="F23">
        <v>15.99</v>
      </c>
      <c r="G23">
        <v>1183.26</v>
      </c>
    </row>
    <row r="24" spans="1:10" x14ac:dyDescent="0.3">
      <c r="A24" s="27">
        <v>44576</v>
      </c>
      <c r="B24" t="s">
        <v>27</v>
      </c>
      <c r="C24" t="s">
        <v>5</v>
      </c>
      <c r="D24" t="s">
        <v>16</v>
      </c>
      <c r="E24">
        <v>46</v>
      </c>
      <c r="F24">
        <v>8.99</v>
      </c>
      <c r="G24">
        <v>413.54</v>
      </c>
      <c r="I24" t="s">
        <v>74</v>
      </c>
      <c r="J24">
        <f>COUNTIFS(E2:E44,"&gt;30")</f>
        <v>29</v>
      </c>
    </row>
    <row r="25" spans="1:10" x14ac:dyDescent="0.3">
      <c r="A25" s="27">
        <v>44593</v>
      </c>
      <c r="B25" t="s">
        <v>27</v>
      </c>
      <c r="C25" t="s">
        <v>10</v>
      </c>
      <c r="D25" t="s">
        <v>16</v>
      </c>
      <c r="E25">
        <v>87</v>
      </c>
      <c r="F25">
        <v>15</v>
      </c>
      <c r="G25">
        <v>1305</v>
      </c>
      <c r="I25" t="s">
        <v>75</v>
      </c>
      <c r="J25">
        <f>MAX(E2:E44)</f>
        <v>96</v>
      </c>
    </row>
    <row r="26" spans="1:10" x14ac:dyDescent="0.3">
      <c r="A26" s="27">
        <v>44610</v>
      </c>
      <c r="B26" t="s">
        <v>29</v>
      </c>
      <c r="C26" t="s">
        <v>7</v>
      </c>
      <c r="D26" t="s">
        <v>16</v>
      </c>
      <c r="E26">
        <v>4</v>
      </c>
      <c r="F26">
        <v>4.99</v>
      </c>
      <c r="G26">
        <v>19.96</v>
      </c>
      <c r="I26" t="s">
        <v>76</v>
      </c>
      <c r="J26">
        <f>MEDIAN(E2:E44)</f>
        <v>53</v>
      </c>
    </row>
    <row r="27" spans="1:10" x14ac:dyDescent="0.3">
      <c r="A27" s="27">
        <v>44627</v>
      </c>
      <c r="B27" t="s">
        <v>28</v>
      </c>
      <c r="C27" t="s">
        <v>13</v>
      </c>
      <c r="D27" t="s">
        <v>16</v>
      </c>
      <c r="E27">
        <v>7</v>
      </c>
      <c r="F27">
        <v>19.989999999999998</v>
      </c>
      <c r="G27">
        <v>139.92999999999998</v>
      </c>
      <c r="I27" t="s">
        <v>77</v>
      </c>
      <c r="J27">
        <f>MIN(E2:E44)</f>
        <v>2</v>
      </c>
    </row>
    <row r="28" spans="1:10" x14ac:dyDescent="0.3">
      <c r="A28" s="27">
        <v>44644</v>
      </c>
      <c r="B28" t="s">
        <v>27</v>
      </c>
      <c r="C28" t="s">
        <v>6</v>
      </c>
      <c r="D28" t="s">
        <v>21</v>
      </c>
      <c r="E28">
        <v>50</v>
      </c>
      <c r="F28">
        <v>4.99</v>
      </c>
      <c r="G28">
        <v>249.5</v>
      </c>
      <c r="I28" t="s">
        <v>78</v>
      </c>
      <c r="J28">
        <f>AVERAGE(E2:E44)</f>
        <v>49.325581395348834</v>
      </c>
    </row>
    <row r="29" spans="1:10" x14ac:dyDescent="0.3">
      <c r="A29" s="27">
        <v>44661</v>
      </c>
      <c r="B29" t="s">
        <v>27</v>
      </c>
      <c r="C29" t="s">
        <v>18</v>
      </c>
      <c r="D29" t="s">
        <v>15</v>
      </c>
      <c r="E29">
        <v>66</v>
      </c>
      <c r="F29">
        <v>1.99</v>
      </c>
      <c r="G29">
        <v>131.34</v>
      </c>
      <c r="I29" t="s">
        <v>79</v>
      </c>
      <c r="J29">
        <f>_xlfn.MODE.SNGL(E2:E44)</f>
        <v>50</v>
      </c>
    </row>
    <row r="30" spans="1:10" x14ac:dyDescent="0.3">
      <c r="A30" s="27">
        <v>44678</v>
      </c>
      <c r="B30" t="s">
        <v>29</v>
      </c>
      <c r="C30" t="s">
        <v>11</v>
      </c>
      <c r="D30" t="s">
        <v>17</v>
      </c>
      <c r="E30">
        <v>96</v>
      </c>
      <c r="F30">
        <v>4.99</v>
      </c>
      <c r="G30">
        <v>479.04</v>
      </c>
      <c r="I30" t="s">
        <v>80</v>
      </c>
      <c r="J30">
        <f>WEEKDAY(A10)</f>
        <v>7</v>
      </c>
    </row>
    <row r="31" spans="1:10" x14ac:dyDescent="0.3">
      <c r="A31" s="27">
        <v>44695</v>
      </c>
      <c r="B31" t="s">
        <v>27</v>
      </c>
      <c r="C31" t="s">
        <v>5</v>
      </c>
      <c r="D31" t="s">
        <v>15</v>
      </c>
      <c r="E31">
        <v>53</v>
      </c>
      <c r="F31">
        <v>1.29</v>
      </c>
      <c r="G31">
        <v>68.37</v>
      </c>
      <c r="I31" t="s">
        <v>81</v>
      </c>
      <c r="J31">
        <f>MONTH(A23)</f>
        <v>12</v>
      </c>
    </row>
    <row r="32" spans="1:10" x14ac:dyDescent="0.3">
      <c r="A32" s="27">
        <v>44712</v>
      </c>
      <c r="B32" t="s">
        <v>27</v>
      </c>
      <c r="C32" t="s">
        <v>5</v>
      </c>
      <c r="D32" t="s">
        <v>16</v>
      </c>
      <c r="E32">
        <v>80</v>
      </c>
      <c r="F32">
        <v>8.99</v>
      </c>
      <c r="G32">
        <v>719.2</v>
      </c>
    </row>
    <row r="33" spans="1:7" x14ac:dyDescent="0.3">
      <c r="A33" s="27">
        <v>44729</v>
      </c>
      <c r="B33" t="s">
        <v>27</v>
      </c>
      <c r="C33" t="s">
        <v>8</v>
      </c>
      <c r="D33" t="s">
        <v>20</v>
      </c>
      <c r="E33">
        <v>5</v>
      </c>
      <c r="F33">
        <v>125</v>
      </c>
      <c r="G33">
        <v>625</v>
      </c>
    </row>
    <row r="34" spans="1:7" x14ac:dyDescent="0.3">
      <c r="A34" s="27">
        <v>44746</v>
      </c>
      <c r="B34" t="s">
        <v>29</v>
      </c>
      <c r="C34" t="s">
        <v>7</v>
      </c>
      <c r="D34" t="s">
        <v>21</v>
      </c>
      <c r="E34">
        <v>62</v>
      </c>
      <c r="F34">
        <v>4.99</v>
      </c>
      <c r="G34">
        <v>309.38</v>
      </c>
    </row>
    <row r="35" spans="1:7" x14ac:dyDescent="0.3">
      <c r="A35" s="27">
        <v>44763</v>
      </c>
      <c r="B35" t="s">
        <v>27</v>
      </c>
      <c r="C35" t="s">
        <v>12</v>
      </c>
      <c r="D35" t="s">
        <v>21</v>
      </c>
      <c r="E35">
        <v>55</v>
      </c>
      <c r="F35">
        <v>12.49</v>
      </c>
      <c r="G35">
        <v>686.95</v>
      </c>
    </row>
    <row r="36" spans="1:7" x14ac:dyDescent="0.3">
      <c r="A36" s="27">
        <v>44780</v>
      </c>
      <c r="B36" t="s">
        <v>27</v>
      </c>
      <c r="C36" t="s">
        <v>8</v>
      </c>
      <c r="D36" t="s">
        <v>21</v>
      </c>
      <c r="E36">
        <v>42</v>
      </c>
      <c r="F36">
        <v>23.95</v>
      </c>
      <c r="G36">
        <v>1005.9</v>
      </c>
    </row>
    <row r="37" spans="1:7" x14ac:dyDescent="0.3">
      <c r="A37" s="27">
        <v>44797</v>
      </c>
      <c r="B37" t="s">
        <v>28</v>
      </c>
      <c r="C37" t="s">
        <v>13</v>
      </c>
      <c r="D37" t="s">
        <v>20</v>
      </c>
      <c r="E37">
        <v>3</v>
      </c>
      <c r="F37">
        <v>275</v>
      </c>
      <c r="G37">
        <v>825</v>
      </c>
    </row>
    <row r="38" spans="1:7" x14ac:dyDescent="0.3">
      <c r="A38" s="27">
        <v>44814</v>
      </c>
      <c r="B38" t="s">
        <v>27</v>
      </c>
      <c r="C38" t="s">
        <v>5</v>
      </c>
      <c r="D38" t="s">
        <v>15</v>
      </c>
      <c r="E38">
        <v>7</v>
      </c>
      <c r="F38">
        <v>1.29</v>
      </c>
      <c r="G38">
        <v>9.0300000000000011</v>
      </c>
    </row>
    <row r="39" spans="1:7" x14ac:dyDescent="0.3">
      <c r="A39" s="27">
        <v>44831</v>
      </c>
      <c r="B39" t="s">
        <v>28</v>
      </c>
      <c r="C39" t="s">
        <v>13</v>
      </c>
      <c r="D39" t="s">
        <v>17</v>
      </c>
      <c r="E39">
        <v>76</v>
      </c>
      <c r="F39">
        <v>1.99</v>
      </c>
      <c r="G39">
        <v>151.24</v>
      </c>
    </row>
    <row r="40" spans="1:7" x14ac:dyDescent="0.3">
      <c r="A40" s="27">
        <v>44848</v>
      </c>
      <c r="B40" t="s">
        <v>28</v>
      </c>
      <c r="C40" t="s">
        <v>9</v>
      </c>
      <c r="D40" t="s">
        <v>16</v>
      </c>
      <c r="E40">
        <v>57</v>
      </c>
      <c r="F40">
        <v>19.989999999999998</v>
      </c>
      <c r="G40">
        <v>1139.4299999999998</v>
      </c>
    </row>
    <row r="41" spans="1:7" x14ac:dyDescent="0.3">
      <c r="A41" s="27">
        <v>44865</v>
      </c>
      <c r="B41" t="s">
        <v>27</v>
      </c>
      <c r="C41" t="s">
        <v>18</v>
      </c>
      <c r="D41" t="s">
        <v>15</v>
      </c>
      <c r="E41">
        <v>14</v>
      </c>
      <c r="F41">
        <v>1.29</v>
      </c>
      <c r="G41">
        <v>18.060000000000002</v>
      </c>
    </row>
    <row r="42" spans="1:7" x14ac:dyDescent="0.3">
      <c r="A42" s="27">
        <v>44882</v>
      </c>
      <c r="B42" t="s">
        <v>27</v>
      </c>
      <c r="C42" t="s">
        <v>6</v>
      </c>
      <c r="D42" t="s">
        <v>16</v>
      </c>
      <c r="E42">
        <v>11</v>
      </c>
      <c r="F42">
        <v>4.99</v>
      </c>
      <c r="G42">
        <v>54.89</v>
      </c>
    </row>
    <row r="43" spans="1:7" x14ac:dyDescent="0.3">
      <c r="A43" s="27">
        <v>44899</v>
      </c>
      <c r="B43" t="s">
        <v>27</v>
      </c>
      <c r="C43" t="s">
        <v>6</v>
      </c>
      <c r="D43" t="s">
        <v>16</v>
      </c>
      <c r="E43">
        <v>94</v>
      </c>
      <c r="F43">
        <v>19.989999999999998</v>
      </c>
      <c r="G43">
        <v>1879.06</v>
      </c>
    </row>
    <row r="44" spans="1:7" x14ac:dyDescent="0.3">
      <c r="A44" s="27">
        <v>44916</v>
      </c>
      <c r="B44" t="s">
        <v>27</v>
      </c>
      <c r="C44" t="s">
        <v>18</v>
      </c>
      <c r="D44" t="s">
        <v>16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AE46-A95C-4F85-A614-A6B5CE0429E8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1" customWidth="1"/>
    <col min="2" max="2" width="32.88671875" style="26" customWidth="1"/>
    <col min="3" max="3" width="64" style="1" customWidth="1"/>
    <col min="4" max="16384" width="8.88671875" style="1"/>
  </cols>
  <sheetData>
    <row r="2" spans="2:3" ht="18" x14ac:dyDescent="0.35">
      <c r="B2" s="24" t="s">
        <v>30</v>
      </c>
    </row>
    <row r="3" spans="2:3" x14ac:dyDescent="0.3">
      <c r="B3" s="20" t="s">
        <v>26</v>
      </c>
      <c r="C3" s="1" t="s">
        <v>32</v>
      </c>
    </row>
    <row r="4" spans="2:3" x14ac:dyDescent="0.3">
      <c r="B4" s="20" t="s">
        <v>25</v>
      </c>
      <c r="C4" s="1" t="s">
        <v>49</v>
      </c>
    </row>
    <row r="5" spans="2:3" x14ac:dyDescent="0.3">
      <c r="B5" s="20" t="s">
        <v>24</v>
      </c>
      <c r="C5" s="1" t="s">
        <v>33</v>
      </c>
    </row>
    <row r="6" spans="2:3" x14ac:dyDescent="0.3">
      <c r="B6" s="20" t="s">
        <v>31</v>
      </c>
      <c r="C6" s="1" t="s">
        <v>43</v>
      </c>
    </row>
    <row r="7" spans="2:3" x14ac:dyDescent="0.3">
      <c r="B7" s="25"/>
    </row>
    <row r="8" spans="2:3" ht="18" x14ac:dyDescent="0.35">
      <c r="B8" s="24" t="s">
        <v>45</v>
      </c>
    </row>
    <row r="9" spans="2:3" x14ac:dyDescent="0.3">
      <c r="B9" s="4" t="s">
        <v>23</v>
      </c>
      <c r="C9" s="1" t="s">
        <v>44</v>
      </c>
    </row>
  </sheetData>
  <hyperlinks>
    <hyperlink ref="B3" r:id="rId1" xr:uid="{83B5AB0A-AB0E-42B8-867D-6249A5617347}"/>
    <hyperlink ref="B5" r:id="rId2" xr:uid="{78C7325F-6CC9-4A39-8392-E4674D08A383}"/>
    <hyperlink ref="B4" r:id="rId3" xr:uid="{68C90B41-C893-414D-B7CB-2B4C70813C01}"/>
    <hyperlink ref="B6" r:id="rId4" xr:uid="{69CCE8FB-A633-4769-A1C6-E98799AFDF1F}"/>
    <hyperlink ref="B9" r:id="rId5" tooltip="Contextures Recommends" xr:uid="{D9F8881F-4EA7-4521-BEA6-D07FED0374F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Arkusz1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mitokac</cp:lastModifiedBy>
  <dcterms:created xsi:type="dcterms:W3CDTF">2004-05-01T18:16:56Z</dcterms:created>
  <dcterms:modified xsi:type="dcterms:W3CDTF">2023-03-06T21:19:41Z</dcterms:modified>
  <cp:category>Excel</cp:category>
</cp:coreProperties>
</file>