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filterPrivacy="1" showInkAnnotation="0" autoCompressPictures="0"/>
  <xr:revisionPtr revIDLastSave="146" documentId="13_ncr:1_{6B60B529-6DB9-4990-A1C1-2E500E80437A}" xr6:coauthVersionLast="47" xr6:coauthVersionMax="47" xr10:uidLastSave="{FCDEE525-25C7-424E-A89A-C38982D9617B}"/>
  <bookViews>
    <workbookView xWindow="23200" yWindow="1260" windowWidth="35360" windowHeight="25320" tabRatio="500" xr2:uid="{00000000-000D-0000-FFFF-FFFF00000000}"/>
  </bookViews>
  <sheets>
    <sheet name="Assessment Planning Matrix" sheetId="3" r:id="rId1"/>
    <sheet name="Public Release Info" sheetId="5" r:id="rId2"/>
  </sheets>
  <externalReferences>
    <externalReference r:id="rId3"/>
  </externalReferences>
  <definedNames>
    <definedName name="App1Rate">'Assessment Planning Matrix'!$X$20</definedName>
    <definedName name="App1Travel">'Assessment Planning Matrix'!$Y$20</definedName>
    <definedName name="App2Rate">'Assessment Planning Matrix'!$X$21</definedName>
    <definedName name="App2Travel">'Assessment Planning Matrix'!$Y$21</definedName>
    <definedName name="App3Rate">'Assessment Planning Matrix'!$X$22</definedName>
    <definedName name="App3Travel">'Assessment Planning Matrix'!$Y$22</definedName>
    <definedName name="App4Rate">'Assessment Planning Matrix'!$X$23</definedName>
    <definedName name="App4Travel">'Assessment Planning Matrix'!$Y$23</definedName>
    <definedName name="break">'[1]Sub-Capabilities to Controls'!#REF!</definedName>
    <definedName name="Cloud1Rate">'Assessment Planning Matrix'!$X$32</definedName>
    <definedName name="Cloud1Travel">'Assessment Planning Matrix'!$Y$32</definedName>
    <definedName name="Cloud2Rate">'Assessment Planning Matrix'!$X$33</definedName>
    <definedName name="Cloud2Travel">'Assessment Planning Matrix'!$Y$33</definedName>
    <definedName name="ControlIDs">#REF!</definedName>
    <definedName name="ControlSelections">'[1]Sub-Capabilities to Controls'!#REF!</definedName>
    <definedName name="ControlsMappedToSubCapabilities">'[1]Sub-Capabilities to Controls'!#REF!</definedName>
    <definedName name="DB1Rate">'Assessment Planning Matrix'!$X$24</definedName>
    <definedName name="DB1Travel">'Assessment Planning Matrix'!$Y$24</definedName>
    <definedName name="DB2Rate">'Assessment Planning Matrix'!$X$27</definedName>
    <definedName name="DB2Travel">'Assessment Planning Matrix'!$Y$27</definedName>
    <definedName name="L2Rate">'Assessment Planning Matrix'!$Y$6</definedName>
    <definedName name="L3Rate">'Assessment Planning Matrix'!$Y$7</definedName>
    <definedName name="L4Rate">'Assessment Planning Matrix'!$Y$8</definedName>
    <definedName name="L5Rate">'Assessment Planning Matrix'!$Y$9</definedName>
    <definedName name="L6Rate">'Assessment Planning Matrix'!$Y$10</definedName>
    <definedName name="L7Rate">'Assessment Planning Matrix'!$Y$11</definedName>
    <definedName name="LeadRate">'Assessment Planning Matrix'!$X$18</definedName>
    <definedName name="LeadTravel">'Assessment Planning Matrix'!$Y$18</definedName>
    <definedName name="LineBreakCharacter">'[1]Sub-Capabilities to Controls'!#REF!</definedName>
    <definedName name="MainframeRate">'Assessment Planning Matrix'!$X$36</definedName>
    <definedName name="MainframeTravel">'Assessment Planning Matrix'!$Y$36</definedName>
    <definedName name="Mappings">#REF!</definedName>
    <definedName name="MnORate">'Assessment Planning Matrix'!$X$19</definedName>
    <definedName name="MnOTravel">'Assessment Planning Matrix'!$Y$19</definedName>
    <definedName name="Network1Rate">'Assessment Planning Matrix'!$X$34</definedName>
    <definedName name="Network1Travel">'Assessment Planning Matrix'!$Y$34</definedName>
    <definedName name="Network2Rate">'Assessment Planning Matrix'!$X$35</definedName>
    <definedName name="Network2Travel">'Assessment Planning Matrix'!$Y$35</definedName>
    <definedName name="OS1Rate">'Assessment Planning Matrix'!$X$28</definedName>
    <definedName name="OS1Travel">'Assessment Planning Matrix'!$Y$28</definedName>
    <definedName name="OS2Rate">'Assessment Planning Matrix'!$X$29</definedName>
    <definedName name="OS2Travel">'Assessment Planning Matrix'!$Y$29</definedName>
    <definedName name="PMRate">'Assessment Planning Matrix'!$X$15</definedName>
    <definedName name="PMTravel">'Assessment Planning Matrix'!$Y$15</definedName>
    <definedName name="_xlnm.Print_Area" localSheetId="0">'Assessment Planning Matrix'!$A$2:$Z$156</definedName>
    <definedName name="PrivacyRate">'Assessment Planning Matrix'!$X$37</definedName>
    <definedName name="PrivacyTravel">'Assessment Planning Matrix'!$Y$37</definedName>
    <definedName name="Risk1Rate">'Assessment Planning Matrix'!$X$17</definedName>
    <definedName name="Risk1Travel">'Assessment Planning Matrix'!$Y$17</definedName>
    <definedName name="RiskLeadRate">'Assessment Planning Matrix'!$X$16</definedName>
    <definedName name="RiskLeadTravel">'Assessment Planning Matrix'!$Y$16</definedName>
    <definedName name="SecurityLeadRate">'Assessment Planning Matrix'!$X$18</definedName>
    <definedName name="SecurityLeadTravel">'Assessment Planning Matrix'!$Y$18</definedName>
    <definedName name="SubCapabilitiesMappedToControls">'[1]Sub-Capabilities to Controls'!#REF!</definedName>
    <definedName name="SubCapabilityIDs">[1]!SubCapabilities[Sub-Capability ID]</definedName>
    <definedName name="SubCapabilitySelections">'[1]Sub-Capabilities to Controls'!#REF!</definedName>
    <definedName name="Virtual1Rate">'Assessment Planning Matrix'!$X$30</definedName>
    <definedName name="Virtual1Travel">'Assessment Planning Matrix'!$Y$30</definedName>
    <definedName name="Virtual2Rate">'Assessment Planning Matrix'!$X$31</definedName>
    <definedName name="Virtual2Travel">'Assessment Planning Matrix'!$Y$31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8" i="3" l="1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C149" i="3"/>
  <c r="C148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C147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C146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Y5" i="3"/>
  <c r="Y6" i="3"/>
  <c r="Y7" i="3"/>
  <c r="Y8" i="3"/>
  <c r="Y9" i="3"/>
  <c r="X33" i="3"/>
  <c r="X32" i="3"/>
  <c r="X31" i="3"/>
  <c r="X30" i="3"/>
  <c r="T89" i="3" l="1"/>
  <c r="T112" i="3" s="1"/>
  <c r="S89" i="3"/>
  <c r="S112" i="3" s="1"/>
  <c r="R89" i="3"/>
  <c r="R112" i="3" s="1"/>
  <c r="Q89" i="3"/>
  <c r="Q112" i="3" s="1"/>
  <c r="P89" i="3"/>
  <c r="P112" i="3" s="1"/>
  <c r="O89" i="3"/>
  <c r="O112" i="3" s="1"/>
  <c r="N89" i="3"/>
  <c r="N112" i="3" s="1"/>
  <c r="M89" i="3"/>
  <c r="M112" i="3" s="1"/>
  <c r="L89" i="3"/>
  <c r="L112" i="3" s="1"/>
  <c r="K89" i="3"/>
  <c r="K112" i="3" s="1"/>
  <c r="J89" i="3"/>
  <c r="J112" i="3" s="1"/>
  <c r="I89" i="3"/>
  <c r="I112" i="3" s="1"/>
  <c r="H89" i="3"/>
  <c r="H112" i="3" s="1"/>
  <c r="G89" i="3"/>
  <c r="G112" i="3" s="1"/>
  <c r="F89" i="3"/>
  <c r="F112" i="3" s="1"/>
  <c r="E89" i="3"/>
  <c r="E112" i="3" s="1"/>
  <c r="D89" i="3"/>
  <c r="D112" i="3" s="1"/>
  <c r="C89" i="3"/>
  <c r="C112" i="3" s="1"/>
  <c r="T88" i="3"/>
  <c r="T111" i="3" s="1"/>
  <c r="S88" i="3"/>
  <c r="S111" i="3" s="1"/>
  <c r="R88" i="3"/>
  <c r="R111" i="3" s="1"/>
  <c r="Q88" i="3"/>
  <c r="Q111" i="3" s="1"/>
  <c r="P88" i="3"/>
  <c r="P111" i="3" s="1"/>
  <c r="O88" i="3"/>
  <c r="O111" i="3" s="1"/>
  <c r="N88" i="3"/>
  <c r="N111" i="3" s="1"/>
  <c r="M88" i="3"/>
  <c r="M111" i="3" s="1"/>
  <c r="L88" i="3"/>
  <c r="L111" i="3" s="1"/>
  <c r="K88" i="3"/>
  <c r="K111" i="3" s="1"/>
  <c r="J88" i="3"/>
  <c r="J111" i="3" s="1"/>
  <c r="I88" i="3"/>
  <c r="I111" i="3" s="1"/>
  <c r="H88" i="3"/>
  <c r="H111" i="3" s="1"/>
  <c r="G88" i="3"/>
  <c r="G111" i="3" s="1"/>
  <c r="F88" i="3"/>
  <c r="F111" i="3" s="1"/>
  <c r="E88" i="3"/>
  <c r="E111" i="3" s="1"/>
  <c r="D88" i="3"/>
  <c r="D111" i="3" s="1"/>
  <c r="C88" i="3"/>
  <c r="C111" i="3" s="1"/>
  <c r="T155" i="3" l="1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C107" i="3" l="1"/>
  <c r="C130" i="3" s="1"/>
  <c r="D107" i="3"/>
  <c r="E107" i="3"/>
  <c r="F107" i="3"/>
  <c r="F130" i="3" s="1"/>
  <c r="G107" i="3"/>
  <c r="G130" i="3" s="1"/>
  <c r="H107" i="3"/>
  <c r="I107" i="3"/>
  <c r="J107" i="3"/>
  <c r="J130" i="3" s="1"/>
  <c r="K107" i="3"/>
  <c r="K130" i="3" s="1"/>
  <c r="L107" i="3"/>
  <c r="M107" i="3"/>
  <c r="N107" i="3"/>
  <c r="N130" i="3" s="1"/>
  <c r="O107" i="3"/>
  <c r="O130" i="3" s="1"/>
  <c r="P107" i="3"/>
  <c r="Q107" i="3"/>
  <c r="R107" i="3"/>
  <c r="R130" i="3" s="1"/>
  <c r="S107" i="3"/>
  <c r="S130" i="3" s="1"/>
  <c r="T107" i="3"/>
  <c r="Y11" i="3"/>
  <c r="Y10" i="3"/>
  <c r="X22" i="3"/>
  <c r="T106" i="3"/>
  <c r="T129" i="3" s="1"/>
  <c r="S106" i="3"/>
  <c r="S129" i="3" s="1"/>
  <c r="R106" i="3"/>
  <c r="R129" i="3" s="1"/>
  <c r="Q106" i="3"/>
  <c r="Q129" i="3" s="1"/>
  <c r="P106" i="3"/>
  <c r="P129" i="3" s="1"/>
  <c r="O106" i="3"/>
  <c r="O129" i="3" s="1"/>
  <c r="N106" i="3"/>
  <c r="N129" i="3" s="1"/>
  <c r="M106" i="3"/>
  <c r="M129" i="3" s="1"/>
  <c r="L106" i="3"/>
  <c r="L129" i="3" s="1"/>
  <c r="K106" i="3"/>
  <c r="K129" i="3" s="1"/>
  <c r="J106" i="3"/>
  <c r="J129" i="3" s="1"/>
  <c r="I106" i="3"/>
  <c r="I129" i="3" s="1"/>
  <c r="H106" i="3"/>
  <c r="H129" i="3" s="1"/>
  <c r="G106" i="3"/>
  <c r="G129" i="3" s="1"/>
  <c r="F106" i="3"/>
  <c r="F129" i="3" s="1"/>
  <c r="E106" i="3"/>
  <c r="E129" i="3" s="1"/>
  <c r="D106" i="3"/>
  <c r="D129" i="3" s="1"/>
  <c r="C106" i="3"/>
  <c r="C129" i="3" s="1"/>
  <c r="T105" i="3"/>
  <c r="T128" i="3" s="1"/>
  <c r="S105" i="3"/>
  <c r="S128" i="3" s="1"/>
  <c r="R105" i="3"/>
  <c r="R128" i="3" s="1"/>
  <c r="Q105" i="3"/>
  <c r="Q128" i="3" s="1"/>
  <c r="P105" i="3"/>
  <c r="P128" i="3" s="1"/>
  <c r="O105" i="3"/>
  <c r="O128" i="3" s="1"/>
  <c r="N105" i="3"/>
  <c r="N128" i="3" s="1"/>
  <c r="M105" i="3"/>
  <c r="M128" i="3" s="1"/>
  <c r="L105" i="3"/>
  <c r="L128" i="3" s="1"/>
  <c r="K105" i="3"/>
  <c r="K128" i="3" s="1"/>
  <c r="J105" i="3"/>
  <c r="J128" i="3" s="1"/>
  <c r="I105" i="3"/>
  <c r="I128" i="3" s="1"/>
  <c r="H105" i="3"/>
  <c r="H128" i="3" s="1"/>
  <c r="G105" i="3"/>
  <c r="G128" i="3" s="1"/>
  <c r="F105" i="3"/>
  <c r="F128" i="3" s="1"/>
  <c r="E105" i="3"/>
  <c r="E128" i="3" s="1"/>
  <c r="D105" i="3"/>
  <c r="D128" i="3" s="1"/>
  <c r="C105" i="3"/>
  <c r="C128" i="3" s="1"/>
  <c r="T104" i="3"/>
  <c r="T127" i="3" s="1"/>
  <c r="S104" i="3"/>
  <c r="S127" i="3" s="1"/>
  <c r="R104" i="3"/>
  <c r="R127" i="3" s="1"/>
  <c r="Q104" i="3"/>
  <c r="Q127" i="3" s="1"/>
  <c r="P104" i="3"/>
  <c r="P127" i="3" s="1"/>
  <c r="O104" i="3"/>
  <c r="O127" i="3" s="1"/>
  <c r="N104" i="3"/>
  <c r="N127" i="3" s="1"/>
  <c r="M104" i="3"/>
  <c r="M127" i="3" s="1"/>
  <c r="L104" i="3"/>
  <c r="L127" i="3" s="1"/>
  <c r="K104" i="3"/>
  <c r="K127" i="3" s="1"/>
  <c r="J104" i="3"/>
  <c r="J127" i="3" s="1"/>
  <c r="I104" i="3"/>
  <c r="I127" i="3" s="1"/>
  <c r="H104" i="3"/>
  <c r="H127" i="3" s="1"/>
  <c r="G104" i="3"/>
  <c r="G127" i="3" s="1"/>
  <c r="F104" i="3"/>
  <c r="F127" i="3" s="1"/>
  <c r="E104" i="3"/>
  <c r="E127" i="3" s="1"/>
  <c r="D104" i="3"/>
  <c r="D127" i="3" s="1"/>
  <c r="C104" i="3"/>
  <c r="C127" i="3" s="1"/>
  <c r="T99" i="3"/>
  <c r="T122" i="3" s="1"/>
  <c r="S99" i="3"/>
  <c r="S122" i="3" s="1"/>
  <c r="R99" i="3"/>
  <c r="R122" i="3" s="1"/>
  <c r="Q99" i="3"/>
  <c r="Q122" i="3" s="1"/>
  <c r="P99" i="3"/>
  <c r="P122" i="3" s="1"/>
  <c r="O99" i="3"/>
  <c r="O122" i="3" s="1"/>
  <c r="N99" i="3"/>
  <c r="N122" i="3" s="1"/>
  <c r="M99" i="3"/>
  <c r="M122" i="3" s="1"/>
  <c r="L99" i="3"/>
  <c r="L122" i="3" s="1"/>
  <c r="K99" i="3"/>
  <c r="K122" i="3" s="1"/>
  <c r="J99" i="3"/>
  <c r="J122" i="3" s="1"/>
  <c r="I99" i="3"/>
  <c r="I122" i="3" s="1"/>
  <c r="H99" i="3"/>
  <c r="H122" i="3" s="1"/>
  <c r="G99" i="3"/>
  <c r="G122" i="3" s="1"/>
  <c r="F99" i="3"/>
  <c r="F122" i="3" s="1"/>
  <c r="E99" i="3"/>
  <c r="E122" i="3" s="1"/>
  <c r="D99" i="3"/>
  <c r="D122" i="3" s="1"/>
  <c r="C99" i="3"/>
  <c r="C122" i="3" s="1"/>
  <c r="T98" i="3"/>
  <c r="T121" i="3" s="1"/>
  <c r="S98" i="3"/>
  <c r="S121" i="3" s="1"/>
  <c r="R98" i="3"/>
  <c r="R121" i="3" s="1"/>
  <c r="Q98" i="3"/>
  <c r="Q121" i="3" s="1"/>
  <c r="P98" i="3"/>
  <c r="P121" i="3" s="1"/>
  <c r="O98" i="3"/>
  <c r="O121" i="3" s="1"/>
  <c r="N98" i="3"/>
  <c r="N121" i="3" s="1"/>
  <c r="M98" i="3"/>
  <c r="M121" i="3" s="1"/>
  <c r="L98" i="3"/>
  <c r="L121" i="3" s="1"/>
  <c r="K98" i="3"/>
  <c r="K121" i="3" s="1"/>
  <c r="J98" i="3"/>
  <c r="J121" i="3" s="1"/>
  <c r="I98" i="3"/>
  <c r="I121" i="3" s="1"/>
  <c r="H98" i="3"/>
  <c r="H121" i="3" s="1"/>
  <c r="G98" i="3"/>
  <c r="G121" i="3" s="1"/>
  <c r="F98" i="3"/>
  <c r="F121" i="3" s="1"/>
  <c r="E98" i="3"/>
  <c r="E121" i="3" s="1"/>
  <c r="D98" i="3"/>
  <c r="D121" i="3" s="1"/>
  <c r="C98" i="3"/>
  <c r="C121" i="3" s="1"/>
  <c r="T97" i="3"/>
  <c r="T120" i="3" s="1"/>
  <c r="S97" i="3"/>
  <c r="S120" i="3" s="1"/>
  <c r="R97" i="3"/>
  <c r="R120" i="3" s="1"/>
  <c r="Q97" i="3"/>
  <c r="Q120" i="3" s="1"/>
  <c r="P97" i="3"/>
  <c r="P120" i="3" s="1"/>
  <c r="O97" i="3"/>
  <c r="O120" i="3" s="1"/>
  <c r="N97" i="3"/>
  <c r="N120" i="3" s="1"/>
  <c r="M97" i="3"/>
  <c r="M120" i="3" s="1"/>
  <c r="L97" i="3"/>
  <c r="L120" i="3" s="1"/>
  <c r="K97" i="3"/>
  <c r="K120" i="3" s="1"/>
  <c r="J97" i="3"/>
  <c r="J120" i="3" s="1"/>
  <c r="I97" i="3"/>
  <c r="I120" i="3" s="1"/>
  <c r="H97" i="3"/>
  <c r="H120" i="3" s="1"/>
  <c r="G97" i="3"/>
  <c r="G120" i="3" s="1"/>
  <c r="F97" i="3"/>
  <c r="F120" i="3" s="1"/>
  <c r="E97" i="3"/>
  <c r="E120" i="3" s="1"/>
  <c r="D97" i="3"/>
  <c r="D120" i="3" s="1"/>
  <c r="C97" i="3"/>
  <c r="C120" i="3" s="1"/>
  <c r="T96" i="3"/>
  <c r="T119" i="3" s="1"/>
  <c r="S96" i="3"/>
  <c r="S119" i="3" s="1"/>
  <c r="R96" i="3"/>
  <c r="R119" i="3" s="1"/>
  <c r="Q96" i="3"/>
  <c r="Q119" i="3" s="1"/>
  <c r="P96" i="3"/>
  <c r="P119" i="3" s="1"/>
  <c r="O96" i="3"/>
  <c r="O119" i="3" s="1"/>
  <c r="N96" i="3"/>
  <c r="N119" i="3" s="1"/>
  <c r="M96" i="3"/>
  <c r="M119" i="3" s="1"/>
  <c r="L96" i="3"/>
  <c r="L119" i="3" s="1"/>
  <c r="K96" i="3"/>
  <c r="K119" i="3" s="1"/>
  <c r="J96" i="3"/>
  <c r="J119" i="3" s="1"/>
  <c r="I96" i="3"/>
  <c r="I119" i="3" s="1"/>
  <c r="H96" i="3"/>
  <c r="H119" i="3" s="1"/>
  <c r="G96" i="3"/>
  <c r="G119" i="3" s="1"/>
  <c r="F96" i="3"/>
  <c r="F119" i="3" s="1"/>
  <c r="E96" i="3"/>
  <c r="E119" i="3" s="1"/>
  <c r="D96" i="3"/>
  <c r="D119" i="3" s="1"/>
  <c r="C96" i="3"/>
  <c r="C119" i="3" s="1"/>
  <c r="T95" i="3"/>
  <c r="T118" i="3" s="1"/>
  <c r="S95" i="3"/>
  <c r="S118" i="3" s="1"/>
  <c r="R95" i="3"/>
  <c r="R118" i="3" s="1"/>
  <c r="Q95" i="3"/>
  <c r="Q118" i="3" s="1"/>
  <c r="P95" i="3"/>
  <c r="P118" i="3" s="1"/>
  <c r="O95" i="3"/>
  <c r="O118" i="3" s="1"/>
  <c r="N95" i="3"/>
  <c r="N118" i="3" s="1"/>
  <c r="M95" i="3"/>
  <c r="M118" i="3" s="1"/>
  <c r="L95" i="3"/>
  <c r="L118" i="3" s="1"/>
  <c r="K95" i="3"/>
  <c r="K118" i="3" s="1"/>
  <c r="J95" i="3"/>
  <c r="J118" i="3" s="1"/>
  <c r="I95" i="3"/>
  <c r="I118" i="3" s="1"/>
  <c r="H95" i="3"/>
  <c r="H118" i="3" s="1"/>
  <c r="G95" i="3"/>
  <c r="G118" i="3" s="1"/>
  <c r="F95" i="3"/>
  <c r="F118" i="3" s="1"/>
  <c r="E95" i="3"/>
  <c r="E118" i="3" s="1"/>
  <c r="D95" i="3"/>
  <c r="D118" i="3" s="1"/>
  <c r="C95" i="3"/>
  <c r="C118" i="3" s="1"/>
  <c r="T94" i="3"/>
  <c r="T117" i="3" s="1"/>
  <c r="S94" i="3"/>
  <c r="S117" i="3" s="1"/>
  <c r="R94" i="3"/>
  <c r="R117" i="3" s="1"/>
  <c r="Q94" i="3"/>
  <c r="Q117" i="3" s="1"/>
  <c r="P94" i="3"/>
  <c r="P117" i="3" s="1"/>
  <c r="O94" i="3"/>
  <c r="O117" i="3" s="1"/>
  <c r="N94" i="3"/>
  <c r="N117" i="3" s="1"/>
  <c r="M94" i="3"/>
  <c r="M117" i="3" s="1"/>
  <c r="L94" i="3"/>
  <c r="L117" i="3" s="1"/>
  <c r="K94" i="3"/>
  <c r="K117" i="3" s="1"/>
  <c r="J94" i="3"/>
  <c r="J117" i="3" s="1"/>
  <c r="I94" i="3"/>
  <c r="I117" i="3" s="1"/>
  <c r="H94" i="3"/>
  <c r="H117" i="3" s="1"/>
  <c r="G94" i="3"/>
  <c r="G117" i="3" s="1"/>
  <c r="F94" i="3"/>
  <c r="F117" i="3" s="1"/>
  <c r="E94" i="3"/>
  <c r="E117" i="3" s="1"/>
  <c r="D94" i="3"/>
  <c r="D117" i="3" s="1"/>
  <c r="C94" i="3"/>
  <c r="C117" i="3" s="1"/>
  <c r="T93" i="3"/>
  <c r="T116" i="3" s="1"/>
  <c r="S93" i="3"/>
  <c r="S116" i="3" s="1"/>
  <c r="R93" i="3"/>
  <c r="R116" i="3" s="1"/>
  <c r="Q93" i="3"/>
  <c r="Q116" i="3" s="1"/>
  <c r="P93" i="3"/>
  <c r="P116" i="3" s="1"/>
  <c r="O93" i="3"/>
  <c r="O116" i="3" s="1"/>
  <c r="N93" i="3"/>
  <c r="N116" i="3" s="1"/>
  <c r="M93" i="3"/>
  <c r="M116" i="3" s="1"/>
  <c r="L93" i="3"/>
  <c r="L116" i="3" s="1"/>
  <c r="K93" i="3"/>
  <c r="K116" i="3" s="1"/>
  <c r="J93" i="3"/>
  <c r="J116" i="3" s="1"/>
  <c r="I93" i="3"/>
  <c r="I116" i="3" s="1"/>
  <c r="H93" i="3"/>
  <c r="H116" i="3" s="1"/>
  <c r="G93" i="3"/>
  <c r="G116" i="3" s="1"/>
  <c r="F93" i="3"/>
  <c r="F116" i="3" s="1"/>
  <c r="E93" i="3"/>
  <c r="E116" i="3" s="1"/>
  <c r="D93" i="3"/>
  <c r="D116" i="3" s="1"/>
  <c r="C93" i="3"/>
  <c r="C116" i="3" s="1"/>
  <c r="T92" i="3"/>
  <c r="T115" i="3" s="1"/>
  <c r="S92" i="3"/>
  <c r="S115" i="3" s="1"/>
  <c r="R92" i="3"/>
  <c r="R115" i="3" s="1"/>
  <c r="Q92" i="3"/>
  <c r="Q115" i="3" s="1"/>
  <c r="P92" i="3"/>
  <c r="P115" i="3" s="1"/>
  <c r="O92" i="3"/>
  <c r="O115" i="3" s="1"/>
  <c r="N92" i="3"/>
  <c r="N115" i="3" s="1"/>
  <c r="M92" i="3"/>
  <c r="M115" i="3" s="1"/>
  <c r="L92" i="3"/>
  <c r="L115" i="3" s="1"/>
  <c r="K92" i="3"/>
  <c r="K115" i="3" s="1"/>
  <c r="J92" i="3"/>
  <c r="J115" i="3" s="1"/>
  <c r="I92" i="3"/>
  <c r="I115" i="3" s="1"/>
  <c r="H92" i="3"/>
  <c r="H115" i="3" s="1"/>
  <c r="G92" i="3"/>
  <c r="G115" i="3" s="1"/>
  <c r="F92" i="3"/>
  <c r="F115" i="3" s="1"/>
  <c r="E92" i="3"/>
  <c r="E115" i="3" s="1"/>
  <c r="D92" i="3"/>
  <c r="D115" i="3" s="1"/>
  <c r="C92" i="3"/>
  <c r="C115" i="3" s="1"/>
  <c r="T91" i="3"/>
  <c r="T114" i="3" s="1"/>
  <c r="S91" i="3"/>
  <c r="S114" i="3" s="1"/>
  <c r="R91" i="3"/>
  <c r="R114" i="3" s="1"/>
  <c r="Q91" i="3"/>
  <c r="Q114" i="3" s="1"/>
  <c r="P91" i="3"/>
  <c r="P114" i="3" s="1"/>
  <c r="O91" i="3"/>
  <c r="O114" i="3" s="1"/>
  <c r="N91" i="3"/>
  <c r="N114" i="3" s="1"/>
  <c r="M91" i="3"/>
  <c r="M114" i="3" s="1"/>
  <c r="L91" i="3"/>
  <c r="L114" i="3" s="1"/>
  <c r="K91" i="3"/>
  <c r="K114" i="3" s="1"/>
  <c r="J91" i="3"/>
  <c r="J114" i="3" s="1"/>
  <c r="I91" i="3"/>
  <c r="I114" i="3" s="1"/>
  <c r="H91" i="3"/>
  <c r="H114" i="3" s="1"/>
  <c r="G91" i="3"/>
  <c r="G114" i="3" s="1"/>
  <c r="F91" i="3"/>
  <c r="F114" i="3" s="1"/>
  <c r="E91" i="3"/>
  <c r="E114" i="3" s="1"/>
  <c r="D91" i="3"/>
  <c r="D114" i="3" s="1"/>
  <c r="C91" i="3"/>
  <c r="C114" i="3" s="1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T87" i="3"/>
  <c r="T110" i="3" s="1"/>
  <c r="S87" i="3"/>
  <c r="S110" i="3" s="1"/>
  <c r="R87" i="3"/>
  <c r="R110" i="3" s="1"/>
  <c r="Q87" i="3"/>
  <c r="Q110" i="3" s="1"/>
  <c r="P87" i="3"/>
  <c r="P110" i="3" s="1"/>
  <c r="O87" i="3"/>
  <c r="O110" i="3" s="1"/>
  <c r="N87" i="3"/>
  <c r="N110" i="3" s="1"/>
  <c r="M87" i="3"/>
  <c r="M110" i="3" s="1"/>
  <c r="L87" i="3"/>
  <c r="L110" i="3" s="1"/>
  <c r="K87" i="3"/>
  <c r="K110" i="3" s="1"/>
  <c r="J87" i="3"/>
  <c r="J110" i="3" s="1"/>
  <c r="I87" i="3"/>
  <c r="I110" i="3" s="1"/>
  <c r="H87" i="3"/>
  <c r="H110" i="3" s="1"/>
  <c r="G87" i="3"/>
  <c r="G110" i="3" s="1"/>
  <c r="F87" i="3"/>
  <c r="F110" i="3" s="1"/>
  <c r="E87" i="3"/>
  <c r="E110" i="3" s="1"/>
  <c r="D87" i="3"/>
  <c r="D110" i="3" s="1"/>
  <c r="C87" i="3"/>
  <c r="C110" i="3" s="1"/>
  <c r="K113" i="3" l="1"/>
  <c r="L113" i="3"/>
  <c r="M113" i="3"/>
  <c r="C113" i="3"/>
  <c r="O113" i="3"/>
  <c r="D113" i="3"/>
  <c r="P113" i="3"/>
  <c r="N113" i="3"/>
  <c r="E113" i="3"/>
  <c r="Q113" i="3"/>
  <c r="F113" i="3"/>
  <c r="G113" i="3"/>
  <c r="S113" i="3"/>
  <c r="H113" i="3"/>
  <c r="J113" i="3"/>
  <c r="R113" i="3"/>
  <c r="T113" i="3"/>
  <c r="I113" i="3"/>
  <c r="X21" i="3"/>
  <c r="I139" i="3" s="1"/>
  <c r="X17" i="3"/>
  <c r="X37" i="3"/>
  <c r="P153" i="3" s="1"/>
  <c r="X16" i="3"/>
  <c r="X36" i="3"/>
  <c r="S152" i="3" s="1"/>
  <c r="X15" i="3"/>
  <c r="C133" i="3" s="1"/>
  <c r="X23" i="3"/>
  <c r="L141" i="3" s="1"/>
  <c r="X34" i="3"/>
  <c r="R150" i="3" s="1"/>
  <c r="X20" i="3"/>
  <c r="I138" i="3" s="1"/>
  <c r="X29" i="3"/>
  <c r="X19" i="3"/>
  <c r="N137" i="3" s="1"/>
  <c r="X28" i="3"/>
  <c r="M144" i="3" s="1"/>
  <c r="X18" i="3"/>
  <c r="K136" i="3" s="1"/>
  <c r="H130" i="3"/>
  <c r="P130" i="3"/>
  <c r="X27" i="3"/>
  <c r="Q143" i="3" s="1"/>
  <c r="I130" i="3"/>
  <c r="Q130" i="3"/>
  <c r="X24" i="3"/>
  <c r="Q142" i="3" s="1"/>
  <c r="D130" i="3"/>
  <c r="L130" i="3"/>
  <c r="T130" i="3"/>
  <c r="X35" i="3"/>
  <c r="E130" i="3"/>
  <c r="M130" i="3"/>
  <c r="F140" i="3"/>
  <c r="N140" i="3"/>
  <c r="G140" i="3"/>
  <c r="O140" i="3"/>
  <c r="H140" i="3"/>
  <c r="P140" i="3"/>
  <c r="I140" i="3"/>
  <c r="Q140" i="3"/>
  <c r="J140" i="3"/>
  <c r="R140" i="3"/>
  <c r="C140" i="3"/>
  <c r="K140" i="3"/>
  <c r="S140" i="3"/>
  <c r="D140" i="3"/>
  <c r="L140" i="3"/>
  <c r="T140" i="3"/>
  <c r="E140" i="3"/>
  <c r="M140" i="3"/>
  <c r="O141" i="3" l="1"/>
  <c r="L139" i="3"/>
  <c r="T139" i="3"/>
  <c r="Q133" i="3"/>
  <c r="I133" i="3"/>
  <c r="G133" i="3"/>
  <c r="N133" i="3"/>
  <c r="E133" i="3"/>
  <c r="O133" i="3"/>
  <c r="M152" i="3"/>
  <c r="C152" i="3"/>
  <c r="H153" i="3"/>
  <c r="O152" i="3"/>
  <c r="E152" i="3"/>
  <c r="S153" i="3"/>
  <c r="R136" i="3"/>
  <c r="F152" i="3"/>
  <c r="C139" i="3"/>
  <c r="T152" i="3"/>
  <c r="R152" i="3"/>
  <c r="G139" i="3"/>
  <c r="N152" i="3"/>
  <c r="K153" i="3"/>
  <c r="K152" i="3"/>
  <c r="S139" i="3"/>
  <c r="C153" i="3"/>
  <c r="K139" i="3"/>
  <c r="D152" i="3"/>
  <c r="J152" i="3"/>
  <c r="P139" i="3"/>
  <c r="R139" i="3"/>
  <c r="H139" i="3"/>
  <c r="J139" i="3"/>
  <c r="N153" i="3"/>
  <c r="H136" i="3"/>
  <c r="D136" i="3"/>
  <c r="J133" i="3"/>
  <c r="O136" i="3"/>
  <c r="S141" i="3"/>
  <c r="G136" i="3"/>
  <c r="G141" i="3"/>
  <c r="K141" i="3"/>
  <c r="M141" i="3"/>
  <c r="C141" i="3"/>
  <c r="C136" i="3"/>
  <c r="I136" i="3"/>
  <c r="F136" i="3"/>
  <c r="O150" i="3"/>
  <c r="H141" i="3"/>
  <c r="I150" i="3"/>
  <c r="G150" i="3"/>
  <c r="R141" i="3"/>
  <c r="Q141" i="3"/>
  <c r="D139" i="3"/>
  <c r="H152" i="3"/>
  <c r="P133" i="3"/>
  <c r="T133" i="3"/>
  <c r="L150" i="3"/>
  <c r="P152" i="3"/>
  <c r="I153" i="3"/>
  <c r="R133" i="3"/>
  <c r="H150" i="3"/>
  <c r="J141" i="3"/>
  <c r="E141" i="3"/>
  <c r="O139" i="3"/>
  <c r="N139" i="3"/>
  <c r="M139" i="3"/>
  <c r="I152" i="3"/>
  <c r="N141" i="3"/>
  <c r="Q139" i="3"/>
  <c r="Q153" i="3"/>
  <c r="T136" i="3"/>
  <c r="Q136" i="3"/>
  <c r="I141" i="3"/>
  <c r="S133" i="3"/>
  <c r="D153" i="3"/>
  <c r="F139" i="3"/>
  <c r="E139" i="3"/>
  <c r="M150" i="3"/>
  <c r="F153" i="3"/>
  <c r="L153" i="3"/>
  <c r="G153" i="3"/>
  <c r="T153" i="3"/>
  <c r="O153" i="3"/>
  <c r="J136" i="3"/>
  <c r="E136" i="3"/>
  <c r="M136" i="3"/>
  <c r="J153" i="3"/>
  <c r="E153" i="3"/>
  <c r="R153" i="3"/>
  <c r="M153" i="3"/>
  <c r="C134" i="3"/>
  <c r="Q134" i="3"/>
  <c r="M134" i="3"/>
  <c r="E134" i="3"/>
  <c r="H134" i="3"/>
  <c r="P134" i="3"/>
  <c r="G134" i="3"/>
  <c r="K134" i="3"/>
  <c r="R134" i="3"/>
  <c r="F134" i="3"/>
  <c r="N134" i="3"/>
  <c r="I134" i="3"/>
  <c r="T134" i="3"/>
  <c r="L134" i="3"/>
  <c r="D134" i="3"/>
  <c r="S134" i="3"/>
  <c r="O134" i="3"/>
  <c r="J134" i="3"/>
  <c r="N136" i="3"/>
  <c r="L136" i="3"/>
  <c r="S150" i="3"/>
  <c r="O135" i="3"/>
  <c r="S135" i="3"/>
  <c r="K135" i="3"/>
  <c r="G135" i="3"/>
  <c r="N135" i="3"/>
  <c r="R135" i="3"/>
  <c r="J135" i="3"/>
  <c r="C135" i="3"/>
  <c r="Q135" i="3"/>
  <c r="I135" i="3"/>
  <c r="E135" i="3"/>
  <c r="L135" i="3"/>
  <c r="T135" i="3"/>
  <c r="P135" i="3"/>
  <c r="H135" i="3"/>
  <c r="F135" i="3"/>
  <c r="M135" i="3"/>
  <c r="D135" i="3"/>
  <c r="S136" i="3"/>
  <c r="P136" i="3"/>
  <c r="F133" i="3"/>
  <c r="L133" i="3"/>
  <c r="K133" i="3"/>
  <c r="Q150" i="3"/>
  <c r="L152" i="3"/>
  <c r="M133" i="3"/>
  <c r="D133" i="3"/>
  <c r="C150" i="3"/>
  <c r="G138" i="3"/>
  <c r="C138" i="3"/>
  <c r="P138" i="3"/>
  <c r="O138" i="3"/>
  <c r="T138" i="3"/>
  <c r="L138" i="3"/>
  <c r="R138" i="3"/>
  <c r="D138" i="3"/>
  <c r="J138" i="3"/>
  <c r="Q138" i="3"/>
  <c r="N150" i="3"/>
  <c r="E150" i="3"/>
  <c r="T150" i="3"/>
  <c r="K150" i="3"/>
  <c r="P145" i="3"/>
  <c r="S137" i="3"/>
  <c r="K137" i="3"/>
  <c r="C145" i="3"/>
  <c r="N138" i="3"/>
  <c r="D150" i="3"/>
  <c r="J150" i="3"/>
  <c r="E137" i="3"/>
  <c r="F150" i="3"/>
  <c r="F138" i="3"/>
  <c r="R143" i="3"/>
  <c r="F137" i="3"/>
  <c r="T141" i="3"/>
  <c r="H145" i="3"/>
  <c r="J143" i="3"/>
  <c r="H138" i="3"/>
  <c r="T143" i="3"/>
  <c r="D141" i="3"/>
  <c r="G144" i="3"/>
  <c r="L143" i="3"/>
  <c r="S138" i="3"/>
  <c r="M151" i="3"/>
  <c r="F142" i="3"/>
  <c r="M138" i="3"/>
  <c r="F141" i="3"/>
  <c r="P150" i="3"/>
  <c r="P141" i="3"/>
  <c r="Q152" i="3"/>
  <c r="E138" i="3"/>
  <c r="G152" i="3"/>
  <c r="K138" i="3"/>
  <c r="E151" i="3"/>
  <c r="S142" i="3"/>
  <c r="K142" i="3"/>
  <c r="C142" i="3"/>
  <c r="K144" i="3"/>
  <c r="L142" i="3"/>
  <c r="T142" i="3"/>
  <c r="O142" i="3"/>
  <c r="D142" i="3"/>
  <c r="M142" i="3"/>
  <c r="R142" i="3"/>
  <c r="I142" i="3"/>
  <c r="N142" i="3"/>
  <c r="S144" i="3"/>
  <c r="G142" i="3"/>
  <c r="P142" i="3"/>
  <c r="H142" i="3"/>
  <c r="E142" i="3"/>
  <c r="K151" i="3"/>
  <c r="N151" i="3"/>
  <c r="T151" i="3"/>
  <c r="C151" i="3"/>
  <c r="S151" i="3"/>
  <c r="O151" i="3"/>
  <c r="D151" i="3"/>
  <c r="O137" i="3"/>
  <c r="J151" i="3"/>
  <c r="G151" i="3"/>
  <c r="J137" i="3"/>
  <c r="G137" i="3"/>
  <c r="Q151" i="3"/>
  <c r="L145" i="3"/>
  <c r="T137" i="3"/>
  <c r="I143" i="3"/>
  <c r="F151" i="3"/>
  <c r="I151" i="3"/>
  <c r="D145" i="3"/>
  <c r="P151" i="3"/>
  <c r="L151" i="3"/>
  <c r="H133" i="3"/>
  <c r="H151" i="3"/>
  <c r="T144" i="3"/>
  <c r="C144" i="3"/>
  <c r="D143" i="3"/>
  <c r="N144" i="3"/>
  <c r="L144" i="3"/>
  <c r="M143" i="3"/>
  <c r="Q144" i="3"/>
  <c r="F144" i="3"/>
  <c r="D144" i="3"/>
  <c r="E143" i="3"/>
  <c r="I144" i="3"/>
  <c r="P143" i="3"/>
  <c r="N143" i="3"/>
  <c r="S143" i="3"/>
  <c r="H143" i="3"/>
  <c r="E144" i="3"/>
  <c r="O143" i="3"/>
  <c r="F143" i="3"/>
  <c r="R144" i="3"/>
  <c r="K143" i="3"/>
  <c r="P144" i="3"/>
  <c r="T145" i="3"/>
  <c r="G143" i="3"/>
  <c r="J144" i="3"/>
  <c r="C143" i="3"/>
  <c r="H144" i="3"/>
  <c r="O144" i="3"/>
  <c r="R151" i="3"/>
  <c r="C137" i="3"/>
  <c r="L137" i="3"/>
  <c r="H137" i="3"/>
  <c r="D137" i="3"/>
  <c r="R145" i="3"/>
  <c r="E145" i="3"/>
  <c r="Q145" i="3"/>
  <c r="M145" i="3"/>
  <c r="Q137" i="3"/>
  <c r="S145" i="3"/>
  <c r="J145" i="3"/>
  <c r="I137" i="3"/>
  <c r="O145" i="3"/>
  <c r="N145" i="3"/>
  <c r="M137" i="3"/>
  <c r="P137" i="3"/>
  <c r="I145" i="3"/>
  <c r="K145" i="3"/>
  <c r="R137" i="3"/>
  <c r="G145" i="3"/>
  <c r="F145" i="3"/>
  <c r="J142" i="3"/>
  <c r="T156" i="3" l="1"/>
  <c r="C156" i="3"/>
  <c r="F156" i="3"/>
  <c r="G156" i="3"/>
  <c r="S156" i="3"/>
  <c r="O156" i="3"/>
  <c r="E156" i="3"/>
  <c r="N156" i="3"/>
  <c r="Q156" i="3"/>
  <c r="D156" i="3"/>
  <c r="L156" i="3"/>
  <c r="I156" i="3"/>
  <c r="P156" i="3"/>
  <c r="K156" i="3"/>
  <c r="H156" i="3"/>
  <c r="R156" i="3"/>
  <c r="M156" i="3"/>
  <c r="J156" i="3"/>
  <c r="T83" i="3" l="1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J84" i="3" l="1"/>
  <c r="D84" i="3"/>
  <c r="K84" i="3"/>
  <c r="N84" i="3"/>
  <c r="E84" i="3"/>
  <c r="H84" i="3"/>
  <c r="G84" i="3"/>
  <c r="M84" i="3"/>
  <c r="Q84" i="3"/>
  <c r="P84" i="3"/>
  <c r="T84" i="3"/>
  <c r="S84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<sst xmlns="http://schemas.openxmlformats.org/spreadsheetml/2006/main" count="822" uniqueCount="118">
  <si>
    <t>PM</t>
  </si>
  <si>
    <t>Conduct Preliminary Meeting</t>
  </si>
  <si>
    <t>Deliver Preliminary Meeting Minutes</t>
  </si>
  <si>
    <t>Deliver Data Requests</t>
  </si>
  <si>
    <t>Preparation</t>
  </si>
  <si>
    <t>Final Outbrief</t>
  </si>
  <si>
    <t>Conduct Final Outbrief</t>
  </si>
  <si>
    <t>Deliver Final Findings Spreadsheet</t>
  </si>
  <si>
    <t>Application Interview and Testing</t>
  </si>
  <si>
    <t>Database Interview and Configuration Review</t>
  </si>
  <si>
    <t>Operating System Interview and Configuration Review</t>
  </si>
  <si>
    <t>Network Interview and Configuration Review</t>
  </si>
  <si>
    <t>Mainframe Interview and Configuration Review</t>
  </si>
  <si>
    <t>-</t>
  </si>
  <si>
    <t>Review M&amp;O Evidence and Update Findings</t>
  </si>
  <si>
    <t>Review Application Evidence and Update Findings</t>
  </si>
  <si>
    <t>Review DB Evidence and Update Findings</t>
  </si>
  <si>
    <t>Review OS Evidence and Update Findings</t>
  </si>
  <si>
    <t>Review Network Evidence and Update Findings</t>
  </si>
  <si>
    <t>Review Mainframe Evidence and Update Findings</t>
  </si>
  <si>
    <t>M&amp;O</t>
  </si>
  <si>
    <t>Mainframe</t>
  </si>
  <si>
    <t>Application 1</t>
  </si>
  <si>
    <t>Application 2</t>
  </si>
  <si>
    <t>Application 3</t>
  </si>
  <si>
    <t>Application 4</t>
  </si>
  <si>
    <t>Deliver Final Package</t>
  </si>
  <si>
    <t>Team Member</t>
  </si>
  <si>
    <t>Low</t>
  </si>
  <si>
    <t>Moderate</t>
  </si>
  <si>
    <t>High</t>
  </si>
  <si>
    <t>M&amp;O Interviews &amp; Documentation Review</t>
  </si>
  <si>
    <t>DB 1</t>
  </si>
  <si>
    <t>DB 2</t>
  </si>
  <si>
    <t>OS 1</t>
  </si>
  <si>
    <t>OS 2</t>
  </si>
  <si>
    <t>Network 1</t>
  </si>
  <si>
    <t>Network 2</t>
  </si>
  <si>
    <t>Deliver CFACTS Spreadsheet</t>
  </si>
  <si>
    <t>High-Level Task</t>
  </si>
  <si>
    <t>Conduct "Onsite" Assessment</t>
  </si>
  <si>
    <t>TOTAL HOURS:</t>
  </si>
  <si>
    <t>Preparation - Lead</t>
  </si>
  <si>
    <t>Preparation - M&amp;O</t>
  </si>
  <si>
    <t>Preparation - Application</t>
  </si>
  <si>
    <t>Preparation - DB</t>
  </si>
  <si>
    <t>Preparation - OS</t>
  </si>
  <si>
    <t>Preparation - Network</t>
  </si>
  <si>
    <t>Preparation - Mainframe</t>
  </si>
  <si>
    <t>Prepare Final Outbrief</t>
  </si>
  <si>
    <t>Preliminaries</t>
  </si>
  <si>
    <t>Program Management</t>
  </si>
  <si>
    <t>Privacy</t>
  </si>
  <si>
    <t>Hourly Rate</t>
  </si>
  <si>
    <t>Likely Job Level</t>
  </si>
  <si>
    <t>Standard Loaded Rate (Est.)</t>
  </si>
  <si>
    <t>Security Salary Multiplier</t>
  </si>
  <si>
    <t>Security Loaded Rate (Est.)</t>
  </si>
  <si>
    <t>Estimated Travel Cost</t>
  </si>
  <si>
    <t>Preparation - Privacy</t>
  </si>
  <si>
    <t>Privacy Interview and Configuration Review</t>
  </si>
  <si>
    <t>Review Privacy Evidence and Update Findings</t>
  </si>
  <si>
    <t>Comprehensive Application</t>
  </si>
  <si>
    <t>FISMA 1/3 Application</t>
  </si>
  <si>
    <t>Assessment Cost:</t>
  </si>
  <si>
    <t>Per-Person Cost
(Labor + Travel)</t>
  </si>
  <si>
    <t>Per-Assessment  Total Cost</t>
  </si>
  <si>
    <t>Days per Person per Assessment</t>
  </si>
  <si>
    <t>Hours per Person per Assessment</t>
  </si>
  <si>
    <t>Hours per High-Level Task per Team Member:</t>
  </si>
  <si>
    <t>Security Lead</t>
  </si>
  <si>
    <t>Risk Lead</t>
  </si>
  <si>
    <t>Risk 1</t>
  </si>
  <si>
    <t>Comprehensive Application &amp; Infrastructure</t>
  </si>
  <si>
    <t>Comprehensive Infrastructure</t>
  </si>
  <si>
    <t>FISMA 1/3 Application &amp; Infrastructure</t>
  </si>
  <si>
    <t>FISMA 1/3 Infrastructure</t>
  </si>
  <si>
    <t>Attend Preliminary Meeting</t>
  </si>
  <si>
    <t>"Onsite" Security Assessment</t>
  </si>
  <si>
    <t>Deliver Draft Security Assessment Plan</t>
  </si>
  <si>
    <t>Deliver Draft Risk Assessment Plan</t>
  </si>
  <si>
    <t>Conduct Draft Security Assessment Plan Review</t>
  </si>
  <si>
    <t>Conduct Draft Risk Assessment Plan Review</t>
  </si>
  <si>
    <t>Deliver Final Security Assessment Plan</t>
  </si>
  <si>
    <t>Deliver Final Risk Assessment Plan</t>
  </si>
  <si>
    <t>Assessment Plans</t>
  </si>
  <si>
    <t>Reports</t>
  </si>
  <si>
    <t>Deliver Draft Security Assessment Report</t>
  </si>
  <si>
    <t>Deliver Final Security Assessment Report</t>
  </si>
  <si>
    <t>Deliver Draft Risk Assessment Report</t>
  </si>
  <si>
    <t>Conduct Draft Security Assessment Report Review</t>
  </si>
  <si>
    <t>Conduct Draft Risk Assessment Report Review</t>
  </si>
  <si>
    <t>Deliver Final Risk Assessment Report</t>
  </si>
  <si>
    <t>Deliver Draft Reports</t>
  </si>
  <si>
    <t>Conduct Draft Report Reviews</t>
  </si>
  <si>
    <t>Deliver Final Reports</t>
  </si>
  <si>
    <t>Remediation Period</t>
  </si>
  <si>
    <t>Perform Additional Risk Analysis</t>
  </si>
  <si>
    <t>Assessment Category:</t>
  </si>
  <si>
    <t>Note: See bottom of spreadsheet for calcuation of cost per assessment category.</t>
  </si>
  <si>
    <t>Job Level</t>
  </si>
  <si>
    <t>This tool provides a rough estimate of the Level of Effort (LoE) and cost ($) of various ACT Security and Risk Assessment scenarios. It is intended to be a helpful planning tool, but should not be relied upon exclusively for planning purposes.  All values (hours estimates, salary rates, etc.) should be updated to reflect current reality before use.</t>
  </si>
  <si>
    <t>Virtualization 1</t>
  </si>
  <si>
    <t>Virtualization 2</t>
  </si>
  <si>
    <t>Cloud 1</t>
  </si>
  <si>
    <t>Cloud 2</t>
  </si>
  <si>
    <t>Preparation - Virtualization</t>
  </si>
  <si>
    <t>Preparation - Cloud</t>
  </si>
  <si>
    <t>Virtualization Interview and Configuration Review</t>
  </si>
  <si>
    <t>Cloud Interview and Configuration Review</t>
  </si>
  <si>
    <t>Review Virtualization Evidence and Update Findings</t>
  </si>
  <si>
    <t>Review Cloud Evidence and Update Findings</t>
  </si>
  <si>
    <r>
      <rPr>
        <b/>
        <sz val="12"/>
        <color theme="1"/>
        <rFont val="Aptos"/>
      </rPr>
      <t>Comprehensive ACT Security &amp; Risk Assessments:</t>
    </r>
    <r>
      <rPr>
        <sz val="12"/>
        <color theme="1"/>
        <rFont val="Aptos"/>
      </rPr>
      <t xml:space="preserve">
- Covers ALL controls in: SSP/other documentation, Application, DB/OS/Network/Mainframe configuration.
- Assumes Testing Rigor Level 4 ("Advanced Compliance Verification").
- INCLUDES Finding Remediation Period (delete hours if Remediation Period will not be provided (which is default)).</t>
    </r>
  </si>
  <si>
    <r>
      <rPr>
        <b/>
        <sz val="12"/>
        <color theme="1"/>
        <rFont val="Aptos"/>
      </rPr>
      <t>FISMA 1/3 ACT Security &amp; Risk Assessments:</t>
    </r>
    <r>
      <rPr>
        <sz val="12"/>
        <color theme="1"/>
        <rFont val="Aptos"/>
      </rPr>
      <t xml:space="preserve">
- Covers 1/3 of controls in: SSP/other documentation, Application, DB/OS/Network/Mainframe configuration.
- Assumes Testing Rigor Level 3 ("Basic Compliance Verification").
- INCLUDES Finding Remediation Period (delete hours if Remediation Period will not be provided (which is default)).</t>
    </r>
  </si>
  <si>
    <r>
      <t xml:space="preserve">% Hours </t>
    </r>
    <r>
      <rPr>
        <b/>
        <sz val="11"/>
        <color rgb="FFFF0000"/>
        <rFont val="Aptos"/>
      </rPr>
      <t>INCREASE</t>
    </r>
    <r>
      <rPr>
        <b/>
        <sz val="11"/>
        <color theme="1"/>
        <rFont val="Aptos"/>
      </rPr>
      <t xml:space="preserve"> From Lower Level:</t>
    </r>
  </si>
  <si>
    <t>&lt;Classification / Sensitivity / Handling Marking&gt;</t>
  </si>
  <si>
    <t>©2025 The MITRE Corporation. ALL RIGHTS RESERVED</t>
  </si>
  <si>
    <t>Approved for public release. Distribution unlimited 25-01459-2.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</si>
</sst>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22"/>
      <color rgb="FFFFFF00"/>
      <name val="Aptos"/>
    </font>
    <font>
      <sz val="12"/>
      <color theme="1"/>
      <name val="Aptos"/>
    </font>
    <font>
      <sz val="22"/>
      <color rgb="FFFF0000"/>
      <name val="Aptos"/>
    </font>
    <font>
      <b/>
      <sz val="12"/>
      <color theme="1"/>
      <name val="Aptos"/>
    </font>
    <font>
      <b/>
      <sz val="14"/>
      <color theme="1"/>
      <name val="Aptos"/>
    </font>
    <font>
      <b/>
      <sz val="12"/>
      <color theme="0"/>
      <name val="Aptos"/>
    </font>
    <font>
      <sz val="12"/>
      <color theme="0"/>
      <name val="Aptos"/>
    </font>
    <font>
      <b/>
      <sz val="12"/>
      <color theme="6"/>
      <name val="Aptos"/>
    </font>
    <font>
      <b/>
      <sz val="12"/>
      <color theme="5"/>
      <name val="Aptos"/>
    </font>
    <font>
      <b/>
      <sz val="12"/>
      <color theme="4"/>
      <name val="Aptos"/>
    </font>
    <font>
      <b/>
      <sz val="12"/>
      <color theme="7"/>
      <name val="Aptos"/>
    </font>
    <font>
      <b/>
      <sz val="12"/>
      <color theme="8"/>
      <name val="Aptos"/>
    </font>
    <font>
      <b/>
      <sz val="12"/>
      <color theme="9"/>
      <name val="Aptos"/>
    </font>
    <font>
      <sz val="11"/>
      <color theme="1"/>
      <name val="Aptos"/>
    </font>
    <font>
      <sz val="12"/>
      <color theme="6"/>
      <name val="Aptos"/>
    </font>
    <font>
      <sz val="12"/>
      <color theme="5"/>
      <name val="Aptos"/>
    </font>
    <font>
      <sz val="12"/>
      <color theme="4"/>
      <name val="Aptos"/>
    </font>
    <font>
      <sz val="12"/>
      <color theme="7"/>
      <name val="Aptos"/>
    </font>
    <font>
      <sz val="12"/>
      <color theme="8"/>
      <name val="Aptos"/>
    </font>
    <font>
      <sz val="12"/>
      <color theme="9"/>
      <name val="Aptos"/>
    </font>
    <font>
      <b/>
      <sz val="11"/>
      <color theme="0"/>
      <name val="Aptos"/>
    </font>
    <font>
      <b/>
      <sz val="11"/>
      <color theme="1"/>
      <name val="Aptos"/>
    </font>
    <font>
      <b/>
      <sz val="11"/>
      <color rgb="FFFF0000"/>
      <name val="Aptos"/>
    </font>
    <font>
      <b/>
      <sz val="11"/>
      <color theme="5" tint="-0.249977111117893"/>
      <name val="Aptos"/>
    </font>
    <font>
      <b/>
      <sz val="12"/>
      <color theme="5" tint="-0.249977111117893"/>
      <name val="Aptos"/>
    </font>
    <font>
      <b/>
      <sz val="36"/>
      <color theme="1"/>
      <name val="Aptos"/>
    </font>
    <font>
      <sz val="10"/>
      <color rgb="FF333333"/>
      <name val="Aptos"/>
    </font>
  </fonts>
  <fills count="2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5" tint="0.79998168889431442"/>
      </patternFill>
    </fill>
    <fill>
      <patternFill patternType="solid">
        <fgColor theme="7" tint="0.79998168889431442"/>
        <bgColor theme="5" tint="0.79998168889431442"/>
      </patternFill>
    </fill>
    <fill>
      <patternFill patternType="solid">
        <fgColor theme="8" tint="0.79998168889431442"/>
        <bgColor theme="5" tint="0.79998168889431442"/>
      </patternFill>
    </fill>
    <fill>
      <patternFill patternType="solid">
        <fgColor theme="9" tint="0.79998168889431442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theme="6"/>
      </left>
      <right style="thin">
        <color theme="6"/>
      </right>
      <top/>
      <bottom style="medium">
        <color theme="1"/>
      </bottom>
      <diagonal/>
    </border>
    <border>
      <left style="thin">
        <color theme="6"/>
      </left>
      <right/>
      <top/>
      <bottom style="medium">
        <color theme="1"/>
      </bottom>
      <diagonal/>
    </border>
    <border>
      <left/>
      <right style="thin">
        <color theme="5"/>
      </right>
      <top/>
      <bottom style="medium">
        <color theme="1"/>
      </bottom>
      <diagonal/>
    </border>
    <border>
      <left style="thin">
        <color theme="5"/>
      </left>
      <right style="thin">
        <color theme="5"/>
      </right>
      <top/>
      <bottom style="medium">
        <color theme="1"/>
      </bottom>
      <diagonal/>
    </border>
    <border>
      <left style="thin">
        <color theme="5"/>
      </left>
      <right/>
      <top/>
      <bottom style="medium">
        <color theme="1"/>
      </bottom>
      <diagonal/>
    </border>
    <border>
      <left/>
      <right style="thin">
        <color theme="4"/>
      </right>
      <top/>
      <bottom style="medium">
        <color theme="1"/>
      </bottom>
      <diagonal/>
    </border>
    <border>
      <left style="thin">
        <color theme="4"/>
      </left>
      <right style="thin">
        <color theme="4"/>
      </right>
      <top/>
      <bottom style="medium">
        <color theme="1"/>
      </bottom>
      <diagonal/>
    </border>
    <border>
      <left style="thin">
        <color theme="4"/>
      </left>
      <right/>
      <top/>
      <bottom style="medium">
        <color theme="1"/>
      </bottom>
      <diagonal/>
    </border>
    <border>
      <left/>
      <right style="thin">
        <color theme="7"/>
      </right>
      <top/>
      <bottom style="medium">
        <color theme="1"/>
      </bottom>
      <diagonal/>
    </border>
    <border>
      <left style="thin">
        <color theme="7"/>
      </left>
      <right style="thin">
        <color theme="7"/>
      </right>
      <top/>
      <bottom style="medium">
        <color theme="1"/>
      </bottom>
      <diagonal/>
    </border>
    <border>
      <left style="thin">
        <color theme="7"/>
      </left>
      <right/>
      <top/>
      <bottom style="medium">
        <color theme="1"/>
      </bottom>
      <diagonal/>
    </border>
    <border>
      <left/>
      <right style="thin">
        <color theme="8"/>
      </right>
      <top/>
      <bottom style="medium">
        <color theme="1"/>
      </bottom>
      <diagonal/>
    </border>
    <border>
      <left style="thin">
        <color theme="8"/>
      </left>
      <right style="thin">
        <color theme="8"/>
      </right>
      <top/>
      <bottom style="medium">
        <color theme="1"/>
      </bottom>
      <diagonal/>
    </border>
    <border>
      <left style="thin">
        <color theme="8"/>
      </left>
      <right/>
      <top/>
      <bottom style="medium">
        <color theme="1"/>
      </bottom>
      <diagonal/>
    </border>
    <border>
      <left/>
      <right style="thin">
        <color theme="9"/>
      </right>
      <top/>
      <bottom style="medium">
        <color theme="1"/>
      </bottom>
      <diagonal/>
    </border>
    <border>
      <left style="thin">
        <color theme="9"/>
      </left>
      <right style="thin">
        <color theme="9"/>
      </right>
      <top/>
      <bottom style="medium">
        <color theme="1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 style="thin">
        <color theme="5"/>
      </right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/>
      <bottom style="thin">
        <color indexed="64"/>
      </bottom>
      <diagonal/>
    </border>
    <border>
      <left style="thin">
        <color theme="5"/>
      </left>
      <right/>
      <top/>
      <bottom style="thin">
        <color indexed="64"/>
      </bottom>
      <diagonal/>
    </border>
    <border>
      <left/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/>
      <right style="thin">
        <color theme="7"/>
      </right>
      <top/>
      <bottom style="thin">
        <color indexed="64"/>
      </bottom>
      <diagonal/>
    </border>
    <border>
      <left style="thin">
        <color theme="7"/>
      </left>
      <right style="thin">
        <color theme="7"/>
      </right>
      <top/>
      <bottom style="thin">
        <color indexed="64"/>
      </bottom>
      <diagonal/>
    </border>
    <border>
      <left style="thin">
        <color theme="7"/>
      </left>
      <right/>
      <top/>
      <bottom style="thin">
        <color indexed="64"/>
      </bottom>
      <diagonal/>
    </border>
    <border>
      <left/>
      <right style="thin">
        <color theme="8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/>
      <bottom style="thin">
        <color indexed="64"/>
      </bottom>
      <diagonal/>
    </border>
    <border>
      <left style="thin">
        <color theme="8"/>
      </left>
      <right/>
      <top/>
      <bottom style="thin">
        <color indexed="64"/>
      </bottom>
      <diagonal/>
    </border>
    <border>
      <left/>
      <right style="thin">
        <color theme="9"/>
      </right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/>
      <diagonal/>
    </border>
    <border>
      <left/>
      <right style="thin">
        <color theme="5"/>
      </right>
      <top style="thin">
        <color indexed="64"/>
      </top>
      <bottom/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/>
      <right style="thin">
        <color theme="7"/>
      </right>
      <top style="thin">
        <color indexed="64"/>
      </top>
      <bottom/>
      <diagonal/>
    </border>
    <border>
      <left style="thin">
        <color theme="7"/>
      </left>
      <right style="thin">
        <color theme="7"/>
      </right>
      <top style="thin">
        <color indexed="64"/>
      </top>
      <bottom/>
      <diagonal/>
    </border>
    <border>
      <left style="thin">
        <color theme="7"/>
      </left>
      <right/>
      <top style="thin">
        <color indexed="64"/>
      </top>
      <bottom/>
      <diagonal/>
    </border>
    <border>
      <left/>
      <right style="thin">
        <color theme="8"/>
      </right>
      <top style="thin">
        <color indexed="64"/>
      </top>
      <bottom/>
      <diagonal/>
    </border>
    <border>
      <left style="thin">
        <color theme="8"/>
      </left>
      <right style="thin">
        <color theme="8"/>
      </right>
      <top style="thin">
        <color indexed="64"/>
      </top>
      <bottom/>
      <diagonal/>
    </border>
    <border>
      <left style="thin">
        <color theme="8"/>
      </left>
      <right/>
      <top style="thin">
        <color indexed="64"/>
      </top>
      <bottom/>
      <diagonal/>
    </border>
    <border>
      <left/>
      <right style="thin">
        <color theme="9"/>
      </right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6"/>
      </right>
      <top/>
      <bottom style="medium">
        <color theme="1"/>
      </bottom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9"/>
      </left>
      <right style="medium">
        <color indexed="64"/>
      </right>
      <top/>
      <bottom style="medium">
        <color theme="1"/>
      </bottom>
      <diagonal/>
    </border>
    <border>
      <left style="thin">
        <color theme="9"/>
      </left>
      <right style="medium">
        <color indexed="64"/>
      </right>
      <top/>
      <bottom/>
      <diagonal/>
    </border>
    <border>
      <left style="thin">
        <color theme="9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medium">
        <color indexed="64"/>
      </bottom>
      <diagonal/>
    </border>
    <border>
      <left style="thin">
        <color theme="6"/>
      </left>
      <right/>
      <top/>
      <bottom style="medium">
        <color indexed="64"/>
      </bottom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4"/>
      </right>
      <top/>
      <bottom style="medium">
        <color indexed="64"/>
      </bottom>
      <diagonal/>
    </border>
    <border>
      <left style="thin">
        <color theme="4"/>
      </left>
      <right style="thin">
        <color theme="4"/>
      </right>
      <top/>
      <bottom style="medium">
        <color indexed="64"/>
      </bottom>
      <diagonal/>
    </border>
    <border>
      <left style="medium">
        <color indexed="64"/>
      </left>
      <right style="thin">
        <color theme="6"/>
      </right>
      <top/>
      <bottom style="medium">
        <color indexed="64"/>
      </bottom>
      <diagonal/>
    </border>
    <border>
      <left style="thin">
        <color theme="4"/>
      </left>
      <right/>
      <top/>
      <bottom style="medium">
        <color indexed="64"/>
      </bottom>
      <diagonal/>
    </border>
    <border>
      <left/>
      <right style="thin">
        <color theme="7"/>
      </right>
      <top/>
      <bottom style="medium">
        <color indexed="64"/>
      </bottom>
      <diagonal/>
    </border>
    <border>
      <left style="thin">
        <color theme="7"/>
      </left>
      <right style="thin">
        <color theme="7"/>
      </right>
      <top/>
      <bottom style="medium">
        <color indexed="64"/>
      </bottom>
      <diagonal/>
    </border>
    <border>
      <left style="thin">
        <color theme="7"/>
      </left>
      <right/>
      <top/>
      <bottom style="medium">
        <color indexed="64"/>
      </bottom>
      <diagonal/>
    </border>
    <border>
      <left/>
      <right style="thin">
        <color theme="8"/>
      </right>
      <top/>
      <bottom style="medium">
        <color indexed="64"/>
      </bottom>
      <diagonal/>
    </border>
    <border>
      <left style="thin">
        <color theme="8"/>
      </left>
      <right style="thin">
        <color theme="8"/>
      </right>
      <top/>
      <bottom style="medium">
        <color indexed="64"/>
      </bottom>
      <diagonal/>
    </border>
    <border>
      <left style="thin">
        <color theme="8"/>
      </left>
      <right/>
      <top/>
      <bottom style="medium">
        <color indexed="64"/>
      </bottom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6"/>
      </right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6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9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7"/>
      </right>
      <top style="medium">
        <color indexed="64"/>
      </top>
      <bottom style="medium">
        <color indexed="64"/>
      </bottom>
      <diagonal/>
    </border>
    <border>
      <left style="thin">
        <color theme="7"/>
      </left>
      <right style="thin">
        <color theme="7"/>
      </right>
      <top style="medium">
        <color indexed="64"/>
      </top>
      <bottom style="medium">
        <color indexed="64"/>
      </bottom>
      <diagonal/>
    </border>
    <border>
      <left style="thin">
        <color theme="7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8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 style="thin">
        <color theme="8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 style="medium">
        <color indexed="64"/>
      </bottom>
      <diagonal/>
    </border>
    <border>
      <left style="thin">
        <color theme="9"/>
      </left>
      <right style="thin">
        <color theme="9"/>
      </right>
      <top style="medium">
        <color indexed="64"/>
      </top>
      <bottom style="medium">
        <color indexed="64"/>
      </bottom>
      <diagonal/>
    </border>
    <border>
      <left style="thin">
        <color theme="9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</cellStyleXfs>
  <cellXfs count="307">
    <xf numFmtId="0" fontId="0" fillId="0" borderId="0" xfId="0"/>
    <xf numFmtId="0" fontId="7" fillId="0" borderId="0" xfId="0" applyFont="1"/>
    <xf numFmtId="0" fontId="10" fillId="0" borderId="67" xfId="0" applyFont="1" applyBorder="1" applyAlignment="1">
      <alignment horizontal="right" vertical="center"/>
    </xf>
    <xf numFmtId="0" fontId="7" fillId="0" borderId="68" xfId="0" applyFont="1" applyBorder="1" applyAlignment="1">
      <alignment vertical="center"/>
    </xf>
    <xf numFmtId="0" fontId="9" fillId="0" borderId="107" xfId="0" applyFont="1" applyBorder="1"/>
    <xf numFmtId="0" fontId="9" fillId="0" borderId="1" xfId="0" applyFont="1" applyBorder="1" applyAlignment="1">
      <alignment horizontal="center"/>
    </xf>
    <xf numFmtId="1" fontId="13" fillId="10" borderId="70" xfId="0" applyNumberFormat="1" applyFont="1" applyFill="1" applyBorder="1" applyAlignment="1">
      <alignment horizontal="center" textRotation="90"/>
    </xf>
    <xf numFmtId="1" fontId="13" fillId="10" borderId="2" xfId="0" applyNumberFormat="1" applyFont="1" applyFill="1" applyBorder="1" applyAlignment="1">
      <alignment horizontal="center" textRotation="90"/>
    </xf>
    <xf numFmtId="1" fontId="13" fillId="10" borderId="3" xfId="0" applyNumberFormat="1" applyFont="1" applyFill="1" applyBorder="1" applyAlignment="1">
      <alignment horizontal="center" textRotation="90"/>
    </xf>
    <xf numFmtId="1" fontId="14" fillId="11" borderId="4" xfId="0" applyNumberFormat="1" applyFont="1" applyFill="1" applyBorder="1" applyAlignment="1">
      <alignment horizontal="center" textRotation="90"/>
    </xf>
    <xf numFmtId="1" fontId="14" fillId="11" borderId="5" xfId="0" applyNumberFormat="1" applyFont="1" applyFill="1" applyBorder="1" applyAlignment="1">
      <alignment horizontal="center" textRotation="90"/>
    </xf>
    <xf numFmtId="1" fontId="14" fillId="11" borderId="6" xfId="0" applyNumberFormat="1" applyFont="1" applyFill="1" applyBorder="1" applyAlignment="1">
      <alignment horizontal="center" textRotation="90"/>
    </xf>
    <xf numFmtId="1" fontId="15" fillId="12" borderId="7" xfId="0" applyNumberFormat="1" applyFont="1" applyFill="1" applyBorder="1" applyAlignment="1">
      <alignment horizontal="center" textRotation="90"/>
    </xf>
    <xf numFmtId="1" fontId="15" fillId="12" borderId="8" xfId="0" applyNumberFormat="1" applyFont="1" applyFill="1" applyBorder="1" applyAlignment="1">
      <alignment horizontal="center" textRotation="90"/>
    </xf>
    <xf numFmtId="1" fontId="15" fillId="12" borderId="9" xfId="0" applyNumberFormat="1" applyFont="1" applyFill="1" applyBorder="1" applyAlignment="1">
      <alignment horizontal="center" textRotation="90"/>
    </xf>
    <xf numFmtId="1" fontId="16" fillId="13" borderId="10" xfId="0" applyNumberFormat="1" applyFont="1" applyFill="1" applyBorder="1" applyAlignment="1">
      <alignment horizontal="center" textRotation="90"/>
    </xf>
    <xf numFmtId="1" fontId="16" fillId="13" borderId="11" xfId="0" applyNumberFormat="1" applyFont="1" applyFill="1" applyBorder="1" applyAlignment="1">
      <alignment horizontal="center" textRotation="90"/>
    </xf>
    <xf numFmtId="1" fontId="16" fillId="13" borderId="12" xfId="0" applyNumberFormat="1" applyFont="1" applyFill="1" applyBorder="1" applyAlignment="1">
      <alignment horizontal="center" textRotation="90"/>
    </xf>
    <xf numFmtId="1" fontId="17" fillId="14" borderId="13" xfId="0" applyNumberFormat="1" applyFont="1" applyFill="1" applyBorder="1" applyAlignment="1">
      <alignment horizontal="center" textRotation="90"/>
    </xf>
    <xf numFmtId="1" fontId="17" fillId="14" borderId="14" xfId="0" applyNumberFormat="1" applyFont="1" applyFill="1" applyBorder="1" applyAlignment="1">
      <alignment horizontal="center" textRotation="90"/>
    </xf>
    <xf numFmtId="1" fontId="17" fillId="14" borderId="15" xfId="0" applyNumberFormat="1" applyFont="1" applyFill="1" applyBorder="1" applyAlignment="1">
      <alignment horizontal="center" textRotation="90"/>
    </xf>
    <xf numFmtId="1" fontId="18" fillId="15" borderId="16" xfId="0" applyNumberFormat="1" applyFont="1" applyFill="1" applyBorder="1" applyAlignment="1">
      <alignment horizontal="center" textRotation="90"/>
    </xf>
    <xf numFmtId="1" fontId="18" fillId="15" borderId="17" xfId="0" applyNumberFormat="1" applyFont="1" applyFill="1" applyBorder="1" applyAlignment="1">
      <alignment horizontal="center" textRotation="90"/>
    </xf>
    <xf numFmtId="1" fontId="18" fillId="15" borderId="77" xfId="0" applyNumberFormat="1" applyFont="1" applyFill="1" applyBorder="1" applyAlignment="1">
      <alignment horizontal="center" textRotation="90"/>
    </xf>
    <xf numFmtId="0" fontId="11" fillId="3" borderId="111" xfId="0" applyFont="1" applyFill="1" applyBorder="1" applyAlignment="1">
      <alignment horizontal="center" vertical="center" wrapText="1"/>
    </xf>
    <xf numFmtId="0" fontId="11" fillId="3" borderId="112" xfId="0" applyFont="1" applyFill="1" applyBorder="1" applyAlignment="1">
      <alignment horizontal="center" vertical="center" wrapText="1"/>
    </xf>
    <xf numFmtId="0" fontId="11" fillId="3" borderId="113" xfId="0" applyFont="1" applyFill="1" applyBorder="1" applyAlignment="1">
      <alignment horizontal="center" vertical="center" wrapText="1"/>
    </xf>
    <xf numFmtId="0" fontId="19" fillId="0" borderId="73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1" fontId="20" fillId="10" borderId="71" xfId="0" applyNumberFormat="1" applyFont="1" applyFill="1" applyBorder="1" applyAlignment="1">
      <alignment horizontal="center" vertical="center"/>
    </xf>
    <xf numFmtId="1" fontId="20" fillId="10" borderId="18" xfId="0" applyNumberFormat="1" applyFont="1" applyFill="1" applyBorder="1" applyAlignment="1">
      <alignment horizontal="center" vertical="center"/>
    </xf>
    <xf numFmtId="1" fontId="20" fillId="10" borderId="19" xfId="0" applyNumberFormat="1" applyFont="1" applyFill="1" applyBorder="1" applyAlignment="1">
      <alignment horizontal="center" vertical="center"/>
    </xf>
    <xf numFmtId="1" fontId="21" fillId="2" borderId="20" xfId="0" applyNumberFormat="1" applyFont="1" applyFill="1" applyBorder="1" applyAlignment="1">
      <alignment horizontal="center" vertical="center"/>
    </xf>
    <xf numFmtId="1" fontId="21" fillId="2" borderId="21" xfId="0" applyNumberFormat="1" applyFont="1" applyFill="1" applyBorder="1" applyAlignment="1">
      <alignment horizontal="center" vertical="center"/>
    </xf>
    <xf numFmtId="1" fontId="21" fillId="2" borderId="22" xfId="0" applyNumberFormat="1" applyFont="1" applyFill="1" applyBorder="1" applyAlignment="1">
      <alignment horizontal="center" vertical="center"/>
    </xf>
    <xf numFmtId="1" fontId="22" fillId="16" borderId="23" xfId="0" applyNumberFormat="1" applyFont="1" applyFill="1" applyBorder="1" applyAlignment="1">
      <alignment horizontal="center" vertical="center"/>
    </xf>
    <xf numFmtId="1" fontId="22" fillId="16" borderId="24" xfId="0" applyNumberFormat="1" applyFont="1" applyFill="1" applyBorder="1" applyAlignment="1">
      <alignment horizontal="center" vertical="center"/>
    </xf>
    <xf numFmtId="1" fontId="22" fillId="16" borderId="25" xfId="0" applyNumberFormat="1" applyFont="1" applyFill="1" applyBorder="1" applyAlignment="1">
      <alignment horizontal="center" vertical="center"/>
    </xf>
    <xf numFmtId="1" fontId="23" fillId="17" borderId="26" xfId="0" applyNumberFormat="1" applyFont="1" applyFill="1" applyBorder="1" applyAlignment="1">
      <alignment horizontal="center" vertical="center"/>
    </xf>
    <xf numFmtId="1" fontId="23" fillId="17" borderId="27" xfId="0" applyNumberFormat="1" applyFont="1" applyFill="1" applyBorder="1" applyAlignment="1">
      <alignment horizontal="center" vertical="center"/>
    </xf>
    <xf numFmtId="1" fontId="23" fillId="17" borderId="28" xfId="0" applyNumberFormat="1" applyFont="1" applyFill="1" applyBorder="1" applyAlignment="1">
      <alignment horizontal="center" vertical="center"/>
    </xf>
    <xf numFmtId="1" fontId="24" fillId="18" borderId="29" xfId="0" applyNumberFormat="1" applyFont="1" applyFill="1" applyBorder="1" applyAlignment="1">
      <alignment horizontal="center" vertical="center"/>
    </xf>
    <xf numFmtId="1" fontId="24" fillId="18" borderId="30" xfId="0" applyNumberFormat="1" applyFont="1" applyFill="1" applyBorder="1" applyAlignment="1">
      <alignment horizontal="center" vertical="center"/>
    </xf>
    <xf numFmtId="1" fontId="24" fillId="18" borderId="31" xfId="0" applyNumberFormat="1" applyFont="1" applyFill="1" applyBorder="1" applyAlignment="1">
      <alignment horizontal="center" vertical="center"/>
    </xf>
    <xf numFmtId="1" fontId="25" fillId="19" borderId="32" xfId="0" applyNumberFormat="1" applyFont="1" applyFill="1" applyBorder="1" applyAlignment="1">
      <alignment horizontal="center" vertical="center"/>
    </xf>
    <xf numFmtId="1" fontId="25" fillId="19" borderId="33" xfId="0" applyNumberFormat="1" applyFont="1" applyFill="1" applyBorder="1" applyAlignment="1">
      <alignment horizontal="center" vertical="center"/>
    </xf>
    <xf numFmtId="1" fontId="25" fillId="19" borderId="78" xfId="0" applyNumberFormat="1" applyFont="1" applyFill="1" applyBorder="1" applyAlignment="1">
      <alignment horizontal="center" vertical="center"/>
    </xf>
    <xf numFmtId="0" fontId="9" fillId="0" borderId="114" xfId="0" applyFont="1" applyBorder="1" applyAlignment="1">
      <alignment horizontal="center"/>
    </xf>
    <xf numFmtId="6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6" fontId="9" fillId="21" borderId="115" xfId="0" applyNumberFormat="1" applyFont="1" applyFill="1" applyBorder="1" applyAlignment="1">
      <alignment horizontal="center"/>
    </xf>
    <xf numFmtId="0" fontId="19" fillId="0" borderId="102" xfId="0" applyFont="1" applyBorder="1" applyAlignment="1">
      <alignment horizontal="left" vertical="center" wrapText="1"/>
    </xf>
    <xf numFmtId="0" fontId="19" fillId="0" borderId="49" xfId="0" applyFont="1" applyBorder="1" applyAlignment="1">
      <alignment horizontal="center" vertical="center" wrapText="1"/>
    </xf>
    <xf numFmtId="1" fontId="20" fillId="10" borderId="72" xfId="0" applyNumberFormat="1" applyFont="1" applyFill="1" applyBorder="1" applyAlignment="1">
      <alignment horizontal="center" vertical="center"/>
    </xf>
    <xf numFmtId="1" fontId="20" fillId="10" borderId="51" xfId="0" applyNumberFormat="1" applyFont="1" applyFill="1" applyBorder="1" applyAlignment="1">
      <alignment horizontal="center" vertical="center"/>
    </xf>
    <xf numFmtId="1" fontId="20" fillId="10" borderId="52" xfId="0" applyNumberFormat="1" applyFont="1" applyFill="1" applyBorder="1" applyAlignment="1">
      <alignment horizontal="center" vertical="center"/>
    </xf>
    <xf numFmtId="1" fontId="21" fillId="2" borderId="53" xfId="0" applyNumberFormat="1" applyFont="1" applyFill="1" applyBorder="1" applyAlignment="1">
      <alignment horizontal="center" vertical="center"/>
    </xf>
    <xf numFmtId="1" fontId="21" fillId="2" borderId="54" xfId="0" applyNumberFormat="1" applyFont="1" applyFill="1" applyBorder="1" applyAlignment="1">
      <alignment horizontal="center" vertical="center"/>
    </xf>
    <xf numFmtId="1" fontId="21" fillId="2" borderId="55" xfId="0" applyNumberFormat="1" applyFont="1" applyFill="1" applyBorder="1" applyAlignment="1">
      <alignment horizontal="center" vertical="center"/>
    </xf>
    <xf numFmtId="1" fontId="22" fillId="16" borderId="56" xfId="0" applyNumberFormat="1" applyFont="1" applyFill="1" applyBorder="1" applyAlignment="1">
      <alignment horizontal="center" vertical="center"/>
    </xf>
    <xf numFmtId="1" fontId="22" fillId="16" borderId="57" xfId="0" applyNumberFormat="1" applyFont="1" applyFill="1" applyBorder="1" applyAlignment="1">
      <alignment horizontal="center" vertical="center"/>
    </xf>
    <xf numFmtId="1" fontId="22" fillId="16" borderId="58" xfId="0" applyNumberFormat="1" applyFont="1" applyFill="1" applyBorder="1" applyAlignment="1">
      <alignment horizontal="center" vertical="center"/>
    </xf>
    <xf numFmtId="1" fontId="23" fillId="17" borderId="59" xfId="0" applyNumberFormat="1" applyFont="1" applyFill="1" applyBorder="1" applyAlignment="1">
      <alignment horizontal="center" vertical="center"/>
    </xf>
    <xf numFmtId="1" fontId="23" fillId="17" borderId="60" xfId="0" applyNumberFormat="1" applyFont="1" applyFill="1" applyBorder="1" applyAlignment="1">
      <alignment horizontal="center" vertical="center"/>
    </xf>
    <xf numFmtId="1" fontId="23" fillId="17" borderId="61" xfId="0" applyNumberFormat="1" applyFont="1" applyFill="1" applyBorder="1" applyAlignment="1">
      <alignment horizontal="center" vertical="center"/>
    </xf>
    <xf numFmtId="1" fontId="24" fillId="18" borderId="62" xfId="0" applyNumberFormat="1" applyFont="1" applyFill="1" applyBorder="1" applyAlignment="1">
      <alignment horizontal="center" vertical="center"/>
    </xf>
    <xf numFmtId="1" fontId="24" fillId="18" borderId="63" xfId="0" applyNumberFormat="1" applyFont="1" applyFill="1" applyBorder="1" applyAlignment="1">
      <alignment horizontal="center" vertical="center"/>
    </xf>
    <xf numFmtId="1" fontId="24" fillId="18" borderId="64" xfId="0" applyNumberFormat="1" applyFont="1" applyFill="1" applyBorder="1" applyAlignment="1">
      <alignment horizontal="center" vertical="center"/>
    </xf>
    <xf numFmtId="1" fontId="25" fillId="19" borderId="65" xfId="0" applyNumberFormat="1" applyFont="1" applyFill="1" applyBorder="1" applyAlignment="1">
      <alignment horizontal="center" vertical="center"/>
    </xf>
    <xf numFmtId="1" fontId="25" fillId="19" borderId="66" xfId="0" applyNumberFormat="1" applyFont="1" applyFill="1" applyBorder="1" applyAlignment="1">
      <alignment horizontal="center" vertical="center"/>
    </xf>
    <xf numFmtId="1" fontId="25" fillId="19" borderId="79" xfId="0" applyNumberFormat="1" applyFont="1" applyFill="1" applyBorder="1" applyAlignment="1">
      <alignment horizontal="center" vertical="center"/>
    </xf>
    <xf numFmtId="0" fontId="19" fillId="0" borderId="73" xfId="0" applyFont="1" applyBorder="1" applyAlignment="1">
      <alignment horizontal="left" vertical="center" wrapText="1" indent="1"/>
    </xf>
    <xf numFmtId="0" fontId="19" fillId="0" borderId="73" xfId="0" applyFont="1" applyBorder="1" applyAlignment="1">
      <alignment horizontal="left" vertical="center" wrapText="1" indent="2"/>
    </xf>
    <xf numFmtId="1" fontId="21" fillId="11" borderId="20" xfId="0" applyNumberFormat="1" applyFont="1" applyFill="1" applyBorder="1" applyAlignment="1">
      <alignment horizontal="center" vertical="center"/>
    </xf>
    <xf numFmtId="1" fontId="21" fillId="11" borderId="21" xfId="0" applyNumberFormat="1" applyFont="1" applyFill="1" applyBorder="1" applyAlignment="1">
      <alignment horizontal="center" vertical="center"/>
    </xf>
    <xf numFmtId="1" fontId="21" fillId="11" borderId="22" xfId="0" applyNumberFormat="1" applyFont="1" applyFill="1" applyBorder="1" applyAlignment="1">
      <alignment horizontal="center" vertical="center"/>
    </xf>
    <xf numFmtId="1" fontId="22" fillId="12" borderId="23" xfId="0" applyNumberFormat="1" applyFont="1" applyFill="1" applyBorder="1" applyAlignment="1">
      <alignment horizontal="center" vertical="center"/>
    </xf>
    <xf numFmtId="1" fontId="22" fillId="12" borderId="24" xfId="0" applyNumberFormat="1" applyFont="1" applyFill="1" applyBorder="1" applyAlignment="1">
      <alignment horizontal="center" vertical="center"/>
    </xf>
    <xf numFmtId="1" fontId="22" fillId="12" borderId="25" xfId="0" applyNumberFormat="1" applyFont="1" applyFill="1" applyBorder="1" applyAlignment="1">
      <alignment horizontal="center" vertical="center"/>
    </xf>
    <xf numFmtId="1" fontId="23" fillId="13" borderId="26" xfId="0" applyNumberFormat="1" applyFont="1" applyFill="1" applyBorder="1" applyAlignment="1">
      <alignment horizontal="center" vertical="center"/>
    </xf>
    <xf numFmtId="1" fontId="23" fillId="13" borderId="27" xfId="0" applyNumberFormat="1" applyFont="1" applyFill="1" applyBorder="1" applyAlignment="1">
      <alignment horizontal="center" vertical="center"/>
    </xf>
    <xf numFmtId="1" fontId="23" fillId="13" borderId="28" xfId="0" applyNumberFormat="1" applyFont="1" applyFill="1" applyBorder="1" applyAlignment="1">
      <alignment horizontal="center" vertical="center"/>
    </xf>
    <xf numFmtId="1" fontId="24" fillId="14" borderId="29" xfId="0" applyNumberFormat="1" applyFont="1" applyFill="1" applyBorder="1" applyAlignment="1">
      <alignment horizontal="center" vertical="center"/>
    </xf>
    <xf numFmtId="1" fontId="24" fillId="14" borderId="30" xfId="0" applyNumberFormat="1" applyFont="1" applyFill="1" applyBorder="1" applyAlignment="1">
      <alignment horizontal="center" vertical="center"/>
    </xf>
    <xf numFmtId="1" fontId="24" fillId="14" borderId="31" xfId="0" applyNumberFormat="1" applyFont="1" applyFill="1" applyBorder="1" applyAlignment="1">
      <alignment horizontal="center" vertical="center"/>
    </xf>
    <xf numFmtId="1" fontId="25" fillId="15" borderId="32" xfId="0" applyNumberFormat="1" applyFont="1" applyFill="1" applyBorder="1" applyAlignment="1">
      <alignment horizontal="center" vertical="center"/>
    </xf>
    <xf numFmtId="1" fontId="25" fillId="15" borderId="33" xfId="0" applyNumberFormat="1" applyFont="1" applyFill="1" applyBorder="1" applyAlignment="1">
      <alignment horizontal="center" vertical="center"/>
    </xf>
    <xf numFmtId="1" fontId="25" fillId="15" borderId="78" xfId="0" applyNumberFormat="1" applyFont="1" applyFill="1" applyBorder="1" applyAlignment="1">
      <alignment horizontal="center" vertical="center"/>
    </xf>
    <xf numFmtId="6" fontId="7" fillId="0" borderId="0" xfId="51" applyNumberFormat="1" applyFont="1" applyBorder="1" applyAlignment="1">
      <alignment horizontal="center"/>
    </xf>
    <xf numFmtId="0" fontId="9" fillId="0" borderId="116" xfId="0" applyFont="1" applyBorder="1" applyAlignment="1">
      <alignment horizontal="center"/>
    </xf>
    <xf numFmtId="6" fontId="7" fillId="0" borderId="50" xfId="51" applyNumberFormat="1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6" fontId="9" fillId="21" borderId="117" xfId="0" applyNumberFormat="1" applyFont="1" applyFill="1" applyBorder="1" applyAlignment="1">
      <alignment horizontal="center"/>
    </xf>
    <xf numFmtId="0" fontId="26" fillId="3" borderId="111" xfId="0" applyFont="1" applyFill="1" applyBorder="1" applyAlignment="1">
      <alignment horizontal="center" vertical="center" wrapText="1"/>
    </xf>
    <xf numFmtId="0" fontId="7" fillId="0" borderId="114" xfId="0" applyFont="1" applyBorder="1" applyAlignment="1">
      <alignment horizontal="center"/>
    </xf>
    <xf numFmtId="164" fontId="7" fillId="21" borderId="0" xfId="51" applyNumberFormat="1" applyFont="1" applyFill="1" applyBorder="1" applyAlignment="1">
      <alignment horizontal="center"/>
    </xf>
    <xf numFmtId="164" fontId="7" fillId="0" borderId="115" xfId="51" applyNumberFormat="1" applyFont="1" applyBorder="1" applyAlignment="1">
      <alignment horizontal="center"/>
    </xf>
    <xf numFmtId="0" fontId="19" fillId="0" borderId="108" xfId="0" applyFont="1" applyBorder="1" applyAlignment="1">
      <alignment horizontal="left" vertical="center" wrapText="1" indent="2"/>
    </xf>
    <xf numFmtId="0" fontId="19" fillId="0" borderId="50" xfId="0" applyFont="1" applyBorder="1" applyAlignment="1">
      <alignment horizontal="center" vertical="center" wrapText="1"/>
    </xf>
    <xf numFmtId="1" fontId="20" fillId="10" borderId="104" xfId="0" applyNumberFormat="1" applyFont="1" applyFill="1" applyBorder="1" applyAlignment="1">
      <alignment horizontal="center" vertical="center"/>
    </xf>
    <xf numFmtId="1" fontId="20" fillId="10" borderId="105" xfId="0" applyNumberFormat="1" applyFont="1" applyFill="1" applyBorder="1" applyAlignment="1">
      <alignment horizontal="center" vertical="center"/>
    </xf>
    <xf numFmtId="1" fontId="20" fillId="10" borderId="106" xfId="0" applyNumberFormat="1" applyFont="1" applyFill="1" applyBorder="1" applyAlignment="1">
      <alignment horizontal="center" vertical="center"/>
    </xf>
    <xf numFmtId="1" fontId="21" fillId="11" borderId="34" xfId="0" applyNumberFormat="1" applyFont="1" applyFill="1" applyBorder="1" applyAlignment="1">
      <alignment horizontal="center" vertical="center"/>
    </xf>
    <xf numFmtId="1" fontId="21" fillId="11" borderId="35" xfId="0" applyNumberFormat="1" applyFont="1" applyFill="1" applyBorder="1" applyAlignment="1">
      <alignment horizontal="center" vertical="center"/>
    </xf>
    <xf numFmtId="1" fontId="21" fillId="11" borderId="36" xfId="0" applyNumberFormat="1" applyFont="1" applyFill="1" applyBorder="1" applyAlignment="1">
      <alignment horizontal="center" vertical="center"/>
    </xf>
    <xf numFmtId="1" fontId="22" fillId="12" borderId="37" xfId="0" applyNumberFormat="1" applyFont="1" applyFill="1" applyBorder="1" applyAlignment="1">
      <alignment horizontal="center" vertical="center"/>
    </xf>
    <xf numFmtId="1" fontId="22" fillId="12" borderId="38" xfId="0" applyNumberFormat="1" applyFont="1" applyFill="1" applyBorder="1" applyAlignment="1">
      <alignment horizontal="center" vertical="center"/>
    </xf>
    <xf numFmtId="1" fontId="22" fillId="12" borderId="39" xfId="0" applyNumberFormat="1" applyFont="1" applyFill="1" applyBorder="1" applyAlignment="1">
      <alignment horizontal="center" vertical="center"/>
    </xf>
    <xf numFmtId="1" fontId="23" fillId="13" borderId="40" xfId="0" applyNumberFormat="1" applyFont="1" applyFill="1" applyBorder="1" applyAlignment="1">
      <alignment horizontal="center" vertical="center"/>
    </xf>
    <xf numFmtId="1" fontId="23" fillId="13" borderId="41" xfId="0" applyNumberFormat="1" applyFont="1" applyFill="1" applyBorder="1" applyAlignment="1">
      <alignment horizontal="center" vertical="center"/>
    </xf>
    <xf numFmtId="1" fontId="23" fillId="13" borderId="42" xfId="0" applyNumberFormat="1" applyFont="1" applyFill="1" applyBorder="1" applyAlignment="1">
      <alignment horizontal="center" vertical="center"/>
    </xf>
    <xf numFmtId="1" fontId="24" fillId="14" borderId="43" xfId="0" applyNumberFormat="1" applyFont="1" applyFill="1" applyBorder="1" applyAlignment="1">
      <alignment horizontal="center" vertical="center"/>
    </xf>
    <xf numFmtId="1" fontId="24" fillId="14" borderId="44" xfId="0" applyNumberFormat="1" applyFont="1" applyFill="1" applyBorder="1" applyAlignment="1">
      <alignment horizontal="center" vertical="center"/>
    </xf>
    <xf numFmtId="1" fontId="24" fillId="14" borderId="45" xfId="0" applyNumberFormat="1" applyFont="1" applyFill="1" applyBorder="1" applyAlignment="1">
      <alignment horizontal="center" vertical="center"/>
    </xf>
    <xf numFmtId="1" fontId="25" fillId="15" borderId="46" xfId="0" applyNumberFormat="1" applyFont="1" applyFill="1" applyBorder="1" applyAlignment="1">
      <alignment horizontal="center" vertical="center"/>
    </xf>
    <xf numFmtId="1" fontId="25" fillId="15" borderId="47" xfId="0" applyNumberFormat="1" applyFont="1" applyFill="1" applyBorder="1" applyAlignment="1">
      <alignment horizontal="center" vertical="center"/>
    </xf>
    <xf numFmtId="1" fontId="25" fillId="15" borderId="109" xfId="0" applyNumberFormat="1" applyFont="1" applyFill="1" applyBorder="1" applyAlignment="1">
      <alignment horizontal="center" vertical="center"/>
    </xf>
    <xf numFmtId="1" fontId="21" fillId="11" borderId="53" xfId="0" applyNumberFormat="1" applyFont="1" applyFill="1" applyBorder="1" applyAlignment="1">
      <alignment horizontal="center" vertical="center"/>
    </xf>
    <xf numFmtId="1" fontId="21" fillId="11" borderId="54" xfId="0" applyNumberFormat="1" applyFont="1" applyFill="1" applyBorder="1" applyAlignment="1">
      <alignment horizontal="center" vertical="center"/>
    </xf>
    <xf numFmtId="1" fontId="21" fillId="11" borderId="55" xfId="0" applyNumberFormat="1" applyFont="1" applyFill="1" applyBorder="1" applyAlignment="1">
      <alignment horizontal="center" vertical="center"/>
    </xf>
    <xf numFmtId="1" fontId="22" fillId="12" borderId="56" xfId="0" applyNumberFormat="1" applyFont="1" applyFill="1" applyBorder="1" applyAlignment="1">
      <alignment horizontal="center" vertical="center"/>
    </xf>
    <xf numFmtId="1" fontId="22" fillId="12" borderId="57" xfId="0" applyNumberFormat="1" applyFont="1" applyFill="1" applyBorder="1" applyAlignment="1">
      <alignment horizontal="center" vertical="center"/>
    </xf>
    <xf numFmtId="1" fontId="22" fillId="12" borderId="58" xfId="0" applyNumberFormat="1" applyFont="1" applyFill="1" applyBorder="1" applyAlignment="1">
      <alignment horizontal="center" vertical="center"/>
    </xf>
    <xf numFmtId="1" fontId="23" fillId="13" borderId="59" xfId="0" applyNumberFormat="1" applyFont="1" applyFill="1" applyBorder="1" applyAlignment="1">
      <alignment horizontal="center" vertical="center"/>
    </xf>
    <xf numFmtId="1" fontId="23" fillId="13" borderId="60" xfId="0" applyNumberFormat="1" applyFont="1" applyFill="1" applyBorder="1" applyAlignment="1">
      <alignment horizontal="center" vertical="center"/>
    </xf>
    <xf numFmtId="1" fontId="23" fillId="13" borderId="61" xfId="0" applyNumberFormat="1" applyFont="1" applyFill="1" applyBorder="1" applyAlignment="1">
      <alignment horizontal="center" vertical="center"/>
    </xf>
    <xf numFmtId="1" fontId="24" fillId="14" borderId="62" xfId="0" applyNumberFormat="1" applyFont="1" applyFill="1" applyBorder="1" applyAlignment="1">
      <alignment horizontal="center" vertical="center"/>
    </xf>
    <xf numFmtId="1" fontId="24" fillId="14" borderId="63" xfId="0" applyNumberFormat="1" applyFont="1" applyFill="1" applyBorder="1" applyAlignment="1">
      <alignment horizontal="center" vertical="center"/>
    </xf>
    <xf numFmtId="1" fontId="24" fillId="14" borderId="64" xfId="0" applyNumberFormat="1" applyFont="1" applyFill="1" applyBorder="1" applyAlignment="1">
      <alignment horizontal="center" vertical="center"/>
    </xf>
    <xf numFmtId="1" fontId="25" fillId="15" borderId="65" xfId="0" applyNumberFormat="1" applyFont="1" applyFill="1" applyBorder="1" applyAlignment="1">
      <alignment horizontal="center" vertical="center"/>
    </xf>
    <xf numFmtId="1" fontId="25" fillId="15" borderId="66" xfId="0" applyNumberFormat="1" applyFont="1" applyFill="1" applyBorder="1" applyAlignment="1">
      <alignment horizontal="center" vertical="center"/>
    </xf>
    <xf numFmtId="1" fontId="25" fillId="15" borderId="79" xfId="0" applyNumberFormat="1" applyFont="1" applyFill="1" applyBorder="1" applyAlignment="1">
      <alignment horizontal="center" vertical="center"/>
    </xf>
    <xf numFmtId="0" fontId="7" fillId="0" borderId="116" xfId="0" applyFont="1" applyBorder="1" applyAlignment="1">
      <alignment horizontal="center"/>
    </xf>
    <xf numFmtId="164" fontId="7" fillId="21" borderId="50" xfId="51" applyNumberFormat="1" applyFont="1" applyFill="1" applyBorder="1" applyAlignment="1">
      <alignment horizontal="center"/>
    </xf>
    <xf numFmtId="164" fontId="7" fillId="0" borderId="117" xfId="51" applyNumberFormat="1" applyFont="1" applyBorder="1" applyAlignment="1">
      <alignment horizontal="center"/>
    </xf>
    <xf numFmtId="0" fontId="19" fillId="0" borderId="73" xfId="0" applyFont="1" applyBorder="1" applyAlignment="1">
      <alignment horizontal="left" vertical="center" wrapText="1" indent="3"/>
    </xf>
    <xf numFmtId="1" fontId="23" fillId="17" borderId="40" xfId="0" applyNumberFormat="1" applyFont="1" applyFill="1" applyBorder="1" applyAlignment="1">
      <alignment horizontal="center" vertical="center"/>
    </xf>
    <xf numFmtId="1" fontId="23" fillId="17" borderId="41" xfId="0" applyNumberFormat="1" applyFont="1" applyFill="1" applyBorder="1" applyAlignment="1">
      <alignment horizontal="center" vertical="center"/>
    </xf>
    <xf numFmtId="1" fontId="23" fillId="17" borderId="42" xfId="0" applyNumberFormat="1" applyFont="1" applyFill="1" applyBorder="1" applyAlignment="1">
      <alignment horizontal="center" vertical="center"/>
    </xf>
    <xf numFmtId="0" fontId="19" fillId="0" borderId="108" xfId="0" applyFont="1" applyBorder="1" applyAlignment="1">
      <alignment horizontal="left" vertical="center" wrapText="1" indent="1"/>
    </xf>
    <xf numFmtId="0" fontId="27" fillId="0" borderId="0" xfId="0" applyFont="1" applyAlignment="1">
      <alignment horizontal="right" vertical="center" wrapText="1"/>
    </xf>
    <xf numFmtId="1" fontId="11" fillId="4" borderId="72" xfId="0" applyNumberFormat="1" applyFont="1" applyFill="1" applyBorder="1" applyAlignment="1">
      <alignment horizontal="center" vertical="center"/>
    </xf>
    <xf numFmtId="1" fontId="11" fillId="4" borderId="51" xfId="0" applyNumberFormat="1" applyFont="1" applyFill="1" applyBorder="1" applyAlignment="1">
      <alignment horizontal="center" vertical="center"/>
    </xf>
    <xf numFmtId="1" fontId="11" fillId="4" borderId="52" xfId="0" applyNumberFormat="1" applyFont="1" applyFill="1" applyBorder="1" applyAlignment="1">
      <alignment horizontal="center" vertical="center"/>
    </xf>
    <xf numFmtId="1" fontId="11" fillId="5" borderId="53" xfId="0" applyNumberFormat="1" applyFont="1" applyFill="1" applyBorder="1" applyAlignment="1">
      <alignment horizontal="center" vertical="center"/>
    </xf>
    <xf numFmtId="1" fontId="11" fillId="5" borderId="54" xfId="0" applyNumberFormat="1" applyFont="1" applyFill="1" applyBorder="1" applyAlignment="1">
      <alignment horizontal="center" vertical="center"/>
    </xf>
    <xf numFmtId="1" fontId="11" fillId="5" borderId="55" xfId="0" applyNumberFormat="1" applyFont="1" applyFill="1" applyBorder="1" applyAlignment="1">
      <alignment horizontal="center" vertical="center"/>
    </xf>
    <xf numFmtId="1" fontId="11" fillId="6" borderId="56" xfId="0" applyNumberFormat="1" applyFont="1" applyFill="1" applyBorder="1" applyAlignment="1">
      <alignment horizontal="center" vertical="center"/>
    </xf>
    <xf numFmtId="1" fontId="11" fillId="6" borderId="57" xfId="0" applyNumberFormat="1" applyFont="1" applyFill="1" applyBorder="1" applyAlignment="1">
      <alignment horizontal="center" vertical="center"/>
    </xf>
    <xf numFmtId="1" fontId="11" fillId="6" borderId="58" xfId="0" applyNumberFormat="1" applyFont="1" applyFill="1" applyBorder="1" applyAlignment="1">
      <alignment horizontal="center" vertical="center"/>
    </xf>
    <xf numFmtId="1" fontId="11" fillId="7" borderId="59" xfId="0" applyNumberFormat="1" applyFont="1" applyFill="1" applyBorder="1" applyAlignment="1">
      <alignment horizontal="center" vertical="center"/>
    </xf>
    <xf numFmtId="1" fontId="11" fillId="7" borderId="60" xfId="0" applyNumberFormat="1" applyFont="1" applyFill="1" applyBorder="1" applyAlignment="1">
      <alignment horizontal="center" vertical="center"/>
    </xf>
    <xf numFmtId="1" fontId="11" fillId="7" borderId="61" xfId="0" applyNumberFormat="1" applyFont="1" applyFill="1" applyBorder="1" applyAlignment="1">
      <alignment horizontal="center" vertical="center"/>
    </xf>
    <xf numFmtId="1" fontId="11" fillId="8" borderId="62" xfId="0" applyNumberFormat="1" applyFont="1" applyFill="1" applyBorder="1" applyAlignment="1">
      <alignment horizontal="center" vertical="center"/>
    </xf>
    <xf numFmtId="1" fontId="11" fillId="8" borderId="63" xfId="0" applyNumberFormat="1" applyFont="1" applyFill="1" applyBorder="1" applyAlignment="1">
      <alignment horizontal="center" vertical="center"/>
    </xf>
    <xf numFmtId="1" fontId="11" fillId="8" borderId="64" xfId="0" applyNumberFormat="1" applyFont="1" applyFill="1" applyBorder="1" applyAlignment="1">
      <alignment horizontal="center" vertical="center"/>
    </xf>
    <xf numFmtId="1" fontId="11" fillId="9" borderId="65" xfId="0" applyNumberFormat="1" applyFont="1" applyFill="1" applyBorder="1" applyAlignment="1">
      <alignment horizontal="center" vertical="center"/>
    </xf>
    <xf numFmtId="1" fontId="11" fillId="9" borderId="66" xfId="0" applyNumberFormat="1" applyFont="1" applyFill="1" applyBorder="1" applyAlignment="1">
      <alignment horizontal="center" vertical="center"/>
    </xf>
    <xf numFmtId="1" fontId="11" fillId="9" borderId="79" xfId="0" applyNumberFormat="1" applyFont="1" applyFill="1" applyBorder="1" applyAlignment="1">
      <alignment horizontal="center" vertical="center"/>
    </xf>
    <xf numFmtId="0" fontId="19" fillId="0" borderId="103" xfId="0" applyFont="1" applyBorder="1" applyAlignment="1">
      <alignment horizontal="left" vertical="center" wrapText="1" indent="2"/>
    </xf>
    <xf numFmtId="0" fontId="27" fillId="0" borderId="48" xfId="0" applyFont="1" applyBorder="1" applyAlignment="1">
      <alignment horizontal="right" vertical="center"/>
    </xf>
    <xf numFmtId="1" fontId="12" fillId="4" borderId="102" xfId="0" applyNumberFormat="1" applyFont="1" applyFill="1" applyBorder="1" applyAlignment="1">
      <alignment horizontal="center" vertical="center"/>
    </xf>
    <xf numFmtId="9" fontId="12" fillId="4" borderId="49" xfId="52" applyFont="1" applyFill="1" applyBorder="1" applyAlignment="1">
      <alignment horizontal="center" vertical="center"/>
    </xf>
    <xf numFmtId="9" fontId="12" fillId="5" borderId="49" xfId="52" applyFont="1" applyFill="1" applyBorder="1" applyAlignment="1">
      <alignment horizontal="center" vertical="center"/>
    </xf>
    <xf numFmtId="9" fontId="12" fillId="6" borderId="49" xfId="52" applyFont="1" applyFill="1" applyBorder="1" applyAlignment="1">
      <alignment horizontal="center" vertical="center"/>
    </xf>
    <xf numFmtId="9" fontId="12" fillId="7" borderId="49" xfId="52" applyFont="1" applyFill="1" applyBorder="1" applyAlignment="1">
      <alignment horizontal="center" vertical="center"/>
    </xf>
    <xf numFmtId="9" fontId="12" fillId="8" borderId="49" xfId="52" applyFont="1" applyFill="1" applyBorder="1" applyAlignment="1">
      <alignment horizontal="center" vertical="center"/>
    </xf>
    <xf numFmtId="9" fontId="12" fillId="9" borderId="49" xfId="52" applyFont="1" applyFill="1" applyBorder="1" applyAlignment="1">
      <alignment horizontal="center" vertical="center"/>
    </xf>
    <xf numFmtId="9" fontId="12" fillId="9" borderId="101" xfId="52" applyFont="1" applyFill="1" applyBorder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2" fontId="30" fillId="0" borderId="0" xfId="0" applyNumberFormat="1" applyFont="1" applyAlignment="1">
      <alignment horizontal="center"/>
    </xf>
    <xf numFmtId="0" fontId="27" fillId="0" borderId="80" xfId="0" applyFont="1" applyBorder="1" applyAlignment="1">
      <alignment horizontal="center" vertical="center" wrapText="1"/>
    </xf>
    <xf numFmtId="0" fontId="7" fillId="0" borderId="81" xfId="0" applyFont="1" applyBorder="1"/>
    <xf numFmtId="0" fontId="27" fillId="0" borderId="81" xfId="0" applyFont="1" applyBorder="1" applyAlignment="1">
      <alignment vertical="center"/>
    </xf>
    <xf numFmtId="0" fontId="27" fillId="0" borderId="82" xfId="0" applyFont="1" applyBorder="1" applyAlignment="1">
      <alignment vertical="center"/>
    </xf>
    <xf numFmtId="0" fontId="27" fillId="0" borderId="0" xfId="0" applyFont="1" applyAlignment="1">
      <alignment vertical="center" wrapText="1"/>
    </xf>
    <xf numFmtId="0" fontId="7" fillId="0" borderId="73" xfId="0" applyFont="1" applyBorder="1" applyAlignment="1">
      <alignment horizontal="center"/>
    </xf>
    <xf numFmtId="1" fontId="20" fillId="10" borderId="71" xfId="0" applyNumberFormat="1" applyFont="1" applyFill="1" applyBorder="1" applyAlignment="1">
      <alignment horizontal="center"/>
    </xf>
    <xf numFmtId="1" fontId="20" fillId="10" borderId="18" xfId="0" applyNumberFormat="1" applyFont="1" applyFill="1" applyBorder="1" applyAlignment="1">
      <alignment horizontal="center"/>
    </xf>
    <xf numFmtId="1" fontId="20" fillId="10" borderId="19" xfId="0" applyNumberFormat="1" applyFont="1" applyFill="1" applyBorder="1" applyAlignment="1">
      <alignment horizontal="center"/>
    </xf>
    <xf numFmtId="1" fontId="21" fillId="11" borderId="20" xfId="0" applyNumberFormat="1" applyFont="1" applyFill="1" applyBorder="1" applyAlignment="1">
      <alignment horizontal="center"/>
    </xf>
    <xf numFmtId="1" fontId="21" fillId="11" borderId="21" xfId="0" applyNumberFormat="1" applyFont="1" applyFill="1" applyBorder="1" applyAlignment="1">
      <alignment horizontal="center"/>
    </xf>
    <xf numFmtId="1" fontId="21" fillId="11" borderId="22" xfId="0" applyNumberFormat="1" applyFont="1" applyFill="1" applyBorder="1" applyAlignment="1">
      <alignment horizontal="center"/>
    </xf>
    <xf numFmtId="1" fontId="22" fillId="12" borderId="23" xfId="0" applyNumberFormat="1" applyFont="1" applyFill="1" applyBorder="1" applyAlignment="1">
      <alignment horizontal="center"/>
    </xf>
    <xf numFmtId="1" fontId="22" fillId="12" borderId="24" xfId="0" applyNumberFormat="1" applyFont="1" applyFill="1" applyBorder="1" applyAlignment="1">
      <alignment horizontal="center"/>
    </xf>
    <xf numFmtId="1" fontId="22" fillId="12" borderId="25" xfId="0" applyNumberFormat="1" applyFont="1" applyFill="1" applyBorder="1" applyAlignment="1">
      <alignment horizontal="center"/>
    </xf>
    <xf numFmtId="1" fontId="23" fillId="17" borderId="26" xfId="0" applyNumberFormat="1" applyFont="1" applyFill="1" applyBorder="1" applyAlignment="1">
      <alignment horizontal="center"/>
    </xf>
    <xf numFmtId="1" fontId="23" fillId="17" borderId="27" xfId="0" applyNumberFormat="1" applyFont="1" applyFill="1" applyBorder="1" applyAlignment="1">
      <alignment horizontal="center"/>
    </xf>
    <xf numFmtId="1" fontId="23" fillId="17" borderId="28" xfId="0" applyNumberFormat="1" applyFont="1" applyFill="1" applyBorder="1" applyAlignment="1">
      <alignment horizontal="center"/>
    </xf>
    <xf numFmtId="1" fontId="24" fillId="14" borderId="29" xfId="0" applyNumberFormat="1" applyFont="1" applyFill="1" applyBorder="1" applyAlignment="1">
      <alignment horizontal="center"/>
    </xf>
    <xf numFmtId="1" fontId="24" fillId="14" borderId="30" xfId="0" applyNumberFormat="1" applyFont="1" applyFill="1" applyBorder="1" applyAlignment="1">
      <alignment horizontal="center"/>
    </xf>
    <xf numFmtId="1" fontId="24" fillId="14" borderId="31" xfId="0" applyNumberFormat="1" applyFont="1" applyFill="1" applyBorder="1" applyAlignment="1">
      <alignment horizontal="center"/>
    </xf>
    <xf numFmtId="1" fontId="25" fillId="19" borderId="32" xfId="0" applyNumberFormat="1" applyFont="1" applyFill="1" applyBorder="1" applyAlignment="1">
      <alignment horizontal="center"/>
    </xf>
    <xf numFmtId="1" fontId="25" fillId="19" borderId="33" xfId="0" applyNumberFormat="1" applyFont="1" applyFill="1" applyBorder="1" applyAlignment="1">
      <alignment horizontal="center"/>
    </xf>
    <xf numFmtId="1" fontId="25" fillId="19" borderId="78" xfId="0" applyNumberFormat="1" applyFont="1" applyFill="1" applyBorder="1" applyAlignment="1">
      <alignment horizontal="center"/>
    </xf>
    <xf numFmtId="0" fontId="7" fillId="0" borderId="75" xfId="0" applyFont="1" applyBorder="1" applyAlignment="1">
      <alignment horizontal="center"/>
    </xf>
    <xf numFmtId="1" fontId="20" fillId="10" borderId="90" xfId="0" applyNumberFormat="1" applyFont="1" applyFill="1" applyBorder="1" applyAlignment="1">
      <alignment horizontal="center"/>
    </xf>
    <xf numFmtId="1" fontId="20" fillId="10" borderId="83" xfId="0" applyNumberFormat="1" applyFont="1" applyFill="1" applyBorder="1" applyAlignment="1">
      <alignment horizontal="center"/>
    </xf>
    <xf numFmtId="1" fontId="20" fillId="10" borderId="84" xfId="0" applyNumberFormat="1" applyFont="1" applyFill="1" applyBorder="1" applyAlignment="1">
      <alignment horizontal="center"/>
    </xf>
    <xf numFmtId="1" fontId="21" fillId="11" borderId="85" xfId="0" applyNumberFormat="1" applyFont="1" applyFill="1" applyBorder="1" applyAlignment="1">
      <alignment horizontal="center"/>
    </xf>
    <xf numFmtId="1" fontId="21" fillId="11" borderId="86" xfId="0" applyNumberFormat="1" applyFont="1" applyFill="1" applyBorder="1" applyAlignment="1">
      <alignment horizontal="center"/>
    </xf>
    <xf numFmtId="1" fontId="21" fillId="11" borderId="87" xfId="0" applyNumberFormat="1" applyFont="1" applyFill="1" applyBorder="1" applyAlignment="1">
      <alignment horizontal="center"/>
    </xf>
    <xf numFmtId="1" fontId="22" fillId="12" borderId="88" xfId="0" applyNumberFormat="1" applyFont="1" applyFill="1" applyBorder="1" applyAlignment="1">
      <alignment horizontal="center"/>
    </xf>
    <xf numFmtId="1" fontId="22" fillId="12" borderId="89" xfId="0" applyNumberFormat="1" applyFont="1" applyFill="1" applyBorder="1" applyAlignment="1">
      <alignment horizontal="center"/>
    </xf>
    <xf numFmtId="1" fontId="22" fillId="12" borderId="91" xfId="0" applyNumberFormat="1" applyFont="1" applyFill="1" applyBorder="1" applyAlignment="1">
      <alignment horizontal="center"/>
    </xf>
    <xf numFmtId="1" fontId="23" fillId="17" borderId="92" xfId="0" applyNumberFormat="1" applyFont="1" applyFill="1" applyBorder="1" applyAlignment="1">
      <alignment horizontal="center"/>
    </xf>
    <xf numFmtId="1" fontId="23" fillId="17" borderId="93" xfId="0" applyNumberFormat="1" applyFont="1" applyFill="1" applyBorder="1" applyAlignment="1">
      <alignment horizontal="center"/>
    </xf>
    <xf numFmtId="1" fontId="23" fillId="17" borderId="94" xfId="0" applyNumberFormat="1" applyFont="1" applyFill="1" applyBorder="1" applyAlignment="1">
      <alignment horizontal="center"/>
    </xf>
    <xf numFmtId="1" fontId="24" fillId="14" borderId="95" xfId="0" applyNumberFormat="1" applyFont="1" applyFill="1" applyBorder="1" applyAlignment="1">
      <alignment horizontal="center"/>
    </xf>
    <xf numFmtId="1" fontId="24" fillId="14" borderId="96" xfId="0" applyNumberFormat="1" applyFont="1" applyFill="1" applyBorder="1" applyAlignment="1">
      <alignment horizontal="center"/>
    </xf>
    <xf numFmtId="1" fontId="24" fillId="14" borderId="97" xfId="0" applyNumberFormat="1" applyFont="1" applyFill="1" applyBorder="1" applyAlignment="1">
      <alignment horizontal="center"/>
    </xf>
    <xf numFmtId="1" fontId="25" fillId="19" borderId="98" xfId="0" applyNumberFormat="1" applyFont="1" applyFill="1" applyBorder="1" applyAlignment="1">
      <alignment horizontal="center"/>
    </xf>
    <xf numFmtId="1" fontId="25" fillId="19" borderId="99" xfId="0" applyNumberFormat="1" applyFont="1" applyFill="1" applyBorder="1" applyAlignment="1">
      <alignment horizontal="center"/>
    </xf>
    <xf numFmtId="1" fontId="25" fillId="19" borderId="100" xfId="0" applyNumberFormat="1" applyFont="1" applyFill="1" applyBorder="1" applyAlignment="1">
      <alignment horizontal="center"/>
    </xf>
    <xf numFmtId="164" fontId="20" fillId="10" borderId="71" xfId="0" applyNumberFormat="1" applyFont="1" applyFill="1" applyBorder="1" applyAlignment="1">
      <alignment horizontal="center"/>
    </xf>
    <xf numFmtId="164" fontId="20" fillId="10" borderId="18" xfId="0" applyNumberFormat="1" applyFont="1" applyFill="1" applyBorder="1" applyAlignment="1">
      <alignment horizontal="center"/>
    </xf>
    <xf numFmtId="164" fontId="20" fillId="10" borderId="19" xfId="0" applyNumberFormat="1" applyFont="1" applyFill="1" applyBorder="1" applyAlignment="1">
      <alignment horizontal="center"/>
    </xf>
    <xf numFmtId="164" fontId="21" fillId="11" borderId="20" xfId="0" applyNumberFormat="1" applyFont="1" applyFill="1" applyBorder="1" applyAlignment="1">
      <alignment horizontal="center"/>
    </xf>
    <xf numFmtId="164" fontId="21" fillId="11" borderId="21" xfId="0" applyNumberFormat="1" applyFont="1" applyFill="1" applyBorder="1" applyAlignment="1">
      <alignment horizontal="center"/>
    </xf>
    <xf numFmtId="164" fontId="21" fillId="11" borderId="22" xfId="0" applyNumberFormat="1" applyFont="1" applyFill="1" applyBorder="1" applyAlignment="1">
      <alignment horizontal="center"/>
    </xf>
    <xf numFmtId="164" fontId="22" fillId="12" borderId="23" xfId="0" applyNumberFormat="1" applyFont="1" applyFill="1" applyBorder="1" applyAlignment="1">
      <alignment horizontal="center"/>
    </xf>
    <xf numFmtId="164" fontId="22" fillId="12" borderId="24" xfId="0" applyNumberFormat="1" applyFont="1" applyFill="1" applyBorder="1" applyAlignment="1">
      <alignment horizontal="center"/>
    </xf>
    <xf numFmtId="164" fontId="22" fillId="12" borderId="25" xfId="0" applyNumberFormat="1" applyFont="1" applyFill="1" applyBorder="1" applyAlignment="1">
      <alignment horizontal="center"/>
    </xf>
    <xf numFmtId="164" fontId="23" fillId="17" borderId="26" xfId="0" applyNumberFormat="1" applyFont="1" applyFill="1" applyBorder="1" applyAlignment="1">
      <alignment horizontal="center"/>
    </xf>
    <xf numFmtId="164" fontId="23" fillId="17" borderId="27" xfId="0" applyNumberFormat="1" applyFont="1" applyFill="1" applyBorder="1" applyAlignment="1">
      <alignment horizontal="center"/>
    </xf>
    <xf numFmtId="164" fontId="23" fillId="17" borderId="28" xfId="0" applyNumberFormat="1" applyFont="1" applyFill="1" applyBorder="1" applyAlignment="1">
      <alignment horizontal="center"/>
    </xf>
    <xf numFmtId="164" fontId="24" fillId="14" borderId="29" xfId="0" applyNumberFormat="1" applyFont="1" applyFill="1" applyBorder="1" applyAlignment="1">
      <alignment horizontal="center"/>
    </xf>
    <xf numFmtId="164" fontId="24" fillId="14" borderId="30" xfId="0" applyNumberFormat="1" applyFont="1" applyFill="1" applyBorder="1" applyAlignment="1">
      <alignment horizontal="center"/>
    </xf>
    <xf numFmtId="164" fontId="24" fillId="14" borderId="31" xfId="0" applyNumberFormat="1" applyFont="1" applyFill="1" applyBorder="1" applyAlignment="1">
      <alignment horizontal="center"/>
    </xf>
    <xf numFmtId="164" fontId="25" fillId="19" borderId="32" xfId="0" applyNumberFormat="1" applyFont="1" applyFill="1" applyBorder="1" applyAlignment="1">
      <alignment horizontal="center"/>
    </xf>
    <xf numFmtId="164" fontId="25" fillId="19" borderId="33" xfId="0" applyNumberFormat="1" applyFont="1" applyFill="1" applyBorder="1" applyAlignment="1">
      <alignment horizontal="center"/>
    </xf>
    <xf numFmtId="164" fontId="25" fillId="19" borderId="78" xfId="0" applyNumberFormat="1" applyFont="1" applyFill="1" applyBorder="1" applyAlignment="1">
      <alignment horizontal="center"/>
    </xf>
    <xf numFmtId="164" fontId="20" fillId="10" borderId="90" xfId="0" applyNumberFormat="1" applyFont="1" applyFill="1" applyBorder="1" applyAlignment="1">
      <alignment horizontal="center"/>
    </xf>
    <xf numFmtId="164" fontId="20" fillId="10" borderId="83" xfId="0" applyNumberFormat="1" applyFont="1" applyFill="1" applyBorder="1" applyAlignment="1">
      <alignment horizontal="center"/>
    </xf>
    <xf numFmtId="164" fontId="20" fillId="10" borderId="84" xfId="0" applyNumberFormat="1" applyFont="1" applyFill="1" applyBorder="1" applyAlignment="1">
      <alignment horizontal="center"/>
    </xf>
    <xf numFmtId="164" fontId="21" fillId="11" borderId="85" xfId="0" applyNumberFormat="1" applyFont="1" applyFill="1" applyBorder="1" applyAlignment="1">
      <alignment horizontal="center"/>
    </xf>
    <xf numFmtId="164" fontId="21" fillId="11" borderId="86" xfId="0" applyNumberFormat="1" applyFont="1" applyFill="1" applyBorder="1" applyAlignment="1">
      <alignment horizontal="center"/>
    </xf>
    <xf numFmtId="164" fontId="21" fillId="11" borderId="87" xfId="0" applyNumberFormat="1" applyFont="1" applyFill="1" applyBorder="1" applyAlignment="1">
      <alignment horizontal="center"/>
    </xf>
    <xf numFmtId="164" fontId="22" fillId="12" borderId="88" xfId="0" applyNumberFormat="1" applyFont="1" applyFill="1" applyBorder="1" applyAlignment="1">
      <alignment horizontal="center"/>
    </xf>
    <xf numFmtId="164" fontId="22" fillId="12" borderId="89" xfId="0" applyNumberFormat="1" applyFont="1" applyFill="1" applyBorder="1" applyAlignment="1">
      <alignment horizontal="center"/>
    </xf>
    <xf numFmtId="164" fontId="22" fillId="12" borderId="91" xfId="0" applyNumberFormat="1" applyFont="1" applyFill="1" applyBorder="1" applyAlignment="1">
      <alignment horizontal="center"/>
    </xf>
    <xf numFmtId="164" fontId="23" fillId="17" borderId="92" xfId="0" applyNumberFormat="1" applyFont="1" applyFill="1" applyBorder="1" applyAlignment="1">
      <alignment horizontal="center"/>
    </xf>
    <xf numFmtId="164" fontId="23" fillId="17" borderId="93" xfId="0" applyNumberFormat="1" applyFont="1" applyFill="1" applyBorder="1" applyAlignment="1">
      <alignment horizontal="center"/>
    </xf>
    <xf numFmtId="164" fontId="23" fillId="17" borderId="94" xfId="0" applyNumberFormat="1" applyFont="1" applyFill="1" applyBorder="1" applyAlignment="1">
      <alignment horizontal="center"/>
    </xf>
    <xf numFmtId="164" fontId="24" fillId="14" borderId="95" xfId="0" applyNumberFormat="1" applyFont="1" applyFill="1" applyBorder="1" applyAlignment="1">
      <alignment horizontal="center"/>
    </xf>
    <xf numFmtId="164" fontId="24" fillId="14" borderId="96" xfId="0" applyNumberFormat="1" applyFont="1" applyFill="1" applyBorder="1" applyAlignment="1">
      <alignment horizontal="center"/>
    </xf>
    <xf numFmtId="164" fontId="24" fillId="14" borderId="97" xfId="0" applyNumberFormat="1" applyFont="1" applyFill="1" applyBorder="1" applyAlignment="1">
      <alignment horizontal="center"/>
    </xf>
    <xf numFmtId="164" fontId="25" fillId="19" borderId="98" xfId="0" applyNumberFormat="1" applyFont="1" applyFill="1" applyBorder="1" applyAlignment="1">
      <alignment horizontal="center"/>
    </xf>
    <xf numFmtId="164" fontId="25" fillId="19" borderId="99" xfId="0" applyNumberFormat="1" applyFont="1" applyFill="1" applyBorder="1" applyAlignment="1">
      <alignment horizontal="center"/>
    </xf>
    <xf numFmtId="164" fontId="25" fillId="19" borderId="100" xfId="0" applyNumberFormat="1" applyFont="1" applyFill="1" applyBorder="1" applyAlignment="1">
      <alignment horizontal="center"/>
    </xf>
    <xf numFmtId="0" fontId="9" fillId="0" borderId="110" xfId="0" applyFont="1" applyBorder="1" applyAlignment="1">
      <alignment horizontal="center" vertical="center" textRotation="90" wrapText="1"/>
    </xf>
    <xf numFmtId="1" fontId="13" fillId="10" borderId="118" xfId="0" applyNumberFormat="1" applyFont="1" applyFill="1" applyBorder="1" applyAlignment="1">
      <alignment horizontal="center" vertical="center" textRotation="90"/>
    </xf>
    <xf numFmtId="1" fontId="13" fillId="10" borderId="119" xfId="0" applyNumberFormat="1" applyFont="1" applyFill="1" applyBorder="1" applyAlignment="1">
      <alignment horizontal="center" vertical="center" textRotation="90"/>
    </xf>
    <xf numFmtId="1" fontId="13" fillId="10" borderId="120" xfId="0" applyNumberFormat="1" applyFont="1" applyFill="1" applyBorder="1" applyAlignment="1">
      <alignment horizontal="center" vertical="center" textRotation="90"/>
    </xf>
    <xf numFmtId="1" fontId="14" fillId="11" borderId="121" xfId="0" applyNumberFormat="1" applyFont="1" applyFill="1" applyBorder="1" applyAlignment="1">
      <alignment horizontal="center" vertical="center" textRotation="90"/>
    </xf>
    <xf numFmtId="1" fontId="14" fillId="11" borderId="122" xfId="0" applyNumberFormat="1" applyFont="1" applyFill="1" applyBorder="1" applyAlignment="1">
      <alignment horizontal="center" vertical="center" textRotation="90"/>
    </xf>
    <xf numFmtId="1" fontId="14" fillId="11" borderId="123" xfId="0" applyNumberFormat="1" applyFont="1" applyFill="1" applyBorder="1" applyAlignment="1">
      <alignment horizontal="center" vertical="center" textRotation="90"/>
    </xf>
    <xf numFmtId="1" fontId="15" fillId="12" borderId="124" xfId="0" applyNumberFormat="1" applyFont="1" applyFill="1" applyBorder="1" applyAlignment="1">
      <alignment horizontal="center" vertical="center" textRotation="90"/>
    </xf>
    <xf numFmtId="1" fontId="15" fillId="12" borderId="125" xfId="0" applyNumberFormat="1" applyFont="1" applyFill="1" applyBorder="1" applyAlignment="1">
      <alignment horizontal="center" vertical="center" textRotation="90"/>
    </xf>
    <xf numFmtId="1" fontId="15" fillId="12" borderId="126" xfId="0" applyNumberFormat="1" applyFont="1" applyFill="1" applyBorder="1" applyAlignment="1">
      <alignment horizontal="center" vertical="center" textRotation="90"/>
    </xf>
    <xf numFmtId="1" fontId="16" fillId="13" borderId="127" xfId="0" applyNumberFormat="1" applyFont="1" applyFill="1" applyBorder="1" applyAlignment="1">
      <alignment horizontal="center" vertical="center" textRotation="90"/>
    </xf>
    <xf numFmtId="1" fontId="16" fillId="13" borderId="128" xfId="0" applyNumberFormat="1" applyFont="1" applyFill="1" applyBorder="1" applyAlignment="1">
      <alignment horizontal="center" vertical="center" textRotation="90"/>
    </xf>
    <xf numFmtId="1" fontId="16" fillId="13" borderId="129" xfId="0" applyNumberFormat="1" applyFont="1" applyFill="1" applyBorder="1" applyAlignment="1">
      <alignment horizontal="center" vertical="center" textRotation="90"/>
    </xf>
    <xf numFmtId="1" fontId="17" fillId="14" borderId="130" xfId="0" applyNumberFormat="1" applyFont="1" applyFill="1" applyBorder="1" applyAlignment="1">
      <alignment horizontal="center" vertical="center" textRotation="90"/>
    </xf>
    <xf numFmtId="1" fontId="17" fillId="14" borderId="131" xfId="0" applyNumberFormat="1" applyFont="1" applyFill="1" applyBorder="1" applyAlignment="1">
      <alignment horizontal="center" vertical="center" textRotation="90"/>
    </xf>
    <xf numFmtId="1" fontId="17" fillId="14" borderId="132" xfId="0" applyNumberFormat="1" applyFont="1" applyFill="1" applyBorder="1" applyAlignment="1">
      <alignment horizontal="center" vertical="center" textRotation="90"/>
    </xf>
    <xf numFmtId="1" fontId="18" fillId="15" borderId="133" xfId="0" applyNumberFormat="1" applyFont="1" applyFill="1" applyBorder="1" applyAlignment="1">
      <alignment horizontal="center" vertical="center" textRotation="90"/>
    </xf>
    <xf numFmtId="1" fontId="18" fillId="15" borderId="134" xfId="0" applyNumberFormat="1" applyFont="1" applyFill="1" applyBorder="1" applyAlignment="1">
      <alignment horizontal="center" vertical="center" textRotation="90"/>
    </xf>
    <xf numFmtId="1" fontId="18" fillId="15" borderId="135" xfId="0" applyNumberFormat="1" applyFont="1" applyFill="1" applyBorder="1" applyAlignment="1">
      <alignment horizontal="center" vertical="center" textRotation="90"/>
    </xf>
    <xf numFmtId="0" fontId="9" fillId="0" borderId="110" xfId="0" applyFont="1" applyBorder="1" applyAlignment="1">
      <alignment horizontal="center" vertical="center" wrapText="1"/>
    </xf>
    <xf numFmtId="164" fontId="13" fillId="10" borderId="118" xfId="0" applyNumberFormat="1" applyFont="1" applyFill="1" applyBorder="1" applyAlignment="1">
      <alignment horizontal="center" vertical="center"/>
    </xf>
    <xf numFmtId="164" fontId="13" fillId="10" borderId="119" xfId="0" applyNumberFormat="1" applyFont="1" applyFill="1" applyBorder="1" applyAlignment="1">
      <alignment horizontal="center" vertical="center"/>
    </xf>
    <xf numFmtId="164" fontId="13" fillId="10" borderId="120" xfId="0" applyNumberFormat="1" applyFont="1" applyFill="1" applyBorder="1" applyAlignment="1">
      <alignment horizontal="center" vertical="center"/>
    </xf>
    <xf numFmtId="164" fontId="14" fillId="11" borderId="121" xfId="0" applyNumberFormat="1" applyFont="1" applyFill="1" applyBorder="1" applyAlignment="1">
      <alignment horizontal="center" vertical="center"/>
    </xf>
    <xf numFmtId="164" fontId="14" fillId="11" borderId="122" xfId="0" applyNumberFormat="1" applyFont="1" applyFill="1" applyBorder="1" applyAlignment="1">
      <alignment horizontal="center" vertical="center"/>
    </xf>
    <xf numFmtId="164" fontId="14" fillId="11" borderId="123" xfId="0" applyNumberFormat="1" applyFont="1" applyFill="1" applyBorder="1" applyAlignment="1">
      <alignment horizontal="center" vertical="center"/>
    </xf>
    <xf numFmtId="164" fontId="15" fillId="12" borderId="124" xfId="0" applyNumberFormat="1" applyFont="1" applyFill="1" applyBorder="1" applyAlignment="1">
      <alignment horizontal="center" vertical="center"/>
    </xf>
    <xf numFmtId="164" fontId="15" fillId="12" borderId="125" xfId="0" applyNumberFormat="1" applyFont="1" applyFill="1" applyBorder="1" applyAlignment="1">
      <alignment horizontal="center" vertical="center"/>
    </xf>
    <xf numFmtId="164" fontId="15" fillId="12" borderId="126" xfId="0" applyNumberFormat="1" applyFont="1" applyFill="1" applyBorder="1" applyAlignment="1">
      <alignment horizontal="center" vertical="center"/>
    </xf>
    <xf numFmtId="164" fontId="16" fillId="17" borderId="127" xfId="0" applyNumberFormat="1" applyFont="1" applyFill="1" applyBorder="1" applyAlignment="1">
      <alignment horizontal="center" vertical="center"/>
    </xf>
    <xf numFmtId="164" fontId="16" fillId="17" borderId="128" xfId="0" applyNumberFormat="1" applyFont="1" applyFill="1" applyBorder="1" applyAlignment="1">
      <alignment horizontal="center" vertical="center"/>
    </xf>
    <xf numFmtId="164" fontId="16" fillId="17" borderId="129" xfId="0" applyNumberFormat="1" applyFont="1" applyFill="1" applyBorder="1" applyAlignment="1">
      <alignment horizontal="center" vertical="center"/>
    </xf>
    <xf numFmtId="164" fontId="17" fillId="14" borderId="130" xfId="0" applyNumberFormat="1" applyFont="1" applyFill="1" applyBorder="1" applyAlignment="1">
      <alignment horizontal="center" vertical="center"/>
    </xf>
    <xf numFmtId="164" fontId="17" fillId="14" borderId="131" xfId="0" applyNumberFormat="1" applyFont="1" applyFill="1" applyBorder="1" applyAlignment="1">
      <alignment horizontal="center" vertical="center"/>
    </xf>
    <xf numFmtId="164" fontId="17" fillId="14" borderId="132" xfId="0" applyNumberFormat="1" applyFont="1" applyFill="1" applyBorder="1" applyAlignment="1">
      <alignment horizontal="center" vertical="center"/>
    </xf>
    <xf numFmtId="164" fontId="18" fillId="19" borderId="133" xfId="0" applyNumberFormat="1" applyFont="1" applyFill="1" applyBorder="1" applyAlignment="1">
      <alignment horizontal="center" vertical="center"/>
    </xf>
    <xf numFmtId="164" fontId="18" fillId="19" borderId="134" xfId="0" applyNumberFormat="1" applyFont="1" applyFill="1" applyBorder="1" applyAlignment="1">
      <alignment horizontal="center" vertical="center"/>
    </xf>
    <xf numFmtId="164" fontId="18" fillId="19" borderId="135" xfId="0" applyNumberFormat="1" applyFont="1" applyFill="1" applyBorder="1" applyAlignment="1">
      <alignment horizontal="center" vertical="center"/>
    </xf>
    <xf numFmtId="0" fontId="27" fillId="20" borderId="68" xfId="53" applyFont="1" applyFill="1" applyBorder="1" applyAlignment="1">
      <alignment horizontal="center" vertical="center" wrapText="1"/>
    </xf>
    <xf numFmtId="0" fontId="1" fillId="0" borderId="0" xfId="53"/>
    <xf numFmtId="0" fontId="32" fillId="0" borderId="0" xfId="53" applyFont="1" applyAlignment="1">
      <alignment horizontal="center" vertical="center" wrapText="1"/>
    </xf>
    <xf numFmtId="0" fontId="31" fillId="0" borderId="74" xfId="0" applyFont="1" applyBorder="1" applyAlignment="1">
      <alignment horizontal="right" vertical="center" textRotation="90" wrapText="1"/>
    </xf>
    <xf numFmtId="0" fontId="7" fillId="0" borderId="76" xfId="0" applyFont="1" applyBorder="1" applyAlignment="1">
      <alignment horizontal="left" vertical="top" wrapText="1"/>
    </xf>
    <xf numFmtId="0" fontId="6" fillId="22" borderId="0" xfId="0" applyFont="1" applyFill="1" applyAlignment="1">
      <alignment horizontal="left" wrapText="1"/>
    </xf>
    <xf numFmtId="0" fontId="11" fillId="4" borderId="67" xfId="0" applyFont="1" applyFill="1" applyBorder="1" applyAlignment="1">
      <alignment horizontal="center" vertical="center" wrapText="1"/>
    </xf>
    <xf numFmtId="0" fontId="11" fillId="4" borderId="68" xfId="0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11" fillId="6" borderId="68" xfId="0" applyFont="1" applyFill="1" applyBorder="1" applyAlignment="1">
      <alignment horizontal="center" vertical="center" wrapText="1"/>
    </xf>
    <xf numFmtId="0" fontId="11" fillId="7" borderId="68" xfId="0" applyFont="1" applyFill="1" applyBorder="1" applyAlignment="1">
      <alignment horizontal="center" vertical="center" wrapText="1"/>
    </xf>
    <xf numFmtId="0" fontId="11" fillId="8" borderId="68" xfId="0" applyFont="1" applyFill="1" applyBorder="1" applyAlignment="1">
      <alignment horizontal="center" vertical="center" wrapText="1"/>
    </xf>
    <xf numFmtId="0" fontId="11" fillId="9" borderId="68" xfId="0" applyFont="1" applyFill="1" applyBorder="1" applyAlignment="1">
      <alignment horizontal="center" vertical="center" wrapText="1"/>
    </xf>
    <xf numFmtId="0" fontId="12" fillId="9" borderId="68" xfId="0" applyFont="1" applyFill="1" applyBorder="1" applyAlignment="1">
      <alignment horizontal="center" vertical="center" wrapText="1"/>
    </xf>
    <xf numFmtId="0" fontId="12" fillId="9" borderId="69" xfId="0" applyFont="1" applyFill="1" applyBorder="1" applyAlignment="1">
      <alignment horizontal="center" vertical="center" wrapText="1"/>
    </xf>
    <xf numFmtId="0" fontId="19" fillId="0" borderId="68" xfId="53" applyFont="1" applyBorder="1" applyAlignment="1">
      <alignment vertical="center" wrapText="1"/>
    </xf>
    <xf numFmtId="0" fontId="19" fillId="0" borderId="0" xfId="53" applyFont="1" applyAlignment="1">
      <alignment vertical="center" wrapText="1"/>
    </xf>
    <xf numFmtId="0" fontId="8" fillId="20" borderId="76" xfId="0" applyFont="1" applyFill="1" applyBorder="1" applyAlignment="1">
      <alignment horizontal="center" vertical="center" wrapText="1"/>
    </xf>
  </cellXfs>
  <cellStyles count="57">
    <cellStyle name="Currency" xfId="51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  <cellStyle name="Normal 2" xfId="53" xr:uid="{C3A54E29-B999-0849-8851-819A7C22C33A}"/>
    <cellStyle name="Normal 4" xfId="54" xr:uid="{C9627C7D-65FC-1F4F-B8A8-652D7E5F3EEE}"/>
    <cellStyle name="Percent" xfId="52" builtinId="5"/>
    <cellStyle name="RowLevelOneDataEvenStyle" xfId="56" xr:uid="{C7AD541A-EF5A-1F43-AA1C-DF1800A5DF57}"/>
    <cellStyle name="RowLevelOneDataOddStyle" xfId="55" xr:uid="{ECF724A5-FFAB-2A4A-AFE5-6917F77B146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itre.sharepoint.com/sites/act/Shared%20Documents/Development/_Current%20Working%20Version/PRS/Awaiting%20Approvel/01%20-%20ACT%20Capabilities%20and%20Controls%20Matrix%20v2.3%20Stef_Speedbook.xlsx" TargetMode="External"/><Relationship Id="rId1" Type="http://schemas.openxmlformats.org/officeDocument/2006/relationships/externalLinkPath" Target="01%20-%20ACT%20Capabilities%20and%20Controls%20Matrix%20v2.3%20Stef_Speed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blic Release Info"/>
      <sheetName val="Capabilities to Controls"/>
      <sheetName val="Sub-Capabilities to Controls"/>
      <sheetName val="Speedbook"/>
      <sheetName val="Questions and possible changes"/>
      <sheetName val="Done and To Do"/>
      <sheetName val="01 - ACT Capabilities and Cont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Footer ACT 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7B1-B883-4449-9A76-294D02FE210D}">
  <sheetPr>
    <tabColor rgb="FF00B0F0"/>
  </sheetPr>
  <dimension ref="A1:Y156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A2" sqref="A2:B2"/>
    </sheetView>
  </sheetViews>
  <sheetFormatPr baseColWidth="10" defaultColWidth="11" defaultRowHeight="16" x14ac:dyDescent="0.2"/>
  <cols>
    <col min="1" max="1" width="47.5" style="1" customWidth="1"/>
    <col min="2" max="2" width="15.1640625" style="1" customWidth="1"/>
    <col min="3" max="3" width="9.6640625" style="1" bestFit="1" customWidth="1"/>
    <col min="4" max="4" width="9.33203125" style="1" customWidth="1"/>
    <col min="5" max="5" width="9.6640625" style="1" customWidth="1"/>
    <col min="6" max="7" width="8.6640625" style="1" customWidth="1"/>
    <col min="8" max="8" width="9.33203125" style="1" customWidth="1"/>
    <col min="9" max="10" width="8.6640625" style="1" customWidth="1"/>
    <col min="11" max="11" width="9.6640625" style="49" bestFit="1" customWidth="1"/>
    <col min="12" max="12" width="8.6640625" style="1" customWidth="1"/>
    <col min="13" max="14" width="9.6640625" style="1" bestFit="1" customWidth="1"/>
    <col min="15" max="16" width="8.6640625" style="1" customWidth="1"/>
    <col min="17" max="17" width="9.6640625" style="1" bestFit="1" customWidth="1"/>
    <col min="18" max="19" width="8.6640625" style="1" customWidth="1"/>
    <col min="20" max="20" width="9.6640625" style="1" bestFit="1" customWidth="1"/>
    <col min="21" max="21" width="4.33203125" style="1" customWidth="1"/>
    <col min="22" max="22" width="14.1640625" style="1" bestFit="1" customWidth="1"/>
    <col min="23" max="25" width="11" style="1"/>
    <col min="26" max="26" width="3.33203125" style="1" customWidth="1"/>
    <col min="27" max="252" width="11" style="1"/>
    <col min="253" max="253" width="47.5" style="1" customWidth="1"/>
    <col min="254" max="254" width="12.6640625" style="1" customWidth="1"/>
    <col min="255" max="272" width="4.1640625" style="1" bestFit="1" customWidth="1"/>
    <col min="273" max="508" width="11" style="1"/>
    <col min="509" max="509" width="47.5" style="1" customWidth="1"/>
    <col min="510" max="510" width="12.6640625" style="1" customWidth="1"/>
    <col min="511" max="528" width="4.1640625" style="1" bestFit="1" customWidth="1"/>
    <col min="529" max="764" width="11" style="1"/>
    <col min="765" max="765" width="47.5" style="1" customWidth="1"/>
    <col min="766" max="766" width="12.6640625" style="1" customWidth="1"/>
    <col min="767" max="784" width="4.1640625" style="1" bestFit="1" customWidth="1"/>
    <col min="785" max="1020" width="11" style="1"/>
    <col min="1021" max="1021" width="47.5" style="1" customWidth="1"/>
    <col min="1022" max="1022" width="12.6640625" style="1" customWidth="1"/>
    <col min="1023" max="1040" width="4.1640625" style="1" bestFit="1" customWidth="1"/>
    <col min="1041" max="1276" width="11" style="1"/>
    <col min="1277" max="1277" width="47.5" style="1" customWidth="1"/>
    <col min="1278" max="1278" width="12.6640625" style="1" customWidth="1"/>
    <col min="1279" max="1296" width="4.1640625" style="1" bestFit="1" customWidth="1"/>
    <col min="1297" max="1532" width="11" style="1"/>
    <col min="1533" max="1533" width="47.5" style="1" customWidth="1"/>
    <col min="1534" max="1534" width="12.6640625" style="1" customWidth="1"/>
    <col min="1535" max="1552" width="4.1640625" style="1" bestFit="1" customWidth="1"/>
    <col min="1553" max="1788" width="11" style="1"/>
    <col min="1789" max="1789" width="47.5" style="1" customWidth="1"/>
    <col min="1790" max="1790" width="12.6640625" style="1" customWidth="1"/>
    <col min="1791" max="1808" width="4.1640625" style="1" bestFit="1" customWidth="1"/>
    <col min="1809" max="2044" width="11" style="1"/>
    <col min="2045" max="2045" width="47.5" style="1" customWidth="1"/>
    <col min="2046" max="2046" width="12.6640625" style="1" customWidth="1"/>
    <col min="2047" max="2064" width="4.1640625" style="1" bestFit="1" customWidth="1"/>
    <col min="2065" max="2300" width="11" style="1"/>
    <col min="2301" max="2301" width="47.5" style="1" customWidth="1"/>
    <col min="2302" max="2302" width="12.6640625" style="1" customWidth="1"/>
    <col min="2303" max="2320" width="4.1640625" style="1" bestFit="1" customWidth="1"/>
    <col min="2321" max="2556" width="11" style="1"/>
    <col min="2557" max="2557" width="47.5" style="1" customWidth="1"/>
    <col min="2558" max="2558" width="12.6640625" style="1" customWidth="1"/>
    <col min="2559" max="2576" width="4.1640625" style="1" bestFit="1" customWidth="1"/>
    <col min="2577" max="2812" width="11" style="1"/>
    <col min="2813" max="2813" width="47.5" style="1" customWidth="1"/>
    <col min="2814" max="2814" width="12.6640625" style="1" customWidth="1"/>
    <col min="2815" max="2832" width="4.1640625" style="1" bestFit="1" customWidth="1"/>
    <col min="2833" max="3068" width="11" style="1"/>
    <col min="3069" max="3069" width="47.5" style="1" customWidth="1"/>
    <col min="3070" max="3070" width="12.6640625" style="1" customWidth="1"/>
    <col min="3071" max="3088" width="4.1640625" style="1" bestFit="1" customWidth="1"/>
    <col min="3089" max="3324" width="11" style="1"/>
    <col min="3325" max="3325" width="47.5" style="1" customWidth="1"/>
    <col min="3326" max="3326" width="12.6640625" style="1" customWidth="1"/>
    <col min="3327" max="3344" width="4.1640625" style="1" bestFit="1" customWidth="1"/>
    <col min="3345" max="3580" width="11" style="1"/>
    <col min="3581" max="3581" width="47.5" style="1" customWidth="1"/>
    <col min="3582" max="3582" width="12.6640625" style="1" customWidth="1"/>
    <col min="3583" max="3600" width="4.1640625" style="1" bestFit="1" customWidth="1"/>
    <col min="3601" max="3836" width="11" style="1"/>
    <col min="3837" max="3837" width="47.5" style="1" customWidth="1"/>
    <col min="3838" max="3838" width="12.6640625" style="1" customWidth="1"/>
    <col min="3839" max="3856" width="4.1640625" style="1" bestFit="1" customWidth="1"/>
    <col min="3857" max="4092" width="11" style="1"/>
    <col min="4093" max="4093" width="47.5" style="1" customWidth="1"/>
    <col min="4094" max="4094" width="12.6640625" style="1" customWidth="1"/>
    <col min="4095" max="4112" width="4.1640625" style="1" bestFit="1" customWidth="1"/>
    <col min="4113" max="4348" width="11" style="1"/>
    <col min="4349" max="4349" width="47.5" style="1" customWidth="1"/>
    <col min="4350" max="4350" width="12.6640625" style="1" customWidth="1"/>
    <col min="4351" max="4368" width="4.1640625" style="1" bestFit="1" customWidth="1"/>
    <col min="4369" max="4604" width="11" style="1"/>
    <col min="4605" max="4605" width="47.5" style="1" customWidth="1"/>
    <col min="4606" max="4606" width="12.6640625" style="1" customWidth="1"/>
    <col min="4607" max="4624" width="4.1640625" style="1" bestFit="1" customWidth="1"/>
    <col min="4625" max="4860" width="11" style="1"/>
    <col min="4861" max="4861" width="47.5" style="1" customWidth="1"/>
    <col min="4862" max="4862" width="12.6640625" style="1" customWidth="1"/>
    <col min="4863" max="4880" width="4.1640625" style="1" bestFit="1" customWidth="1"/>
    <col min="4881" max="5116" width="11" style="1"/>
    <col min="5117" max="5117" width="47.5" style="1" customWidth="1"/>
    <col min="5118" max="5118" width="12.6640625" style="1" customWidth="1"/>
    <col min="5119" max="5136" width="4.1640625" style="1" bestFit="1" customWidth="1"/>
    <col min="5137" max="5372" width="11" style="1"/>
    <col min="5373" max="5373" width="47.5" style="1" customWidth="1"/>
    <col min="5374" max="5374" width="12.6640625" style="1" customWidth="1"/>
    <col min="5375" max="5392" width="4.1640625" style="1" bestFit="1" customWidth="1"/>
    <col min="5393" max="5628" width="11" style="1"/>
    <col min="5629" max="5629" width="47.5" style="1" customWidth="1"/>
    <col min="5630" max="5630" width="12.6640625" style="1" customWidth="1"/>
    <col min="5631" max="5648" width="4.1640625" style="1" bestFit="1" customWidth="1"/>
    <col min="5649" max="5884" width="11" style="1"/>
    <col min="5885" max="5885" width="47.5" style="1" customWidth="1"/>
    <col min="5886" max="5886" width="12.6640625" style="1" customWidth="1"/>
    <col min="5887" max="5904" width="4.1640625" style="1" bestFit="1" customWidth="1"/>
    <col min="5905" max="6140" width="11" style="1"/>
    <col min="6141" max="6141" width="47.5" style="1" customWidth="1"/>
    <col min="6142" max="6142" width="12.6640625" style="1" customWidth="1"/>
    <col min="6143" max="6160" width="4.1640625" style="1" bestFit="1" customWidth="1"/>
    <col min="6161" max="6396" width="11" style="1"/>
    <col min="6397" max="6397" width="47.5" style="1" customWidth="1"/>
    <col min="6398" max="6398" width="12.6640625" style="1" customWidth="1"/>
    <col min="6399" max="6416" width="4.1640625" style="1" bestFit="1" customWidth="1"/>
    <col min="6417" max="6652" width="11" style="1"/>
    <col min="6653" max="6653" width="47.5" style="1" customWidth="1"/>
    <col min="6654" max="6654" width="12.6640625" style="1" customWidth="1"/>
    <col min="6655" max="6672" width="4.1640625" style="1" bestFit="1" customWidth="1"/>
    <col min="6673" max="6908" width="11" style="1"/>
    <col min="6909" max="6909" width="47.5" style="1" customWidth="1"/>
    <col min="6910" max="6910" width="12.6640625" style="1" customWidth="1"/>
    <col min="6911" max="6928" width="4.1640625" style="1" bestFit="1" customWidth="1"/>
    <col min="6929" max="7164" width="11" style="1"/>
    <col min="7165" max="7165" width="47.5" style="1" customWidth="1"/>
    <col min="7166" max="7166" width="12.6640625" style="1" customWidth="1"/>
    <col min="7167" max="7184" width="4.1640625" style="1" bestFit="1" customWidth="1"/>
    <col min="7185" max="7420" width="11" style="1"/>
    <col min="7421" max="7421" width="47.5" style="1" customWidth="1"/>
    <col min="7422" max="7422" width="12.6640625" style="1" customWidth="1"/>
    <col min="7423" max="7440" width="4.1640625" style="1" bestFit="1" customWidth="1"/>
    <col min="7441" max="7676" width="11" style="1"/>
    <col min="7677" max="7677" width="47.5" style="1" customWidth="1"/>
    <col min="7678" max="7678" width="12.6640625" style="1" customWidth="1"/>
    <col min="7679" max="7696" width="4.1640625" style="1" bestFit="1" customWidth="1"/>
    <col min="7697" max="7932" width="11" style="1"/>
    <col min="7933" max="7933" width="47.5" style="1" customWidth="1"/>
    <col min="7934" max="7934" width="12.6640625" style="1" customWidth="1"/>
    <col min="7935" max="7952" width="4.1640625" style="1" bestFit="1" customWidth="1"/>
    <col min="7953" max="8188" width="11" style="1"/>
    <col min="8189" max="8189" width="47.5" style="1" customWidth="1"/>
    <col min="8190" max="8190" width="12.6640625" style="1" customWidth="1"/>
    <col min="8191" max="8208" width="4.1640625" style="1" bestFit="1" customWidth="1"/>
    <col min="8209" max="8444" width="11" style="1"/>
    <col min="8445" max="8445" width="47.5" style="1" customWidth="1"/>
    <col min="8446" max="8446" width="12.6640625" style="1" customWidth="1"/>
    <col min="8447" max="8464" width="4.1640625" style="1" bestFit="1" customWidth="1"/>
    <col min="8465" max="8700" width="11" style="1"/>
    <col min="8701" max="8701" width="47.5" style="1" customWidth="1"/>
    <col min="8702" max="8702" width="12.6640625" style="1" customWidth="1"/>
    <col min="8703" max="8720" width="4.1640625" style="1" bestFit="1" customWidth="1"/>
    <col min="8721" max="8956" width="11" style="1"/>
    <col min="8957" max="8957" width="47.5" style="1" customWidth="1"/>
    <col min="8958" max="8958" width="12.6640625" style="1" customWidth="1"/>
    <col min="8959" max="8976" width="4.1640625" style="1" bestFit="1" customWidth="1"/>
    <col min="8977" max="9212" width="11" style="1"/>
    <col min="9213" max="9213" width="47.5" style="1" customWidth="1"/>
    <col min="9214" max="9214" width="12.6640625" style="1" customWidth="1"/>
    <col min="9215" max="9232" width="4.1640625" style="1" bestFit="1" customWidth="1"/>
    <col min="9233" max="9468" width="11" style="1"/>
    <col min="9469" max="9469" width="47.5" style="1" customWidth="1"/>
    <col min="9470" max="9470" width="12.6640625" style="1" customWidth="1"/>
    <col min="9471" max="9488" width="4.1640625" style="1" bestFit="1" customWidth="1"/>
    <col min="9489" max="9724" width="11" style="1"/>
    <col min="9725" max="9725" width="47.5" style="1" customWidth="1"/>
    <col min="9726" max="9726" width="12.6640625" style="1" customWidth="1"/>
    <col min="9727" max="9744" width="4.1640625" style="1" bestFit="1" customWidth="1"/>
    <col min="9745" max="9980" width="11" style="1"/>
    <col min="9981" max="9981" width="47.5" style="1" customWidth="1"/>
    <col min="9982" max="9982" width="12.6640625" style="1" customWidth="1"/>
    <col min="9983" max="10000" width="4.1640625" style="1" bestFit="1" customWidth="1"/>
    <col min="10001" max="10236" width="11" style="1"/>
    <col min="10237" max="10237" width="47.5" style="1" customWidth="1"/>
    <col min="10238" max="10238" width="12.6640625" style="1" customWidth="1"/>
    <col min="10239" max="10256" width="4.1640625" style="1" bestFit="1" customWidth="1"/>
    <col min="10257" max="10492" width="11" style="1"/>
    <col min="10493" max="10493" width="47.5" style="1" customWidth="1"/>
    <col min="10494" max="10494" width="12.6640625" style="1" customWidth="1"/>
    <col min="10495" max="10512" width="4.1640625" style="1" bestFit="1" customWidth="1"/>
    <col min="10513" max="10748" width="11" style="1"/>
    <col min="10749" max="10749" width="47.5" style="1" customWidth="1"/>
    <col min="10750" max="10750" width="12.6640625" style="1" customWidth="1"/>
    <col min="10751" max="10768" width="4.1640625" style="1" bestFit="1" customWidth="1"/>
    <col min="10769" max="11004" width="11" style="1"/>
    <col min="11005" max="11005" width="47.5" style="1" customWidth="1"/>
    <col min="11006" max="11006" width="12.6640625" style="1" customWidth="1"/>
    <col min="11007" max="11024" width="4.1640625" style="1" bestFit="1" customWidth="1"/>
    <col min="11025" max="11260" width="11" style="1"/>
    <col min="11261" max="11261" width="47.5" style="1" customWidth="1"/>
    <col min="11262" max="11262" width="12.6640625" style="1" customWidth="1"/>
    <col min="11263" max="11280" width="4.1640625" style="1" bestFit="1" customWidth="1"/>
    <col min="11281" max="11516" width="11" style="1"/>
    <col min="11517" max="11517" width="47.5" style="1" customWidth="1"/>
    <col min="11518" max="11518" width="12.6640625" style="1" customWidth="1"/>
    <col min="11519" max="11536" width="4.1640625" style="1" bestFit="1" customWidth="1"/>
    <col min="11537" max="11772" width="11" style="1"/>
    <col min="11773" max="11773" width="47.5" style="1" customWidth="1"/>
    <col min="11774" max="11774" width="12.6640625" style="1" customWidth="1"/>
    <col min="11775" max="11792" width="4.1640625" style="1" bestFit="1" customWidth="1"/>
    <col min="11793" max="12028" width="11" style="1"/>
    <col min="12029" max="12029" width="47.5" style="1" customWidth="1"/>
    <col min="12030" max="12030" width="12.6640625" style="1" customWidth="1"/>
    <col min="12031" max="12048" width="4.1640625" style="1" bestFit="1" customWidth="1"/>
    <col min="12049" max="12284" width="11" style="1"/>
    <col min="12285" max="12285" width="47.5" style="1" customWidth="1"/>
    <col min="12286" max="12286" width="12.6640625" style="1" customWidth="1"/>
    <col min="12287" max="12304" width="4.1640625" style="1" bestFit="1" customWidth="1"/>
    <col min="12305" max="12540" width="11" style="1"/>
    <col min="12541" max="12541" width="47.5" style="1" customWidth="1"/>
    <col min="12542" max="12542" width="12.6640625" style="1" customWidth="1"/>
    <col min="12543" max="12560" width="4.1640625" style="1" bestFit="1" customWidth="1"/>
    <col min="12561" max="12796" width="11" style="1"/>
    <col min="12797" max="12797" width="47.5" style="1" customWidth="1"/>
    <col min="12798" max="12798" width="12.6640625" style="1" customWidth="1"/>
    <col min="12799" max="12816" width="4.1640625" style="1" bestFit="1" customWidth="1"/>
    <col min="12817" max="13052" width="11" style="1"/>
    <col min="13053" max="13053" width="47.5" style="1" customWidth="1"/>
    <col min="13054" max="13054" width="12.6640625" style="1" customWidth="1"/>
    <col min="13055" max="13072" width="4.1640625" style="1" bestFit="1" customWidth="1"/>
    <col min="13073" max="13308" width="11" style="1"/>
    <col min="13309" max="13309" width="47.5" style="1" customWidth="1"/>
    <col min="13310" max="13310" width="12.6640625" style="1" customWidth="1"/>
    <col min="13311" max="13328" width="4.1640625" style="1" bestFit="1" customWidth="1"/>
    <col min="13329" max="13564" width="11" style="1"/>
    <col min="13565" max="13565" width="47.5" style="1" customWidth="1"/>
    <col min="13566" max="13566" width="12.6640625" style="1" customWidth="1"/>
    <col min="13567" max="13584" width="4.1640625" style="1" bestFit="1" customWidth="1"/>
    <col min="13585" max="13820" width="11" style="1"/>
    <col min="13821" max="13821" width="47.5" style="1" customWidth="1"/>
    <col min="13822" max="13822" width="12.6640625" style="1" customWidth="1"/>
    <col min="13823" max="13840" width="4.1640625" style="1" bestFit="1" customWidth="1"/>
    <col min="13841" max="14076" width="11" style="1"/>
    <col min="14077" max="14077" width="47.5" style="1" customWidth="1"/>
    <col min="14078" max="14078" width="12.6640625" style="1" customWidth="1"/>
    <col min="14079" max="14096" width="4.1640625" style="1" bestFit="1" customWidth="1"/>
    <col min="14097" max="14332" width="11" style="1"/>
    <col min="14333" max="14333" width="47.5" style="1" customWidth="1"/>
    <col min="14334" max="14334" width="12.6640625" style="1" customWidth="1"/>
    <col min="14335" max="14352" width="4.1640625" style="1" bestFit="1" customWidth="1"/>
    <col min="14353" max="14588" width="11" style="1"/>
    <col min="14589" max="14589" width="47.5" style="1" customWidth="1"/>
    <col min="14590" max="14590" width="12.6640625" style="1" customWidth="1"/>
    <col min="14591" max="14608" width="4.1640625" style="1" bestFit="1" customWidth="1"/>
    <col min="14609" max="14844" width="11" style="1"/>
    <col min="14845" max="14845" width="47.5" style="1" customWidth="1"/>
    <col min="14846" max="14846" width="12.6640625" style="1" customWidth="1"/>
    <col min="14847" max="14864" width="4.1640625" style="1" bestFit="1" customWidth="1"/>
    <col min="14865" max="15100" width="11" style="1"/>
    <col min="15101" max="15101" width="47.5" style="1" customWidth="1"/>
    <col min="15102" max="15102" width="12.6640625" style="1" customWidth="1"/>
    <col min="15103" max="15120" width="4.1640625" style="1" bestFit="1" customWidth="1"/>
    <col min="15121" max="15356" width="11" style="1"/>
    <col min="15357" max="15357" width="47.5" style="1" customWidth="1"/>
    <col min="15358" max="15358" width="12.6640625" style="1" customWidth="1"/>
    <col min="15359" max="15376" width="4.1640625" style="1" bestFit="1" customWidth="1"/>
    <col min="15377" max="15612" width="11" style="1"/>
    <col min="15613" max="15613" width="47.5" style="1" customWidth="1"/>
    <col min="15614" max="15614" width="12.6640625" style="1" customWidth="1"/>
    <col min="15615" max="15632" width="4.1640625" style="1" bestFit="1" customWidth="1"/>
    <col min="15633" max="15868" width="11" style="1"/>
    <col min="15869" max="15869" width="47.5" style="1" customWidth="1"/>
    <col min="15870" max="15870" width="12.6640625" style="1" customWidth="1"/>
    <col min="15871" max="15888" width="4.1640625" style="1" bestFit="1" customWidth="1"/>
    <col min="15889" max="16124" width="11" style="1"/>
    <col min="16125" max="16125" width="47.5" style="1" customWidth="1"/>
    <col min="16126" max="16126" width="12.6640625" style="1" customWidth="1"/>
    <col min="16127" max="16144" width="4.1640625" style="1" bestFit="1" customWidth="1"/>
    <col min="16145" max="16384" width="11" style="1"/>
  </cols>
  <sheetData>
    <row r="1" spans="1:25" ht="85" customHeight="1" x14ac:dyDescent="0.35">
      <c r="A1" s="294" t="s">
        <v>101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</row>
    <row r="2" spans="1:25" ht="116" customHeight="1" thickBot="1" x14ac:dyDescent="0.25">
      <c r="A2" s="306" t="s">
        <v>99</v>
      </c>
      <c r="B2" s="306"/>
      <c r="C2" s="293" t="s">
        <v>112</v>
      </c>
      <c r="D2" s="293"/>
      <c r="E2" s="293"/>
      <c r="F2" s="293"/>
      <c r="G2" s="293"/>
      <c r="H2" s="293"/>
      <c r="I2" s="293"/>
      <c r="J2" s="293"/>
      <c r="K2" s="293"/>
      <c r="L2" s="293" t="s">
        <v>113</v>
      </c>
      <c r="M2" s="293"/>
      <c r="N2" s="293"/>
      <c r="O2" s="293"/>
      <c r="P2" s="293"/>
      <c r="Q2" s="293"/>
      <c r="R2" s="293"/>
      <c r="S2" s="293"/>
      <c r="T2" s="293"/>
    </row>
    <row r="3" spans="1:25" ht="31" customHeight="1" x14ac:dyDescent="0.2">
      <c r="A3" s="2" t="s">
        <v>69</v>
      </c>
      <c r="B3" s="3"/>
      <c r="C3" s="295" t="s">
        <v>73</v>
      </c>
      <c r="D3" s="296"/>
      <c r="E3" s="296"/>
      <c r="F3" s="297" t="s">
        <v>62</v>
      </c>
      <c r="G3" s="297"/>
      <c r="H3" s="297"/>
      <c r="I3" s="298" t="s">
        <v>74</v>
      </c>
      <c r="J3" s="298"/>
      <c r="K3" s="298"/>
      <c r="L3" s="299" t="s">
        <v>75</v>
      </c>
      <c r="M3" s="299"/>
      <c r="N3" s="299"/>
      <c r="O3" s="300" t="s">
        <v>63</v>
      </c>
      <c r="P3" s="300"/>
      <c r="Q3" s="300"/>
      <c r="R3" s="301" t="s">
        <v>76</v>
      </c>
      <c r="S3" s="302"/>
      <c r="T3" s="303"/>
    </row>
    <row r="4" spans="1:25" ht="57" customHeight="1" thickBot="1" x14ac:dyDescent="0.25">
      <c r="A4" s="4" t="s">
        <v>39</v>
      </c>
      <c r="B4" s="5" t="s">
        <v>27</v>
      </c>
      <c r="C4" s="6" t="s">
        <v>28</v>
      </c>
      <c r="D4" s="7" t="s">
        <v>29</v>
      </c>
      <c r="E4" s="8" t="s">
        <v>30</v>
      </c>
      <c r="F4" s="9" t="s">
        <v>28</v>
      </c>
      <c r="G4" s="10" t="s">
        <v>29</v>
      </c>
      <c r="H4" s="11" t="s">
        <v>30</v>
      </c>
      <c r="I4" s="12" t="s">
        <v>28</v>
      </c>
      <c r="J4" s="13" t="s">
        <v>29</v>
      </c>
      <c r="K4" s="14" t="s">
        <v>30</v>
      </c>
      <c r="L4" s="15" t="s">
        <v>28</v>
      </c>
      <c r="M4" s="16" t="s">
        <v>29</v>
      </c>
      <c r="N4" s="17" t="s">
        <v>30</v>
      </c>
      <c r="O4" s="18" t="s">
        <v>28</v>
      </c>
      <c r="P4" s="19" t="s">
        <v>29</v>
      </c>
      <c r="Q4" s="20" t="s">
        <v>30</v>
      </c>
      <c r="R4" s="21" t="s">
        <v>28</v>
      </c>
      <c r="S4" s="22" t="s">
        <v>29</v>
      </c>
      <c r="T4" s="23" t="s">
        <v>30</v>
      </c>
      <c r="V4" s="24" t="s">
        <v>100</v>
      </c>
      <c r="W4" s="25" t="s">
        <v>55</v>
      </c>
      <c r="X4" s="25" t="s">
        <v>56</v>
      </c>
      <c r="Y4" s="26" t="s">
        <v>57</v>
      </c>
    </row>
    <row r="5" spans="1:25" x14ac:dyDescent="0.2">
      <c r="A5" s="27" t="s">
        <v>51</v>
      </c>
      <c r="B5" s="28" t="s">
        <v>0</v>
      </c>
      <c r="C5" s="29">
        <v>4</v>
      </c>
      <c r="D5" s="30">
        <v>4</v>
      </c>
      <c r="E5" s="31">
        <v>4</v>
      </c>
      <c r="F5" s="32">
        <v>4</v>
      </c>
      <c r="G5" s="33">
        <v>4</v>
      </c>
      <c r="H5" s="34">
        <v>4</v>
      </c>
      <c r="I5" s="35">
        <v>4</v>
      </c>
      <c r="J5" s="36">
        <v>4</v>
      </c>
      <c r="K5" s="37">
        <v>4</v>
      </c>
      <c r="L5" s="38">
        <v>4</v>
      </c>
      <c r="M5" s="39">
        <v>4</v>
      </c>
      <c r="N5" s="40">
        <v>4</v>
      </c>
      <c r="O5" s="41">
        <v>4</v>
      </c>
      <c r="P5" s="42">
        <v>4</v>
      </c>
      <c r="Q5" s="43">
        <v>4</v>
      </c>
      <c r="R5" s="44">
        <v>4</v>
      </c>
      <c r="S5" s="45">
        <v>4</v>
      </c>
      <c r="T5" s="46">
        <v>4</v>
      </c>
      <c r="V5" s="47">
        <v>1</v>
      </c>
      <c r="W5" s="48">
        <v>50</v>
      </c>
      <c r="X5" s="49">
        <v>1.1000000000000001</v>
      </c>
      <c r="Y5" s="50">
        <f>W5*X5</f>
        <v>55.000000000000007</v>
      </c>
    </row>
    <row r="6" spans="1:25" x14ac:dyDescent="0.2">
      <c r="A6" s="51" t="s">
        <v>50</v>
      </c>
      <c r="B6" s="52" t="s">
        <v>70</v>
      </c>
      <c r="C6" s="53" t="s">
        <v>13</v>
      </c>
      <c r="D6" s="54" t="s">
        <v>13</v>
      </c>
      <c r="E6" s="55" t="s">
        <v>13</v>
      </c>
      <c r="F6" s="56" t="s">
        <v>13</v>
      </c>
      <c r="G6" s="57" t="s">
        <v>13</v>
      </c>
      <c r="H6" s="58" t="s">
        <v>13</v>
      </c>
      <c r="I6" s="59" t="s">
        <v>13</v>
      </c>
      <c r="J6" s="60" t="s">
        <v>13</v>
      </c>
      <c r="K6" s="61" t="s">
        <v>13</v>
      </c>
      <c r="L6" s="62" t="s">
        <v>13</v>
      </c>
      <c r="M6" s="63" t="s">
        <v>13</v>
      </c>
      <c r="N6" s="64" t="s">
        <v>13</v>
      </c>
      <c r="O6" s="65" t="s">
        <v>13</v>
      </c>
      <c r="P6" s="66" t="s">
        <v>13</v>
      </c>
      <c r="Q6" s="67" t="s">
        <v>13</v>
      </c>
      <c r="R6" s="68" t="s">
        <v>13</v>
      </c>
      <c r="S6" s="69" t="s">
        <v>13</v>
      </c>
      <c r="T6" s="70" t="s">
        <v>13</v>
      </c>
      <c r="V6" s="47">
        <v>2</v>
      </c>
      <c r="W6" s="48">
        <v>75</v>
      </c>
      <c r="X6" s="49">
        <v>1.1000000000000001</v>
      </c>
      <c r="Y6" s="50">
        <f>W6*X6</f>
        <v>82.5</v>
      </c>
    </row>
    <row r="7" spans="1:25" x14ac:dyDescent="0.2">
      <c r="A7" s="71" t="s">
        <v>1</v>
      </c>
      <c r="B7" s="28" t="s">
        <v>70</v>
      </c>
      <c r="C7" s="29">
        <v>2</v>
      </c>
      <c r="D7" s="30">
        <v>2</v>
      </c>
      <c r="E7" s="31">
        <v>2</v>
      </c>
      <c r="F7" s="32">
        <v>2</v>
      </c>
      <c r="G7" s="33">
        <v>2</v>
      </c>
      <c r="H7" s="34">
        <v>2</v>
      </c>
      <c r="I7" s="35">
        <v>2</v>
      </c>
      <c r="J7" s="36">
        <v>2</v>
      </c>
      <c r="K7" s="37">
        <v>2</v>
      </c>
      <c r="L7" s="38">
        <v>2</v>
      </c>
      <c r="M7" s="39">
        <v>2</v>
      </c>
      <c r="N7" s="40">
        <v>2</v>
      </c>
      <c r="O7" s="41">
        <v>2</v>
      </c>
      <c r="P7" s="42">
        <v>2</v>
      </c>
      <c r="Q7" s="43">
        <v>2</v>
      </c>
      <c r="R7" s="44">
        <v>2</v>
      </c>
      <c r="S7" s="45">
        <v>2</v>
      </c>
      <c r="T7" s="46">
        <v>2</v>
      </c>
      <c r="V7" s="47">
        <v>3</v>
      </c>
      <c r="W7" s="48">
        <v>100</v>
      </c>
      <c r="X7" s="49">
        <v>1.1000000000000001</v>
      </c>
      <c r="Y7" s="50">
        <f t="shared" ref="Y7:Y8" si="0">W7*X7</f>
        <v>110.00000000000001</v>
      </c>
    </row>
    <row r="8" spans="1:25" x14ac:dyDescent="0.2">
      <c r="A8" s="72" t="s">
        <v>77</v>
      </c>
      <c r="B8" s="28" t="s">
        <v>71</v>
      </c>
      <c r="C8" s="29">
        <v>2</v>
      </c>
      <c r="D8" s="30">
        <v>2</v>
      </c>
      <c r="E8" s="31">
        <v>2</v>
      </c>
      <c r="F8" s="32">
        <v>2</v>
      </c>
      <c r="G8" s="33">
        <v>2</v>
      </c>
      <c r="H8" s="34">
        <v>2</v>
      </c>
      <c r="I8" s="35">
        <v>2</v>
      </c>
      <c r="J8" s="36">
        <v>2</v>
      </c>
      <c r="K8" s="37">
        <v>2</v>
      </c>
      <c r="L8" s="38">
        <v>2</v>
      </c>
      <c r="M8" s="39">
        <v>2</v>
      </c>
      <c r="N8" s="40">
        <v>2</v>
      </c>
      <c r="O8" s="41">
        <v>2</v>
      </c>
      <c r="P8" s="42">
        <v>2</v>
      </c>
      <c r="Q8" s="43">
        <v>2</v>
      </c>
      <c r="R8" s="44">
        <v>2</v>
      </c>
      <c r="S8" s="45">
        <v>2</v>
      </c>
      <c r="T8" s="46">
        <v>2</v>
      </c>
      <c r="V8" s="47">
        <v>4</v>
      </c>
      <c r="W8" s="48">
        <v>150</v>
      </c>
      <c r="X8" s="49">
        <v>1.1000000000000001</v>
      </c>
      <c r="Y8" s="50">
        <f t="shared" si="0"/>
        <v>165</v>
      </c>
    </row>
    <row r="9" spans="1:25" x14ac:dyDescent="0.2">
      <c r="A9" s="72" t="s">
        <v>2</v>
      </c>
      <c r="B9" s="28" t="s">
        <v>70</v>
      </c>
      <c r="C9" s="29">
        <v>1</v>
      </c>
      <c r="D9" s="30">
        <v>1</v>
      </c>
      <c r="E9" s="31">
        <v>1</v>
      </c>
      <c r="F9" s="73">
        <v>1</v>
      </c>
      <c r="G9" s="74">
        <v>1</v>
      </c>
      <c r="H9" s="75">
        <v>1</v>
      </c>
      <c r="I9" s="76">
        <v>1</v>
      </c>
      <c r="J9" s="77">
        <v>1</v>
      </c>
      <c r="K9" s="78">
        <v>1</v>
      </c>
      <c r="L9" s="79">
        <v>1</v>
      </c>
      <c r="M9" s="80">
        <v>1</v>
      </c>
      <c r="N9" s="81">
        <v>1</v>
      </c>
      <c r="O9" s="82">
        <v>1</v>
      </c>
      <c r="P9" s="83">
        <v>1</v>
      </c>
      <c r="Q9" s="84">
        <v>1</v>
      </c>
      <c r="R9" s="85">
        <v>1</v>
      </c>
      <c r="S9" s="86">
        <v>1</v>
      </c>
      <c r="T9" s="87">
        <v>1</v>
      </c>
      <c r="V9" s="47">
        <v>5</v>
      </c>
      <c r="W9" s="88">
        <v>200</v>
      </c>
      <c r="X9" s="49">
        <v>1.1000000000000001</v>
      </c>
      <c r="Y9" s="50">
        <f>W9*X9</f>
        <v>220.00000000000003</v>
      </c>
    </row>
    <row r="10" spans="1:25" x14ac:dyDescent="0.2">
      <c r="A10" s="71" t="s">
        <v>3</v>
      </c>
      <c r="B10" s="28" t="s">
        <v>70</v>
      </c>
      <c r="C10" s="29">
        <v>1</v>
      </c>
      <c r="D10" s="30">
        <v>1</v>
      </c>
      <c r="E10" s="31">
        <v>1</v>
      </c>
      <c r="F10" s="73">
        <v>1</v>
      </c>
      <c r="G10" s="74">
        <v>1</v>
      </c>
      <c r="H10" s="75">
        <v>1</v>
      </c>
      <c r="I10" s="76">
        <v>1</v>
      </c>
      <c r="J10" s="77">
        <v>1</v>
      </c>
      <c r="K10" s="78">
        <v>1</v>
      </c>
      <c r="L10" s="79">
        <v>1</v>
      </c>
      <c r="M10" s="80">
        <v>1</v>
      </c>
      <c r="N10" s="81">
        <v>1</v>
      </c>
      <c r="O10" s="82">
        <v>1</v>
      </c>
      <c r="P10" s="83">
        <v>1</v>
      </c>
      <c r="Q10" s="84">
        <v>1</v>
      </c>
      <c r="R10" s="85">
        <v>1</v>
      </c>
      <c r="S10" s="86">
        <v>1</v>
      </c>
      <c r="T10" s="87">
        <v>1</v>
      </c>
      <c r="V10" s="47">
        <v>6</v>
      </c>
      <c r="W10" s="88">
        <v>250</v>
      </c>
      <c r="X10" s="49">
        <v>1.1000000000000001</v>
      </c>
      <c r="Y10" s="50">
        <f>W10*X10</f>
        <v>275</v>
      </c>
    </row>
    <row r="11" spans="1:25" x14ac:dyDescent="0.2">
      <c r="A11" s="71" t="s">
        <v>85</v>
      </c>
      <c r="B11" s="28" t="s">
        <v>13</v>
      </c>
      <c r="C11" s="29" t="s">
        <v>13</v>
      </c>
      <c r="D11" s="30" t="s">
        <v>13</v>
      </c>
      <c r="E11" s="31" t="s">
        <v>13</v>
      </c>
      <c r="F11" s="73" t="s">
        <v>13</v>
      </c>
      <c r="G11" s="74" t="s">
        <v>13</v>
      </c>
      <c r="H11" s="75" t="s">
        <v>13</v>
      </c>
      <c r="I11" s="76" t="s">
        <v>13</v>
      </c>
      <c r="J11" s="77" t="s">
        <v>13</v>
      </c>
      <c r="K11" s="78" t="s">
        <v>13</v>
      </c>
      <c r="L11" s="79" t="s">
        <v>13</v>
      </c>
      <c r="M11" s="80" t="s">
        <v>13</v>
      </c>
      <c r="N11" s="81" t="s">
        <v>13</v>
      </c>
      <c r="O11" s="82" t="s">
        <v>13</v>
      </c>
      <c r="P11" s="83" t="s">
        <v>13</v>
      </c>
      <c r="Q11" s="84" t="s">
        <v>13</v>
      </c>
      <c r="R11" s="85" t="s">
        <v>13</v>
      </c>
      <c r="S11" s="86" t="s">
        <v>13</v>
      </c>
      <c r="T11" s="87" t="s">
        <v>13</v>
      </c>
      <c r="V11" s="89">
        <v>7</v>
      </c>
      <c r="W11" s="90">
        <v>300</v>
      </c>
      <c r="X11" s="91">
        <v>1.1000000000000001</v>
      </c>
      <c r="Y11" s="92">
        <f>W11*X11</f>
        <v>330</v>
      </c>
    </row>
    <row r="12" spans="1:25" x14ac:dyDescent="0.2">
      <c r="A12" s="72" t="s">
        <v>79</v>
      </c>
      <c r="B12" s="28" t="s">
        <v>70</v>
      </c>
      <c r="C12" s="29">
        <v>24</v>
      </c>
      <c r="D12" s="30">
        <v>24</v>
      </c>
      <c r="E12" s="31">
        <v>24</v>
      </c>
      <c r="F12" s="73">
        <v>24</v>
      </c>
      <c r="G12" s="74">
        <v>24</v>
      </c>
      <c r="H12" s="75">
        <v>24</v>
      </c>
      <c r="I12" s="76">
        <v>24</v>
      </c>
      <c r="J12" s="77">
        <v>24</v>
      </c>
      <c r="K12" s="78">
        <v>24</v>
      </c>
      <c r="L12" s="79">
        <v>24</v>
      </c>
      <c r="M12" s="80">
        <v>24</v>
      </c>
      <c r="N12" s="81">
        <v>24</v>
      </c>
      <c r="O12" s="82">
        <v>24</v>
      </c>
      <c r="P12" s="83">
        <v>24</v>
      </c>
      <c r="Q12" s="84">
        <v>24</v>
      </c>
      <c r="R12" s="85">
        <v>24</v>
      </c>
      <c r="S12" s="86">
        <v>24</v>
      </c>
      <c r="T12" s="87">
        <v>24</v>
      </c>
    </row>
    <row r="13" spans="1:25" x14ac:dyDescent="0.2">
      <c r="A13" s="72" t="s">
        <v>80</v>
      </c>
      <c r="B13" s="28" t="s">
        <v>71</v>
      </c>
      <c r="C13" s="29">
        <v>8</v>
      </c>
      <c r="D13" s="30">
        <v>8</v>
      </c>
      <c r="E13" s="31">
        <v>8</v>
      </c>
      <c r="F13" s="73">
        <v>8</v>
      </c>
      <c r="G13" s="74">
        <v>8</v>
      </c>
      <c r="H13" s="75">
        <v>8</v>
      </c>
      <c r="I13" s="76">
        <v>8</v>
      </c>
      <c r="J13" s="77">
        <v>8</v>
      </c>
      <c r="K13" s="78">
        <v>8</v>
      </c>
      <c r="L13" s="79">
        <v>8</v>
      </c>
      <c r="M13" s="80">
        <v>8</v>
      </c>
      <c r="N13" s="81">
        <v>8</v>
      </c>
      <c r="O13" s="82">
        <v>8</v>
      </c>
      <c r="P13" s="83">
        <v>8</v>
      </c>
      <c r="Q13" s="84">
        <v>8</v>
      </c>
      <c r="R13" s="85">
        <v>8</v>
      </c>
      <c r="S13" s="86">
        <v>8</v>
      </c>
      <c r="T13" s="87">
        <v>8</v>
      </c>
    </row>
    <row r="14" spans="1:25" ht="52" thickBot="1" x14ac:dyDescent="0.25">
      <c r="A14" s="72" t="s">
        <v>81</v>
      </c>
      <c r="B14" s="28" t="s">
        <v>70</v>
      </c>
      <c r="C14" s="29">
        <v>2</v>
      </c>
      <c r="D14" s="30">
        <v>2</v>
      </c>
      <c r="E14" s="31">
        <v>2</v>
      </c>
      <c r="F14" s="73">
        <v>2</v>
      </c>
      <c r="G14" s="74">
        <v>2</v>
      </c>
      <c r="H14" s="75">
        <v>2</v>
      </c>
      <c r="I14" s="76">
        <v>2</v>
      </c>
      <c r="J14" s="77">
        <v>2</v>
      </c>
      <c r="K14" s="78">
        <v>2</v>
      </c>
      <c r="L14" s="79">
        <v>2</v>
      </c>
      <c r="M14" s="80">
        <v>2</v>
      </c>
      <c r="N14" s="81">
        <v>2</v>
      </c>
      <c r="O14" s="82">
        <v>2</v>
      </c>
      <c r="P14" s="83">
        <v>2</v>
      </c>
      <c r="Q14" s="84">
        <v>2</v>
      </c>
      <c r="R14" s="85">
        <v>2</v>
      </c>
      <c r="S14" s="86">
        <v>2</v>
      </c>
      <c r="T14" s="87">
        <v>2</v>
      </c>
      <c r="V14" s="93" t="s">
        <v>27</v>
      </c>
      <c r="W14" s="25" t="s">
        <v>54</v>
      </c>
      <c r="X14" s="25" t="s">
        <v>53</v>
      </c>
      <c r="Y14" s="26" t="s">
        <v>58</v>
      </c>
    </row>
    <row r="15" spans="1:25" x14ac:dyDescent="0.2">
      <c r="A15" s="72" t="s">
        <v>82</v>
      </c>
      <c r="B15" s="28" t="s">
        <v>71</v>
      </c>
      <c r="C15" s="29">
        <v>2</v>
      </c>
      <c r="D15" s="30">
        <v>2</v>
      </c>
      <c r="E15" s="31">
        <v>2</v>
      </c>
      <c r="F15" s="73">
        <v>2</v>
      </c>
      <c r="G15" s="74">
        <v>2</v>
      </c>
      <c r="H15" s="75">
        <v>2</v>
      </c>
      <c r="I15" s="76">
        <v>2</v>
      </c>
      <c r="J15" s="77">
        <v>2</v>
      </c>
      <c r="K15" s="78">
        <v>2</v>
      </c>
      <c r="L15" s="79">
        <v>2</v>
      </c>
      <c r="M15" s="80">
        <v>2</v>
      </c>
      <c r="N15" s="81">
        <v>2</v>
      </c>
      <c r="O15" s="82">
        <v>2</v>
      </c>
      <c r="P15" s="83">
        <v>2</v>
      </c>
      <c r="Q15" s="84">
        <v>2</v>
      </c>
      <c r="R15" s="85">
        <v>2</v>
      </c>
      <c r="S15" s="86">
        <v>2</v>
      </c>
      <c r="T15" s="87">
        <v>2</v>
      </c>
      <c r="V15" s="94" t="s">
        <v>0</v>
      </c>
      <c r="W15" s="49">
        <v>5</v>
      </c>
      <c r="X15" s="95">
        <f t="shared" ref="X15:X27" si="1">SUMIF($V$6:$V$11,$W15,$Y$6:$Y$11)</f>
        <v>220.00000000000003</v>
      </c>
      <c r="Y15" s="96">
        <v>0</v>
      </c>
    </row>
    <row r="16" spans="1:25" x14ac:dyDescent="0.2">
      <c r="A16" s="72" t="s">
        <v>83</v>
      </c>
      <c r="B16" s="28" t="s">
        <v>70</v>
      </c>
      <c r="C16" s="29">
        <v>4</v>
      </c>
      <c r="D16" s="30">
        <v>4</v>
      </c>
      <c r="E16" s="31">
        <v>4</v>
      </c>
      <c r="F16" s="73">
        <v>4</v>
      </c>
      <c r="G16" s="74">
        <v>4</v>
      </c>
      <c r="H16" s="75">
        <v>4</v>
      </c>
      <c r="I16" s="76">
        <v>4</v>
      </c>
      <c r="J16" s="77">
        <v>4</v>
      </c>
      <c r="K16" s="78">
        <v>4</v>
      </c>
      <c r="L16" s="79">
        <v>4</v>
      </c>
      <c r="M16" s="80">
        <v>4</v>
      </c>
      <c r="N16" s="81">
        <v>4</v>
      </c>
      <c r="O16" s="82">
        <v>4</v>
      </c>
      <c r="P16" s="83">
        <v>4</v>
      </c>
      <c r="Q16" s="84">
        <v>4</v>
      </c>
      <c r="R16" s="85">
        <v>4</v>
      </c>
      <c r="S16" s="86">
        <v>4</v>
      </c>
      <c r="T16" s="87">
        <v>4</v>
      </c>
      <c r="V16" s="94" t="s">
        <v>71</v>
      </c>
      <c r="W16" s="49">
        <v>5</v>
      </c>
      <c r="X16" s="95">
        <f t="shared" si="1"/>
        <v>220.00000000000003</v>
      </c>
      <c r="Y16" s="96">
        <v>0</v>
      </c>
    </row>
    <row r="17" spans="1:25" x14ac:dyDescent="0.2">
      <c r="A17" s="97" t="s">
        <v>84</v>
      </c>
      <c r="B17" s="98" t="s">
        <v>71</v>
      </c>
      <c r="C17" s="99">
        <v>2</v>
      </c>
      <c r="D17" s="100">
        <v>2</v>
      </c>
      <c r="E17" s="101">
        <v>2</v>
      </c>
      <c r="F17" s="102">
        <v>2</v>
      </c>
      <c r="G17" s="103">
        <v>2</v>
      </c>
      <c r="H17" s="104">
        <v>2</v>
      </c>
      <c r="I17" s="105">
        <v>2</v>
      </c>
      <c r="J17" s="106">
        <v>2</v>
      </c>
      <c r="K17" s="107">
        <v>2</v>
      </c>
      <c r="L17" s="108">
        <v>2</v>
      </c>
      <c r="M17" s="109">
        <v>2</v>
      </c>
      <c r="N17" s="110">
        <v>2</v>
      </c>
      <c r="O17" s="111">
        <v>2</v>
      </c>
      <c r="P17" s="112">
        <v>2</v>
      </c>
      <c r="Q17" s="113">
        <v>2</v>
      </c>
      <c r="R17" s="114">
        <v>2</v>
      </c>
      <c r="S17" s="115">
        <v>2</v>
      </c>
      <c r="T17" s="116">
        <v>2</v>
      </c>
      <c r="V17" s="94" t="s">
        <v>72</v>
      </c>
      <c r="W17" s="49">
        <v>4</v>
      </c>
      <c r="X17" s="95">
        <f t="shared" si="1"/>
        <v>165</v>
      </c>
      <c r="Y17" s="96">
        <v>0</v>
      </c>
    </row>
    <row r="18" spans="1:25" x14ac:dyDescent="0.2">
      <c r="A18" s="51" t="s">
        <v>78</v>
      </c>
      <c r="B18" s="52" t="s">
        <v>70</v>
      </c>
      <c r="C18" s="53" t="s">
        <v>13</v>
      </c>
      <c r="D18" s="54" t="s">
        <v>13</v>
      </c>
      <c r="E18" s="55" t="s">
        <v>13</v>
      </c>
      <c r="F18" s="117" t="s">
        <v>13</v>
      </c>
      <c r="G18" s="118" t="s">
        <v>13</v>
      </c>
      <c r="H18" s="119" t="s">
        <v>13</v>
      </c>
      <c r="I18" s="120" t="s">
        <v>13</v>
      </c>
      <c r="J18" s="121" t="s">
        <v>13</v>
      </c>
      <c r="K18" s="122" t="s">
        <v>13</v>
      </c>
      <c r="L18" s="123" t="s">
        <v>13</v>
      </c>
      <c r="M18" s="124" t="s">
        <v>13</v>
      </c>
      <c r="N18" s="125" t="s">
        <v>13</v>
      </c>
      <c r="O18" s="126" t="s">
        <v>13</v>
      </c>
      <c r="P18" s="127" t="s">
        <v>13</v>
      </c>
      <c r="Q18" s="128" t="s">
        <v>13</v>
      </c>
      <c r="R18" s="129" t="s">
        <v>13</v>
      </c>
      <c r="S18" s="130" t="s">
        <v>13</v>
      </c>
      <c r="T18" s="131" t="s">
        <v>13</v>
      </c>
      <c r="V18" s="94" t="s">
        <v>70</v>
      </c>
      <c r="W18" s="49">
        <v>5</v>
      </c>
      <c r="X18" s="95">
        <f t="shared" si="1"/>
        <v>220.00000000000003</v>
      </c>
      <c r="Y18" s="96">
        <v>0</v>
      </c>
    </row>
    <row r="19" spans="1:25" x14ac:dyDescent="0.2">
      <c r="A19" s="71" t="s">
        <v>4</v>
      </c>
      <c r="B19" s="28" t="s">
        <v>70</v>
      </c>
      <c r="C19" s="29" t="s">
        <v>13</v>
      </c>
      <c r="D19" s="30" t="s">
        <v>13</v>
      </c>
      <c r="E19" s="31" t="s">
        <v>13</v>
      </c>
      <c r="F19" s="73" t="s">
        <v>13</v>
      </c>
      <c r="G19" s="74" t="s">
        <v>13</v>
      </c>
      <c r="H19" s="75" t="s">
        <v>13</v>
      </c>
      <c r="I19" s="76" t="s">
        <v>13</v>
      </c>
      <c r="J19" s="77" t="s">
        <v>13</v>
      </c>
      <c r="K19" s="78" t="s">
        <v>13</v>
      </c>
      <c r="L19" s="79" t="s">
        <v>13</v>
      </c>
      <c r="M19" s="80" t="s">
        <v>13</v>
      </c>
      <c r="N19" s="81" t="s">
        <v>13</v>
      </c>
      <c r="O19" s="82" t="s">
        <v>13</v>
      </c>
      <c r="P19" s="83" t="s">
        <v>13</v>
      </c>
      <c r="Q19" s="84" t="s">
        <v>13</v>
      </c>
      <c r="R19" s="85" t="s">
        <v>13</v>
      </c>
      <c r="S19" s="86" t="s">
        <v>13</v>
      </c>
      <c r="T19" s="87" t="s">
        <v>13</v>
      </c>
      <c r="V19" s="94" t="s">
        <v>20</v>
      </c>
      <c r="W19" s="49">
        <v>4</v>
      </c>
      <c r="X19" s="95">
        <f t="shared" si="1"/>
        <v>165</v>
      </c>
      <c r="Y19" s="96">
        <v>0</v>
      </c>
    </row>
    <row r="20" spans="1:25" x14ac:dyDescent="0.2">
      <c r="A20" s="72" t="s">
        <v>42</v>
      </c>
      <c r="B20" s="28" t="s">
        <v>70</v>
      </c>
      <c r="C20" s="29">
        <v>8</v>
      </c>
      <c r="D20" s="30">
        <v>8</v>
      </c>
      <c r="E20" s="31">
        <v>8</v>
      </c>
      <c r="F20" s="32">
        <v>8</v>
      </c>
      <c r="G20" s="33">
        <v>8</v>
      </c>
      <c r="H20" s="34">
        <v>8</v>
      </c>
      <c r="I20" s="35">
        <v>8</v>
      </c>
      <c r="J20" s="36">
        <v>8</v>
      </c>
      <c r="K20" s="37">
        <v>8</v>
      </c>
      <c r="L20" s="38">
        <v>8</v>
      </c>
      <c r="M20" s="39">
        <v>8</v>
      </c>
      <c r="N20" s="40">
        <v>8</v>
      </c>
      <c r="O20" s="41">
        <v>8</v>
      </c>
      <c r="P20" s="42">
        <v>8</v>
      </c>
      <c r="Q20" s="43">
        <v>8</v>
      </c>
      <c r="R20" s="85">
        <v>8</v>
      </c>
      <c r="S20" s="86">
        <v>8</v>
      </c>
      <c r="T20" s="87">
        <v>8</v>
      </c>
      <c r="V20" s="94" t="s">
        <v>22</v>
      </c>
      <c r="W20" s="49">
        <v>4</v>
      </c>
      <c r="X20" s="95">
        <f t="shared" si="1"/>
        <v>165</v>
      </c>
      <c r="Y20" s="96">
        <v>0</v>
      </c>
    </row>
    <row r="21" spans="1:25" x14ac:dyDescent="0.2">
      <c r="A21" s="72" t="s">
        <v>43</v>
      </c>
      <c r="B21" s="28" t="s">
        <v>20</v>
      </c>
      <c r="C21" s="29">
        <v>24</v>
      </c>
      <c r="D21" s="30">
        <v>24</v>
      </c>
      <c r="E21" s="31">
        <v>24</v>
      </c>
      <c r="F21" s="32">
        <v>24</v>
      </c>
      <c r="G21" s="33">
        <v>24</v>
      </c>
      <c r="H21" s="34">
        <v>24</v>
      </c>
      <c r="I21" s="35">
        <v>24</v>
      </c>
      <c r="J21" s="36">
        <v>24</v>
      </c>
      <c r="K21" s="37">
        <v>24</v>
      </c>
      <c r="L21" s="38">
        <v>24</v>
      </c>
      <c r="M21" s="39">
        <v>24</v>
      </c>
      <c r="N21" s="40">
        <v>24</v>
      </c>
      <c r="O21" s="41">
        <v>24</v>
      </c>
      <c r="P21" s="42">
        <v>24</v>
      </c>
      <c r="Q21" s="43">
        <v>24</v>
      </c>
      <c r="R21" s="85">
        <v>24</v>
      </c>
      <c r="S21" s="86">
        <v>24</v>
      </c>
      <c r="T21" s="87">
        <v>24</v>
      </c>
      <c r="V21" s="94" t="s">
        <v>23</v>
      </c>
      <c r="W21" s="49">
        <v>4</v>
      </c>
      <c r="X21" s="95">
        <f t="shared" si="1"/>
        <v>165</v>
      </c>
      <c r="Y21" s="96">
        <v>0</v>
      </c>
    </row>
    <row r="22" spans="1:25" x14ac:dyDescent="0.2">
      <c r="A22" s="72" t="s">
        <v>44</v>
      </c>
      <c r="B22" s="28" t="s">
        <v>22</v>
      </c>
      <c r="C22" s="29">
        <v>8</v>
      </c>
      <c r="D22" s="30">
        <v>8</v>
      </c>
      <c r="E22" s="31">
        <v>8</v>
      </c>
      <c r="F22" s="32">
        <v>8</v>
      </c>
      <c r="G22" s="33">
        <v>8</v>
      </c>
      <c r="H22" s="34">
        <v>8</v>
      </c>
      <c r="I22" s="35">
        <v>8</v>
      </c>
      <c r="J22" s="36">
        <v>8</v>
      </c>
      <c r="K22" s="37">
        <v>8</v>
      </c>
      <c r="L22" s="38">
        <v>8</v>
      </c>
      <c r="M22" s="39">
        <v>8</v>
      </c>
      <c r="N22" s="40">
        <v>8</v>
      </c>
      <c r="O22" s="41">
        <v>8</v>
      </c>
      <c r="P22" s="42">
        <v>8</v>
      </c>
      <c r="Q22" s="43">
        <v>8</v>
      </c>
      <c r="R22" s="85">
        <v>8</v>
      </c>
      <c r="S22" s="86">
        <v>8</v>
      </c>
      <c r="T22" s="87">
        <v>8</v>
      </c>
      <c r="V22" s="94" t="s">
        <v>24</v>
      </c>
      <c r="W22" s="49">
        <v>3</v>
      </c>
      <c r="X22" s="95">
        <f t="shared" si="1"/>
        <v>110.00000000000001</v>
      </c>
      <c r="Y22" s="96">
        <v>0</v>
      </c>
    </row>
    <row r="23" spans="1:25" x14ac:dyDescent="0.2">
      <c r="A23" s="72" t="s">
        <v>45</v>
      </c>
      <c r="B23" s="28" t="s">
        <v>32</v>
      </c>
      <c r="C23" s="29">
        <v>2</v>
      </c>
      <c r="D23" s="30">
        <v>2</v>
      </c>
      <c r="E23" s="31">
        <v>2</v>
      </c>
      <c r="F23" s="32">
        <v>2</v>
      </c>
      <c r="G23" s="33">
        <v>2</v>
      </c>
      <c r="H23" s="34">
        <v>2</v>
      </c>
      <c r="I23" s="35">
        <v>2</v>
      </c>
      <c r="J23" s="36">
        <v>2</v>
      </c>
      <c r="K23" s="37">
        <v>2</v>
      </c>
      <c r="L23" s="38">
        <v>2</v>
      </c>
      <c r="M23" s="39">
        <v>2</v>
      </c>
      <c r="N23" s="40">
        <v>2</v>
      </c>
      <c r="O23" s="41">
        <v>2</v>
      </c>
      <c r="P23" s="42">
        <v>2</v>
      </c>
      <c r="Q23" s="43">
        <v>2</v>
      </c>
      <c r="R23" s="85">
        <v>2</v>
      </c>
      <c r="S23" s="86">
        <v>2</v>
      </c>
      <c r="T23" s="87">
        <v>2</v>
      </c>
      <c r="V23" s="94" t="s">
        <v>25</v>
      </c>
      <c r="W23" s="49">
        <v>3</v>
      </c>
      <c r="X23" s="95">
        <f t="shared" si="1"/>
        <v>110.00000000000001</v>
      </c>
      <c r="Y23" s="96">
        <v>0</v>
      </c>
    </row>
    <row r="24" spans="1:25" x14ac:dyDescent="0.2">
      <c r="A24" s="72" t="s">
        <v>46</v>
      </c>
      <c r="B24" s="28" t="s">
        <v>34</v>
      </c>
      <c r="C24" s="29">
        <v>2</v>
      </c>
      <c r="D24" s="30">
        <v>2</v>
      </c>
      <c r="E24" s="31">
        <v>2</v>
      </c>
      <c r="F24" s="32">
        <v>2</v>
      </c>
      <c r="G24" s="33">
        <v>2</v>
      </c>
      <c r="H24" s="34">
        <v>2</v>
      </c>
      <c r="I24" s="35">
        <v>2</v>
      </c>
      <c r="J24" s="36">
        <v>2</v>
      </c>
      <c r="K24" s="37">
        <v>2</v>
      </c>
      <c r="L24" s="38">
        <v>2</v>
      </c>
      <c r="M24" s="39">
        <v>2</v>
      </c>
      <c r="N24" s="40">
        <v>2</v>
      </c>
      <c r="O24" s="41">
        <v>2</v>
      </c>
      <c r="P24" s="42">
        <v>2</v>
      </c>
      <c r="Q24" s="43">
        <v>2</v>
      </c>
      <c r="R24" s="85">
        <v>2</v>
      </c>
      <c r="S24" s="86">
        <v>2</v>
      </c>
      <c r="T24" s="87">
        <v>2</v>
      </c>
      <c r="V24" s="94" t="s">
        <v>32</v>
      </c>
      <c r="W24" s="49">
        <v>4</v>
      </c>
      <c r="X24" s="95">
        <f t="shared" si="1"/>
        <v>165</v>
      </c>
      <c r="Y24" s="96">
        <v>0</v>
      </c>
    </row>
    <row r="25" spans="1:25" x14ac:dyDescent="0.2">
      <c r="A25" s="72" t="s">
        <v>106</v>
      </c>
      <c r="B25" s="28" t="s">
        <v>102</v>
      </c>
      <c r="C25" s="29"/>
      <c r="D25" s="30"/>
      <c r="E25" s="31"/>
      <c r="F25" s="32"/>
      <c r="G25" s="33"/>
      <c r="H25" s="34"/>
      <c r="I25" s="35"/>
      <c r="J25" s="36"/>
      <c r="K25" s="37"/>
      <c r="L25" s="38"/>
      <c r="M25" s="39"/>
      <c r="N25" s="40"/>
      <c r="O25" s="41"/>
      <c r="P25" s="42"/>
      <c r="Q25" s="43"/>
      <c r="R25" s="85"/>
      <c r="S25" s="86"/>
      <c r="T25" s="87"/>
      <c r="V25" s="94"/>
      <c r="W25" s="49"/>
      <c r="X25" s="95"/>
      <c r="Y25" s="96"/>
    </row>
    <row r="26" spans="1:25" x14ac:dyDescent="0.2">
      <c r="A26" s="72" t="s">
        <v>107</v>
      </c>
      <c r="B26" s="28" t="s">
        <v>104</v>
      </c>
      <c r="C26" s="29"/>
      <c r="D26" s="30"/>
      <c r="E26" s="31"/>
      <c r="F26" s="32"/>
      <c r="G26" s="33"/>
      <c r="H26" s="34"/>
      <c r="I26" s="35"/>
      <c r="J26" s="36"/>
      <c r="K26" s="37"/>
      <c r="L26" s="38"/>
      <c r="M26" s="39"/>
      <c r="N26" s="40"/>
      <c r="O26" s="41"/>
      <c r="P26" s="42"/>
      <c r="Q26" s="43"/>
      <c r="R26" s="85"/>
      <c r="S26" s="86"/>
      <c r="T26" s="87"/>
      <c r="V26" s="94"/>
      <c r="W26" s="49"/>
      <c r="X26" s="95"/>
      <c r="Y26" s="96"/>
    </row>
    <row r="27" spans="1:25" x14ac:dyDescent="0.2">
      <c r="A27" s="72" t="s">
        <v>47</v>
      </c>
      <c r="B27" s="28" t="s">
        <v>36</v>
      </c>
      <c r="C27" s="29">
        <v>2</v>
      </c>
      <c r="D27" s="30">
        <v>2</v>
      </c>
      <c r="E27" s="31">
        <v>2</v>
      </c>
      <c r="F27" s="32">
        <v>2</v>
      </c>
      <c r="G27" s="33">
        <v>2</v>
      </c>
      <c r="H27" s="34">
        <v>2</v>
      </c>
      <c r="I27" s="35">
        <v>2</v>
      </c>
      <c r="J27" s="36">
        <v>2</v>
      </c>
      <c r="K27" s="37">
        <v>2</v>
      </c>
      <c r="L27" s="38">
        <v>2</v>
      </c>
      <c r="M27" s="39">
        <v>2</v>
      </c>
      <c r="N27" s="40">
        <v>2</v>
      </c>
      <c r="O27" s="41">
        <v>2</v>
      </c>
      <c r="P27" s="42">
        <v>2</v>
      </c>
      <c r="Q27" s="43">
        <v>2</v>
      </c>
      <c r="R27" s="85">
        <v>2</v>
      </c>
      <c r="S27" s="86">
        <v>2</v>
      </c>
      <c r="T27" s="87">
        <v>2</v>
      </c>
      <c r="V27" s="94" t="s">
        <v>33</v>
      </c>
      <c r="W27" s="49">
        <v>4</v>
      </c>
      <c r="X27" s="95">
        <f t="shared" si="1"/>
        <v>165</v>
      </c>
      <c r="Y27" s="96">
        <v>0</v>
      </c>
    </row>
    <row r="28" spans="1:25" x14ac:dyDescent="0.2">
      <c r="A28" s="72" t="s">
        <v>48</v>
      </c>
      <c r="B28" s="28" t="s">
        <v>21</v>
      </c>
      <c r="C28" s="29" t="s">
        <v>13</v>
      </c>
      <c r="D28" s="30" t="s">
        <v>13</v>
      </c>
      <c r="E28" s="31" t="s">
        <v>13</v>
      </c>
      <c r="F28" s="32" t="s">
        <v>13</v>
      </c>
      <c r="G28" s="33" t="s">
        <v>13</v>
      </c>
      <c r="H28" s="34" t="s">
        <v>13</v>
      </c>
      <c r="I28" s="35" t="s">
        <v>13</v>
      </c>
      <c r="J28" s="36" t="s">
        <v>13</v>
      </c>
      <c r="K28" s="37" t="s">
        <v>13</v>
      </c>
      <c r="L28" s="38" t="s">
        <v>13</v>
      </c>
      <c r="M28" s="39" t="s">
        <v>13</v>
      </c>
      <c r="N28" s="40" t="s">
        <v>13</v>
      </c>
      <c r="O28" s="41" t="s">
        <v>13</v>
      </c>
      <c r="P28" s="42" t="s">
        <v>13</v>
      </c>
      <c r="Q28" s="43" t="s">
        <v>13</v>
      </c>
      <c r="R28" s="85" t="s">
        <v>13</v>
      </c>
      <c r="S28" s="86" t="s">
        <v>13</v>
      </c>
      <c r="T28" s="87" t="s">
        <v>13</v>
      </c>
      <c r="V28" s="94" t="s">
        <v>34</v>
      </c>
      <c r="W28" s="49">
        <v>4</v>
      </c>
      <c r="X28" s="95">
        <f t="shared" ref="X28:X37" si="2">SUMIF($V$6:$V$11,$W28,$Y$6:$Y$11)</f>
        <v>165</v>
      </c>
      <c r="Y28" s="96">
        <v>0</v>
      </c>
    </row>
    <row r="29" spans="1:25" x14ac:dyDescent="0.2">
      <c r="A29" s="72" t="s">
        <v>59</v>
      </c>
      <c r="B29" s="28" t="s">
        <v>52</v>
      </c>
      <c r="C29" s="29">
        <v>1</v>
      </c>
      <c r="D29" s="30">
        <v>1</v>
      </c>
      <c r="E29" s="31">
        <v>1</v>
      </c>
      <c r="F29" s="32">
        <v>1</v>
      </c>
      <c r="G29" s="33">
        <v>1</v>
      </c>
      <c r="H29" s="34">
        <v>1</v>
      </c>
      <c r="I29" s="35">
        <v>1</v>
      </c>
      <c r="J29" s="36">
        <v>1</v>
      </c>
      <c r="K29" s="37">
        <v>1</v>
      </c>
      <c r="L29" s="38">
        <v>1</v>
      </c>
      <c r="M29" s="39">
        <v>1</v>
      </c>
      <c r="N29" s="40">
        <v>1</v>
      </c>
      <c r="O29" s="41">
        <v>1</v>
      </c>
      <c r="P29" s="42">
        <v>1</v>
      </c>
      <c r="Q29" s="43">
        <v>1</v>
      </c>
      <c r="R29" s="85">
        <v>1</v>
      </c>
      <c r="S29" s="86">
        <v>1</v>
      </c>
      <c r="T29" s="87">
        <v>1</v>
      </c>
      <c r="V29" s="94" t="s">
        <v>35</v>
      </c>
      <c r="W29" s="49">
        <v>4</v>
      </c>
      <c r="X29" s="95">
        <f t="shared" si="2"/>
        <v>165</v>
      </c>
      <c r="Y29" s="96">
        <v>0</v>
      </c>
    </row>
    <row r="30" spans="1:25" x14ac:dyDescent="0.2">
      <c r="A30" s="71" t="s">
        <v>40</v>
      </c>
      <c r="B30" s="28" t="s">
        <v>70</v>
      </c>
      <c r="C30" s="29">
        <v>40</v>
      </c>
      <c r="D30" s="30">
        <v>40</v>
      </c>
      <c r="E30" s="31">
        <v>40</v>
      </c>
      <c r="F30" s="73">
        <v>40</v>
      </c>
      <c r="G30" s="74">
        <v>40</v>
      </c>
      <c r="H30" s="75">
        <v>40</v>
      </c>
      <c r="I30" s="76">
        <v>40</v>
      </c>
      <c r="J30" s="77">
        <v>40</v>
      </c>
      <c r="K30" s="78">
        <v>40</v>
      </c>
      <c r="L30" s="79">
        <v>40</v>
      </c>
      <c r="M30" s="80">
        <v>40</v>
      </c>
      <c r="N30" s="81">
        <v>40</v>
      </c>
      <c r="O30" s="82">
        <v>40</v>
      </c>
      <c r="P30" s="83">
        <v>40</v>
      </c>
      <c r="Q30" s="84">
        <v>40</v>
      </c>
      <c r="R30" s="85">
        <v>40</v>
      </c>
      <c r="S30" s="86">
        <v>40</v>
      </c>
      <c r="T30" s="87">
        <v>40</v>
      </c>
      <c r="V30" s="94" t="s">
        <v>102</v>
      </c>
      <c r="W30" s="49">
        <v>4</v>
      </c>
      <c r="X30" s="95">
        <f t="shared" si="2"/>
        <v>165</v>
      </c>
      <c r="Y30" s="96">
        <v>0</v>
      </c>
    </row>
    <row r="31" spans="1:25" x14ac:dyDescent="0.2">
      <c r="A31" s="72" t="s">
        <v>31</v>
      </c>
      <c r="B31" s="28" t="s">
        <v>20</v>
      </c>
      <c r="C31" s="29">
        <v>40</v>
      </c>
      <c r="D31" s="30">
        <v>40</v>
      </c>
      <c r="E31" s="31">
        <v>40</v>
      </c>
      <c r="F31" s="32">
        <v>40</v>
      </c>
      <c r="G31" s="33">
        <v>40</v>
      </c>
      <c r="H31" s="34">
        <v>40</v>
      </c>
      <c r="I31" s="35">
        <v>40</v>
      </c>
      <c r="J31" s="36">
        <v>40</v>
      </c>
      <c r="K31" s="37">
        <v>40</v>
      </c>
      <c r="L31" s="38">
        <v>40</v>
      </c>
      <c r="M31" s="39">
        <v>40</v>
      </c>
      <c r="N31" s="40">
        <v>40</v>
      </c>
      <c r="O31" s="82">
        <v>40</v>
      </c>
      <c r="P31" s="83">
        <v>40</v>
      </c>
      <c r="Q31" s="84">
        <v>40</v>
      </c>
      <c r="R31" s="85">
        <v>40</v>
      </c>
      <c r="S31" s="86">
        <v>40</v>
      </c>
      <c r="T31" s="87">
        <v>40</v>
      </c>
      <c r="V31" s="94" t="s">
        <v>103</v>
      </c>
      <c r="W31" s="49">
        <v>4</v>
      </c>
      <c r="X31" s="95">
        <f t="shared" si="2"/>
        <v>165</v>
      </c>
      <c r="Y31" s="96">
        <v>0</v>
      </c>
    </row>
    <row r="32" spans="1:25" x14ac:dyDescent="0.2">
      <c r="A32" s="72" t="s">
        <v>8</v>
      </c>
      <c r="B32" s="28" t="s">
        <v>22</v>
      </c>
      <c r="C32" s="29">
        <v>40</v>
      </c>
      <c r="D32" s="30">
        <v>40</v>
      </c>
      <c r="E32" s="31">
        <v>40</v>
      </c>
      <c r="F32" s="73">
        <v>40</v>
      </c>
      <c r="G32" s="74">
        <v>40</v>
      </c>
      <c r="H32" s="75">
        <v>40</v>
      </c>
      <c r="I32" s="76" t="s">
        <v>13</v>
      </c>
      <c r="J32" s="77" t="s">
        <v>13</v>
      </c>
      <c r="K32" s="78" t="s">
        <v>13</v>
      </c>
      <c r="L32" s="79">
        <v>32</v>
      </c>
      <c r="M32" s="80">
        <v>40</v>
      </c>
      <c r="N32" s="81">
        <v>40</v>
      </c>
      <c r="O32" s="82">
        <v>32</v>
      </c>
      <c r="P32" s="83">
        <v>40</v>
      </c>
      <c r="Q32" s="84">
        <v>40</v>
      </c>
      <c r="R32" s="85" t="s">
        <v>13</v>
      </c>
      <c r="S32" s="86" t="s">
        <v>13</v>
      </c>
      <c r="T32" s="87" t="s">
        <v>13</v>
      </c>
      <c r="V32" s="94" t="s">
        <v>104</v>
      </c>
      <c r="W32" s="49">
        <v>4</v>
      </c>
      <c r="X32" s="95">
        <f t="shared" si="2"/>
        <v>165</v>
      </c>
      <c r="Y32" s="96">
        <v>0</v>
      </c>
    </row>
    <row r="33" spans="1:25" x14ac:dyDescent="0.2">
      <c r="A33" s="72" t="s">
        <v>8</v>
      </c>
      <c r="B33" s="28" t="s">
        <v>23</v>
      </c>
      <c r="C33" s="29">
        <v>40</v>
      </c>
      <c r="D33" s="30">
        <v>40</v>
      </c>
      <c r="E33" s="31">
        <v>40</v>
      </c>
      <c r="F33" s="32">
        <v>40</v>
      </c>
      <c r="G33" s="33">
        <v>40</v>
      </c>
      <c r="H33" s="34">
        <v>40</v>
      </c>
      <c r="I33" s="35" t="s">
        <v>13</v>
      </c>
      <c r="J33" s="36" t="s">
        <v>13</v>
      </c>
      <c r="K33" s="37" t="s">
        <v>13</v>
      </c>
      <c r="L33" s="38">
        <v>32</v>
      </c>
      <c r="M33" s="39">
        <v>40</v>
      </c>
      <c r="N33" s="40">
        <v>40</v>
      </c>
      <c r="O33" s="41">
        <v>32</v>
      </c>
      <c r="P33" s="42">
        <v>40</v>
      </c>
      <c r="Q33" s="43">
        <v>40</v>
      </c>
      <c r="R33" s="85" t="s">
        <v>13</v>
      </c>
      <c r="S33" s="86" t="s">
        <v>13</v>
      </c>
      <c r="T33" s="87" t="s">
        <v>13</v>
      </c>
      <c r="V33" s="94" t="s">
        <v>105</v>
      </c>
      <c r="W33" s="49">
        <v>4</v>
      </c>
      <c r="X33" s="95">
        <f t="shared" si="2"/>
        <v>165</v>
      </c>
      <c r="Y33" s="96">
        <v>0</v>
      </c>
    </row>
    <row r="34" spans="1:25" x14ac:dyDescent="0.2">
      <c r="A34" s="72" t="s">
        <v>8</v>
      </c>
      <c r="B34" s="28" t="s">
        <v>24</v>
      </c>
      <c r="C34" s="29" t="s">
        <v>13</v>
      </c>
      <c r="D34" s="30" t="s">
        <v>13</v>
      </c>
      <c r="E34" s="31">
        <v>40</v>
      </c>
      <c r="F34" s="73" t="s">
        <v>13</v>
      </c>
      <c r="G34" s="74" t="s">
        <v>13</v>
      </c>
      <c r="H34" s="75">
        <v>40</v>
      </c>
      <c r="I34" s="76" t="s">
        <v>13</v>
      </c>
      <c r="J34" s="77" t="s">
        <v>13</v>
      </c>
      <c r="K34" s="78" t="s">
        <v>13</v>
      </c>
      <c r="L34" s="38" t="s">
        <v>13</v>
      </c>
      <c r="M34" s="39" t="s">
        <v>13</v>
      </c>
      <c r="N34" s="40">
        <v>40</v>
      </c>
      <c r="O34" s="82" t="s">
        <v>13</v>
      </c>
      <c r="P34" s="83" t="s">
        <v>13</v>
      </c>
      <c r="Q34" s="84">
        <v>40</v>
      </c>
      <c r="R34" s="85" t="s">
        <v>13</v>
      </c>
      <c r="S34" s="86" t="s">
        <v>13</v>
      </c>
      <c r="T34" s="87" t="s">
        <v>13</v>
      </c>
      <c r="V34" s="94" t="s">
        <v>36</v>
      </c>
      <c r="W34" s="49">
        <v>4</v>
      </c>
      <c r="X34" s="95">
        <f t="shared" si="2"/>
        <v>165</v>
      </c>
      <c r="Y34" s="96">
        <v>0</v>
      </c>
    </row>
    <row r="35" spans="1:25" x14ac:dyDescent="0.2">
      <c r="A35" s="72" t="s">
        <v>8</v>
      </c>
      <c r="B35" s="28" t="s">
        <v>25</v>
      </c>
      <c r="C35" s="29" t="s">
        <v>13</v>
      </c>
      <c r="D35" s="30" t="s">
        <v>13</v>
      </c>
      <c r="E35" s="31">
        <v>40</v>
      </c>
      <c r="F35" s="32" t="s">
        <v>13</v>
      </c>
      <c r="G35" s="33" t="s">
        <v>13</v>
      </c>
      <c r="H35" s="34">
        <v>40</v>
      </c>
      <c r="I35" s="35" t="s">
        <v>13</v>
      </c>
      <c r="J35" s="36" t="s">
        <v>13</v>
      </c>
      <c r="K35" s="37" t="s">
        <v>13</v>
      </c>
      <c r="L35" s="38" t="s">
        <v>13</v>
      </c>
      <c r="M35" s="39" t="s">
        <v>13</v>
      </c>
      <c r="N35" s="40" t="s">
        <v>13</v>
      </c>
      <c r="O35" s="82" t="s">
        <v>13</v>
      </c>
      <c r="P35" s="83" t="s">
        <v>13</v>
      </c>
      <c r="Q35" s="84" t="s">
        <v>13</v>
      </c>
      <c r="R35" s="85" t="s">
        <v>13</v>
      </c>
      <c r="S35" s="86" t="s">
        <v>13</v>
      </c>
      <c r="T35" s="87" t="s">
        <v>13</v>
      </c>
      <c r="V35" s="94" t="s">
        <v>37</v>
      </c>
      <c r="W35" s="49">
        <v>4</v>
      </c>
      <c r="X35" s="95">
        <f t="shared" si="2"/>
        <v>165</v>
      </c>
      <c r="Y35" s="96">
        <v>0</v>
      </c>
    </row>
    <row r="36" spans="1:25" x14ac:dyDescent="0.2">
      <c r="A36" s="72" t="s">
        <v>9</v>
      </c>
      <c r="B36" s="28" t="s">
        <v>32</v>
      </c>
      <c r="C36" s="29">
        <v>24</v>
      </c>
      <c r="D36" s="30">
        <v>24</v>
      </c>
      <c r="E36" s="31">
        <v>24</v>
      </c>
      <c r="F36" s="73">
        <v>24</v>
      </c>
      <c r="G36" s="74">
        <v>24</v>
      </c>
      <c r="H36" s="75">
        <v>24</v>
      </c>
      <c r="I36" s="76">
        <v>24</v>
      </c>
      <c r="J36" s="77">
        <v>24</v>
      </c>
      <c r="K36" s="78">
        <v>24</v>
      </c>
      <c r="L36" s="38">
        <v>24</v>
      </c>
      <c r="M36" s="39">
        <v>24</v>
      </c>
      <c r="N36" s="40">
        <v>24</v>
      </c>
      <c r="O36" s="82">
        <v>24</v>
      </c>
      <c r="P36" s="83">
        <v>24</v>
      </c>
      <c r="Q36" s="84">
        <v>24</v>
      </c>
      <c r="R36" s="85">
        <v>24</v>
      </c>
      <c r="S36" s="86">
        <v>24</v>
      </c>
      <c r="T36" s="87">
        <v>24</v>
      </c>
      <c r="V36" s="94" t="s">
        <v>21</v>
      </c>
      <c r="W36" s="49">
        <v>5</v>
      </c>
      <c r="X36" s="95">
        <f t="shared" si="2"/>
        <v>220.00000000000003</v>
      </c>
      <c r="Y36" s="96">
        <v>0</v>
      </c>
    </row>
    <row r="37" spans="1:25" x14ac:dyDescent="0.2">
      <c r="A37" s="72" t="s">
        <v>9</v>
      </c>
      <c r="B37" s="28" t="s">
        <v>33</v>
      </c>
      <c r="C37" s="29" t="s">
        <v>13</v>
      </c>
      <c r="D37" s="30" t="s">
        <v>13</v>
      </c>
      <c r="E37" s="31">
        <v>40</v>
      </c>
      <c r="F37" s="32" t="s">
        <v>13</v>
      </c>
      <c r="G37" s="33" t="s">
        <v>13</v>
      </c>
      <c r="H37" s="34">
        <v>40</v>
      </c>
      <c r="I37" s="35" t="s">
        <v>13</v>
      </c>
      <c r="J37" s="36" t="s">
        <v>13</v>
      </c>
      <c r="K37" s="37">
        <v>40</v>
      </c>
      <c r="L37" s="38" t="s">
        <v>13</v>
      </c>
      <c r="M37" s="39" t="s">
        <v>13</v>
      </c>
      <c r="N37" s="40">
        <v>32</v>
      </c>
      <c r="O37" s="82" t="s">
        <v>13</v>
      </c>
      <c r="P37" s="83" t="s">
        <v>13</v>
      </c>
      <c r="Q37" s="84">
        <v>32</v>
      </c>
      <c r="R37" s="85" t="s">
        <v>13</v>
      </c>
      <c r="S37" s="86" t="s">
        <v>13</v>
      </c>
      <c r="T37" s="87">
        <v>32</v>
      </c>
      <c r="V37" s="132" t="s">
        <v>52</v>
      </c>
      <c r="W37" s="91">
        <v>5</v>
      </c>
      <c r="X37" s="133">
        <f t="shared" si="2"/>
        <v>220.00000000000003</v>
      </c>
      <c r="Y37" s="134">
        <v>0</v>
      </c>
    </row>
    <row r="38" spans="1:25" ht="32" x14ac:dyDescent="0.2">
      <c r="A38" s="72" t="s">
        <v>10</v>
      </c>
      <c r="B38" s="28" t="s">
        <v>34</v>
      </c>
      <c r="C38" s="29">
        <v>24</v>
      </c>
      <c r="D38" s="30">
        <v>24</v>
      </c>
      <c r="E38" s="31">
        <v>24</v>
      </c>
      <c r="F38" s="73" t="s">
        <v>13</v>
      </c>
      <c r="G38" s="74" t="s">
        <v>13</v>
      </c>
      <c r="H38" s="75" t="s">
        <v>13</v>
      </c>
      <c r="I38" s="76">
        <v>24</v>
      </c>
      <c r="J38" s="77">
        <v>24</v>
      </c>
      <c r="K38" s="78">
        <v>24</v>
      </c>
      <c r="L38" s="38">
        <v>16</v>
      </c>
      <c r="M38" s="39">
        <v>24</v>
      </c>
      <c r="N38" s="40">
        <v>24</v>
      </c>
      <c r="O38" s="82" t="s">
        <v>13</v>
      </c>
      <c r="P38" s="83" t="s">
        <v>13</v>
      </c>
      <c r="Q38" s="84" t="s">
        <v>13</v>
      </c>
      <c r="R38" s="85">
        <v>16</v>
      </c>
      <c r="S38" s="86">
        <v>24</v>
      </c>
      <c r="T38" s="87">
        <v>24</v>
      </c>
    </row>
    <row r="39" spans="1:25" ht="32" x14ac:dyDescent="0.2">
      <c r="A39" s="72" t="s">
        <v>10</v>
      </c>
      <c r="B39" s="28" t="s">
        <v>35</v>
      </c>
      <c r="C39" s="29" t="s">
        <v>13</v>
      </c>
      <c r="D39" s="30" t="s">
        <v>13</v>
      </c>
      <c r="E39" s="31">
        <v>40</v>
      </c>
      <c r="F39" s="32" t="s">
        <v>13</v>
      </c>
      <c r="G39" s="33" t="s">
        <v>13</v>
      </c>
      <c r="H39" s="34" t="s">
        <v>13</v>
      </c>
      <c r="I39" s="35" t="s">
        <v>13</v>
      </c>
      <c r="J39" s="36" t="s">
        <v>13</v>
      </c>
      <c r="K39" s="37">
        <v>40</v>
      </c>
      <c r="L39" s="38" t="s">
        <v>13</v>
      </c>
      <c r="M39" s="39" t="s">
        <v>13</v>
      </c>
      <c r="N39" s="40">
        <v>32</v>
      </c>
      <c r="O39" s="82" t="s">
        <v>13</v>
      </c>
      <c r="P39" s="83" t="s">
        <v>13</v>
      </c>
      <c r="Q39" s="84" t="s">
        <v>13</v>
      </c>
      <c r="R39" s="85" t="s">
        <v>13</v>
      </c>
      <c r="S39" s="86" t="s">
        <v>13</v>
      </c>
      <c r="T39" s="87">
        <v>32</v>
      </c>
    </row>
    <row r="40" spans="1:25" x14ac:dyDescent="0.2">
      <c r="A40" s="72" t="s">
        <v>108</v>
      </c>
      <c r="B40" s="28" t="s">
        <v>102</v>
      </c>
      <c r="C40" s="29">
        <v>24</v>
      </c>
      <c r="D40" s="30">
        <v>24</v>
      </c>
      <c r="E40" s="31">
        <v>24</v>
      </c>
      <c r="F40" s="73" t="s">
        <v>13</v>
      </c>
      <c r="G40" s="74" t="s">
        <v>13</v>
      </c>
      <c r="H40" s="75" t="s">
        <v>13</v>
      </c>
      <c r="I40" s="76">
        <v>24</v>
      </c>
      <c r="J40" s="77">
        <v>24</v>
      </c>
      <c r="K40" s="78">
        <v>24</v>
      </c>
      <c r="L40" s="38">
        <v>16</v>
      </c>
      <c r="M40" s="39">
        <v>24</v>
      </c>
      <c r="N40" s="40">
        <v>24</v>
      </c>
      <c r="O40" s="82" t="s">
        <v>13</v>
      </c>
      <c r="P40" s="83" t="s">
        <v>13</v>
      </c>
      <c r="Q40" s="84" t="s">
        <v>13</v>
      </c>
      <c r="R40" s="85">
        <v>16</v>
      </c>
      <c r="S40" s="86">
        <v>24</v>
      </c>
      <c r="T40" s="87">
        <v>24</v>
      </c>
    </row>
    <row r="41" spans="1:25" x14ac:dyDescent="0.2">
      <c r="A41" s="72" t="s">
        <v>108</v>
      </c>
      <c r="B41" s="28" t="s">
        <v>103</v>
      </c>
      <c r="C41" s="29" t="s">
        <v>13</v>
      </c>
      <c r="D41" s="30" t="s">
        <v>13</v>
      </c>
      <c r="E41" s="31">
        <v>40</v>
      </c>
      <c r="F41" s="32" t="s">
        <v>13</v>
      </c>
      <c r="G41" s="33" t="s">
        <v>13</v>
      </c>
      <c r="H41" s="34" t="s">
        <v>13</v>
      </c>
      <c r="I41" s="35" t="s">
        <v>13</v>
      </c>
      <c r="J41" s="36" t="s">
        <v>13</v>
      </c>
      <c r="K41" s="37">
        <v>40</v>
      </c>
      <c r="L41" s="38" t="s">
        <v>13</v>
      </c>
      <c r="M41" s="39" t="s">
        <v>13</v>
      </c>
      <c r="N41" s="40">
        <v>32</v>
      </c>
      <c r="O41" s="82" t="s">
        <v>13</v>
      </c>
      <c r="P41" s="83" t="s">
        <v>13</v>
      </c>
      <c r="Q41" s="84" t="s">
        <v>13</v>
      </c>
      <c r="R41" s="85" t="s">
        <v>13</v>
      </c>
      <c r="S41" s="86" t="s">
        <v>13</v>
      </c>
      <c r="T41" s="87">
        <v>32</v>
      </c>
    </row>
    <row r="42" spans="1:25" x14ac:dyDescent="0.2">
      <c r="A42" s="72" t="s">
        <v>109</v>
      </c>
      <c r="B42" s="28" t="s">
        <v>104</v>
      </c>
      <c r="C42" s="29">
        <v>24</v>
      </c>
      <c r="D42" s="30">
        <v>24</v>
      </c>
      <c r="E42" s="31">
        <v>24</v>
      </c>
      <c r="F42" s="73" t="s">
        <v>13</v>
      </c>
      <c r="G42" s="74" t="s">
        <v>13</v>
      </c>
      <c r="H42" s="75" t="s">
        <v>13</v>
      </c>
      <c r="I42" s="76">
        <v>24</v>
      </c>
      <c r="J42" s="77">
        <v>24</v>
      </c>
      <c r="K42" s="78">
        <v>24</v>
      </c>
      <c r="L42" s="38">
        <v>16</v>
      </c>
      <c r="M42" s="39">
        <v>24</v>
      </c>
      <c r="N42" s="40">
        <v>24</v>
      </c>
      <c r="O42" s="82" t="s">
        <v>13</v>
      </c>
      <c r="P42" s="83" t="s">
        <v>13</v>
      </c>
      <c r="Q42" s="84" t="s">
        <v>13</v>
      </c>
      <c r="R42" s="85">
        <v>16</v>
      </c>
      <c r="S42" s="86">
        <v>24</v>
      </c>
      <c r="T42" s="87">
        <v>24</v>
      </c>
    </row>
    <row r="43" spans="1:25" x14ac:dyDescent="0.2">
      <c r="A43" s="72" t="s">
        <v>109</v>
      </c>
      <c r="B43" s="28" t="s">
        <v>105</v>
      </c>
      <c r="C43" s="29" t="s">
        <v>13</v>
      </c>
      <c r="D43" s="30" t="s">
        <v>13</v>
      </c>
      <c r="E43" s="31">
        <v>40</v>
      </c>
      <c r="F43" s="32" t="s">
        <v>13</v>
      </c>
      <c r="G43" s="33" t="s">
        <v>13</v>
      </c>
      <c r="H43" s="34" t="s">
        <v>13</v>
      </c>
      <c r="I43" s="35" t="s">
        <v>13</v>
      </c>
      <c r="J43" s="36" t="s">
        <v>13</v>
      </c>
      <c r="K43" s="37">
        <v>40</v>
      </c>
      <c r="L43" s="38" t="s">
        <v>13</v>
      </c>
      <c r="M43" s="39" t="s">
        <v>13</v>
      </c>
      <c r="N43" s="40">
        <v>32</v>
      </c>
      <c r="O43" s="82" t="s">
        <v>13</v>
      </c>
      <c r="P43" s="83" t="s">
        <v>13</v>
      </c>
      <c r="Q43" s="84" t="s">
        <v>13</v>
      </c>
      <c r="R43" s="85" t="s">
        <v>13</v>
      </c>
      <c r="S43" s="86" t="s">
        <v>13</v>
      </c>
      <c r="T43" s="87">
        <v>32</v>
      </c>
    </row>
    <row r="44" spans="1:25" x14ac:dyDescent="0.2">
      <c r="A44" s="72" t="s">
        <v>11</v>
      </c>
      <c r="B44" s="28" t="s">
        <v>36</v>
      </c>
      <c r="C44" s="29">
        <v>24</v>
      </c>
      <c r="D44" s="30">
        <v>24</v>
      </c>
      <c r="E44" s="31">
        <v>24</v>
      </c>
      <c r="F44" s="73" t="s">
        <v>13</v>
      </c>
      <c r="G44" s="74" t="s">
        <v>13</v>
      </c>
      <c r="H44" s="75" t="s">
        <v>13</v>
      </c>
      <c r="I44" s="76">
        <v>24</v>
      </c>
      <c r="J44" s="77">
        <v>24</v>
      </c>
      <c r="K44" s="78">
        <v>24</v>
      </c>
      <c r="L44" s="38">
        <v>16</v>
      </c>
      <c r="M44" s="39">
        <v>24</v>
      </c>
      <c r="N44" s="40">
        <v>24</v>
      </c>
      <c r="O44" s="82" t="s">
        <v>13</v>
      </c>
      <c r="P44" s="83" t="s">
        <v>13</v>
      </c>
      <c r="Q44" s="84" t="s">
        <v>13</v>
      </c>
      <c r="R44" s="85">
        <v>16</v>
      </c>
      <c r="S44" s="86">
        <v>24</v>
      </c>
      <c r="T44" s="87">
        <v>24</v>
      </c>
    </row>
    <row r="45" spans="1:25" x14ac:dyDescent="0.2">
      <c r="A45" s="72" t="s">
        <v>11</v>
      </c>
      <c r="B45" s="28" t="s">
        <v>37</v>
      </c>
      <c r="C45" s="29" t="s">
        <v>13</v>
      </c>
      <c r="D45" s="30" t="s">
        <v>13</v>
      </c>
      <c r="E45" s="31">
        <v>40</v>
      </c>
      <c r="F45" s="32" t="s">
        <v>13</v>
      </c>
      <c r="G45" s="33" t="s">
        <v>13</v>
      </c>
      <c r="H45" s="34" t="s">
        <v>13</v>
      </c>
      <c r="I45" s="35" t="s">
        <v>13</v>
      </c>
      <c r="J45" s="36" t="s">
        <v>13</v>
      </c>
      <c r="K45" s="37">
        <v>40</v>
      </c>
      <c r="L45" s="38" t="s">
        <v>13</v>
      </c>
      <c r="M45" s="39" t="s">
        <v>13</v>
      </c>
      <c r="N45" s="40">
        <v>32</v>
      </c>
      <c r="O45" s="82" t="s">
        <v>13</v>
      </c>
      <c r="P45" s="83" t="s">
        <v>13</v>
      </c>
      <c r="Q45" s="84" t="s">
        <v>13</v>
      </c>
      <c r="R45" s="85" t="s">
        <v>13</v>
      </c>
      <c r="S45" s="86" t="s">
        <v>13</v>
      </c>
      <c r="T45" s="87">
        <v>32</v>
      </c>
    </row>
    <row r="46" spans="1:25" x14ac:dyDescent="0.2">
      <c r="A46" s="72" t="s">
        <v>12</v>
      </c>
      <c r="B46" s="28" t="s">
        <v>21</v>
      </c>
      <c r="C46" s="29" t="s">
        <v>13</v>
      </c>
      <c r="D46" s="30" t="s">
        <v>13</v>
      </c>
      <c r="E46" s="31" t="s">
        <v>13</v>
      </c>
      <c r="F46" s="73" t="s">
        <v>13</v>
      </c>
      <c r="G46" s="74" t="s">
        <v>13</v>
      </c>
      <c r="H46" s="75" t="s">
        <v>13</v>
      </c>
      <c r="I46" s="76" t="s">
        <v>13</v>
      </c>
      <c r="J46" s="77" t="s">
        <v>13</v>
      </c>
      <c r="K46" s="78" t="s">
        <v>13</v>
      </c>
      <c r="L46" s="38" t="s">
        <v>13</v>
      </c>
      <c r="M46" s="39" t="s">
        <v>13</v>
      </c>
      <c r="N46" s="40" t="s">
        <v>13</v>
      </c>
      <c r="O46" s="82" t="s">
        <v>13</v>
      </c>
      <c r="P46" s="83" t="s">
        <v>13</v>
      </c>
      <c r="Q46" s="84" t="s">
        <v>13</v>
      </c>
      <c r="R46" s="85" t="s">
        <v>13</v>
      </c>
      <c r="S46" s="86" t="s">
        <v>13</v>
      </c>
      <c r="T46" s="87" t="s">
        <v>13</v>
      </c>
    </row>
    <row r="47" spans="1:25" x14ac:dyDescent="0.2">
      <c r="A47" s="72" t="s">
        <v>60</v>
      </c>
      <c r="B47" s="28" t="s">
        <v>52</v>
      </c>
      <c r="C47" s="29">
        <v>16</v>
      </c>
      <c r="D47" s="30">
        <v>20</v>
      </c>
      <c r="E47" s="31">
        <v>20</v>
      </c>
      <c r="F47" s="73">
        <v>16</v>
      </c>
      <c r="G47" s="74">
        <v>20</v>
      </c>
      <c r="H47" s="75">
        <v>20</v>
      </c>
      <c r="I47" s="76">
        <v>16</v>
      </c>
      <c r="J47" s="77">
        <v>20</v>
      </c>
      <c r="K47" s="78">
        <v>20</v>
      </c>
      <c r="L47" s="38">
        <v>16</v>
      </c>
      <c r="M47" s="39">
        <v>20</v>
      </c>
      <c r="N47" s="40">
        <v>20</v>
      </c>
      <c r="O47" s="82">
        <v>16</v>
      </c>
      <c r="P47" s="83">
        <v>20</v>
      </c>
      <c r="Q47" s="84">
        <v>20</v>
      </c>
      <c r="R47" s="85">
        <v>16</v>
      </c>
      <c r="S47" s="86">
        <v>20</v>
      </c>
      <c r="T47" s="87">
        <v>20</v>
      </c>
    </row>
    <row r="48" spans="1:25" x14ac:dyDescent="0.2">
      <c r="A48" s="71" t="s">
        <v>5</v>
      </c>
      <c r="B48" s="28" t="s">
        <v>70</v>
      </c>
      <c r="C48" s="29" t="s">
        <v>13</v>
      </c>
      <c r="D48" s="30" t="s">
        <v>13</v>
      </c>
      <c r="E48" s="31" t="s">
        <v>13</v>
      </c>
      <c r="F48" s="32" t="s">
        <v>13</v>
      </c>
      <c r="G48" s="33" t="s">
        <v>13</v>
      </c>
      <c r="H48" s="34" t="s">
        <v>13</v>
      </c>
      <c r="I48" s="35" t="s">
        <v>13</v>
      </c>
      <c r="J48" s="36" t="s">
        <v>13</v>
      </c>
      <c r="K48" s="37" t="s">
        <v>13</v>
      </c>
      <c r="L48" s="38" t="s">
        <v>13</v>
      </c>
      <c r="M48" s="39" t="s">
        <v>13</v>
      </c>
      <c r="N48" s="40" t="s">
        <v>13</v>
      </c>
      <c r="O48" s="41" t="s">
        <v>13</v>
      </c>
      <c r="P48" s="42" t="s">
        <v>13</v>
      </c>
      <c r="Q48" s="43" t="s">
        <v>13</v>
      </c>
      <c r="R48" s="85" t="s">
        <v>13</v>
      </c>
      <c r="S48" s="86" t="s">
        <v>13</v>
      </c>
      <c r="T48" s="87" t="s">
        <v>13</v>
      </c>
    </row>
    <row r="49" spans="1:20" x14ac:dyDescent="0.2">
      <c r="A49" s="72" t="s">
        <v>49</v>
      </c>
      <c r="B49" s="28" t="s">
        <v>70</v>
      </c>
      <c r="C49" s="29">
        <v>6</v>
      </c>
      <c r="D49" s="30">
        <v>6</v>
      </c>
      <c r="E49" s="31">
        <v>6</v>
      </c>
      <c r="F49" s="32">
        <v>6</v>
      </c>
      <c r="G49" s="33">
        <v>6</v>
      </c>
      <c r="H49" s="34">
        <v>6</v>
      </c>
      <c r="I49" s="35">
        <v>6</v>
      </c>
      <c r="J49" s="36">
        <v>6</v>
      </c>
      <c r="K49" s="37">
        <v>6</v>
      </c>
      <c r="L49" s="38">
        <v>6</v>
      </c>
      <c r="M49" s="39">
        <v>6</v>
      </c>
      <c r="N49" s="40">
        <v>6</v>
      </c>
      <c r="O49" s="41">
        <v>6</v>
      </c>
      <c r="P49" s="42">
        <v>6</v>
      </c>
      <c r="Q49" s="43">
        <v>6</v>
      </c>
      <c r="R49" s="85">
        <v>6</v>
      </c>
      <c r="S49" s="86">
        <v>6</v>
      </c>
      <c r="T49" s="87">
        <v>6</v>
      </c>
    </row>
    <row r="50" spans="1:20" x14ac:dyDescent="0.2">
      <c r="A50" s="72" t="s">
        <v>6</v>
      </c>
      <c r="B50" s="28" t="s">
        <v>70</v>
      </c>
      <c r="C50" s="29">
        <v>2</v>
      </c>
      <c r="D50" s="30">
        <v>2</v>
      </c>
      <c r="E50" s="31">
        <v>2</v>
      </c>
      <c r="F50" s="73">
        <v>2</v>
      </c>
      <c r="G50" s="74">
        <v>2</v>
      </c>
      <c r="H50" s="75">
        <v>2</v>
      </c>
      <c r="I50" s="76">
        <v>2</v>
      </c>
      <c r="J50" s="77">
        <v>2</v>
      </c>
      <c r="K50" s="78">
        <v>2</v>
      </c>
      <c r="L50" s="38">
        <v>2</v>
      </c>
      <c r="M50" s="39">
        <v>2</v>
      </c>
      <c r="N50" s="40">
        <v>2</v>
      </c>
      <c r="O50" s="82">
        <v>2</v>
      </c>
      <c r="P50" s="83">
        <v>2</v>
      </c>
      <c r="Q50" s="84">
        <v>2</v>
      </c>
      <c r="R50" s="85">
        <v>2</v>
      </c>
      <c r="S50" s="86">
        <v>2</v>
      </c>
      <c r="T50" s="87">
        <v>2</v>
      </c>
    </row>
    <row r="51" spans="1:20" x14ac:dyDescent="0.2">
      <c r="A51" s="72" t="s">
        <v>96</v>
      </c>
      <c r="B51" s="28" t="s">
        <v>70</v>
      </c>
      <c r="C51" s="29" t="s">
        <v>13</v>
      </c>
      <c r="D51" s="30" t="s">
        <v>13</v>
      </c>
      <c r="E51" s="31" t="s">
        <v>13</v>
      </c>
      <c r="F51" s="73" t="s">
        <v>13</v>
      </c>
      <c r="G51" s="74" t="s">
        <v>13</v>
      </c>
      <c r="H51" s="75" t="s">
        <v>13</v>
      </c>
      <c r="I51" s="76" t="s">
        <v>13</v>
      </c>
      <c r="J51" s="77" t="s">
        <v>13</v>
      </c>
      <c r="K51" s="78" t="s">
        <v>13</v>
      </c>
      <c r="L51" s="38" t="s">
        <v>13</v>
      </c>
      <c r="M51" s="39" t="s">
        <v>13</v>
      </c>
      <c r="N51" s="40" t="s">
        <v>13</v>
      </c>
      <c r="O51" s="82" t="s">
        <v>13</v>
      </c>
      <c r="P51" s="83" t="s">
        <v>13</v>
      </c>
      <c r="Q51" s="84" t="s">
        <v>13</v>
      </c>
      <c r="R51" s="85" t="s">
        <v>13</v>
      </c>
      <c r="S51" s="86" t="s">
        <v>13</v>
      </c>
      <c r="T51" s="87" t="s">
        <v>13</v>
      </c>
    </row>
    <row r="52" spans="1:20" x14ac:dyDescent="0.2">
      <c r="A52" s="135" t="s">
        <v>14</v>
      </c>
      <c r="B52" s="28" t="s">
        <v>20</v>
      </c>
      <c r="C52" s="29">
        <v>16</v>
      </c>
      <c r="D52" s="30">
        <v>16</v>
      </c>
      <c r="E52" s="31">
        <v>16</v>
      </c>
      <c r="F52" s="73">
        <v>16</v>
      </c>
      <c r="G52" s="74">
        <v>16</v>
      </c>
      <c r="H52" s="75">
        <v>16</v>
      </c>
      <c r="I52" s="76">
        <v>16</v>
      </c>
      <c r="J52" s="77">
        <v>16</v>
      </c>
      <c r="K52" s="78">
        <v>16</v>
      </c>
      <c r="L52" s="38">
        <v>16</v>
      </c>
      <c r="M52" s="39">
        <v>16</v>
      </c>
      <c r="N52" s="40">
        <v>16</v>
      </c>
      <c r="O52" s="82">
        <v>16</v>
      </c>
      <c r="P52" s="83">
        <v>16</v>
      </c>
      <c r="Q52" s="84">
        <v>16</v>
      </c>
      <c r="R52" s="85">
        <v>16</v>
      </c>
      <c r="S52" s="86">
        <v>16</v>
      </c>
      <c r="T52" s="87">
        <v>16</v>
      </c>
    </row>
    <row r="53" spans="1:20" x14ac:dyDescent="0.2">
      <c r="A53" s="135" t="s">
        <v>15</v>
      </c>
      <c r="B53" s="28" t="s">
        <v>22</v>
      </c>
      <c r="C53" s="29">
        <v>8</v>
      </c>
      <c r="D53" s="30">
        <v>8</v>
      </c>
      <c r="E53" s="31">
        <v>16</v>
      </c>
      <c r="F53" s="73">
        <v>8</v>
      </c>
      <c r="G53" s="74">
        <v>8</v>
      </c>
      <c r="H53" s="75">
        <v>16</v>
      </c>
      <c r="I53" s="76" t="s">
        <v>13</v>
      </c>
      <c r="J53" s="77" t="s">
        <v>13</v>
      </c>
      <c r="K53" s="78" t="s">
        <v>13</v>
      </c>
      <c r="L53" s="38">
        <v>8</v>
      </c>
      <c r="M53" s="39">
        <v>8</v>
      </c>
      <c r="N53" s="40">
        <v>16</v>
      </c>
      <c r="O53" s="82">
        <v>8</v>
      </c>
      <c r="P53" s="83">
        <v>8</v>
      </c>
      <c r="Q53" s="84">
        <v>16</v>
      </c>
      <c r="R53" s="85" t="s">
        <v>13</v>
      </c>
      <c r="S53" s="86" t="s">
        <v>13</v>
      </c>
      <c r="T53" s="87" t="s">
        <v>13</v>
      </c>
    </row>
    <row r="54" spans="1:20" x14ac:dyDescent="0.2">
      <c r="A54" s="135" t="s">
        <v>15</v>
      </c>
      <c r="B54" s="28" t="s">
        <v>23</v>
      </c>
      <c r="C54" s="29" t="s">
        <v>13</v>
      </c>
      <c r="D54" s="30" t="s">
        <v>13</v>
      </c>
      <c r="E54" s="31">
        <v>8</v>
      </c>
      <c r="F54" s="73" t="s">
        <v>13</v>
      </c>
      <c r="G54" s="74" t="s">
        <v>13</v>
      </c>
      <c r="H54" s="75">
        <v>8</v>
      </c>
      <c r="I54" s="76" t="s">
        <v>13</v>
      </c>
      <c r="J54" s="77" t="s">
        <v>13</v>
      </c>
      <c r="K54" s="78" t="s">
        <v>13</v>
      </c>
      <c r="L54" s="38" t="s">
        <v>13</v>
      </c>
      <c r="M54" s="39">
        <v>8</v>
      </c>
      <c r="N54" s="40">
        <v>8</v>
      </c>
      <c r="O54" s="82" t="s">
        <v>13</v>
      </c>
      <c r="P54" s="83">
        <v>8</v>
      </c>
      <c r="Q54" s="84">
        <v>8</v>
      </c>
      <c r="R54" s="85" t="s">
        <v>13</v>
      </c>
      <c r="S54" s="86" t="s">
        <v>13</v>
      </c>
      <c r="T54" s="87" t="s">
        <v>13</v>
      </c>
    </row>
    <row r="55" spans="1:20" x14ac:dyDescent="0.2">
      <c r="A55" s="135" t="s">
        <v>15</v>
      </c>
      <c r="B55" s="28" t="s">
        <v>24</v>
      </c>
      <c r="C55" s="29" t="s">
        <v>13</v>
      </c>
      <c r="D55" s="30" t="s">
        <v>13</v>
      </c>
      <c r="E55" s="31" t="s">
        <v>13</v>
      </c>
      <c r="F55" s="73" t="s">
        <v>13</v>
      </c>
      <c r="G55" s="74" t="s">
        <v>13</v>
      </c>
      <c r="H55" s="75" t="s">
        <v>13</v>
      </c>
      <c r="I55" s="76" t="s">
        <v>13</v>
      </c>
      <c r="J55" s="77" t="s">
        <v>13</v>
      </c>
      <c r="K55" s="78" t="s">
        <v>13</v>
      </c>
      <c r="L55" s="38" t="s">
        <v>13</v>
      </c>
      <c r="M55" s="39" t="s">
        <v>13</v>
      </c>
      <c r="N55" s="40" t="s">
        <v>13</v>
      </c>
      <c r="O55" s="82" t="s">
        <v>13</v>
      </c>
      <c r="P55" s="83" t="s">
        <v>13</v>
      </c>
      <c r="Q55" s="84" t="s">
        <v>13</v>
      </c>
      <c r="R55" s="85" t="s">
        <v>13</v>
      </c>
      <c r="S55" s="86" t="s">
        <v>13</v>
      </c>
      <c r="T55" s="87" t="s">
        <v>13</v>
      </c>
    </row>
    <row r="56" spans="1:20" x14ac:dyDescent="0.2">
      <c r="A56" s="135" t="s">
        <v>15</v>
      </c>
      <c r="B56" s="28" t="s">
        <v>25</v>
      </c>
      <c r="C56" s="29" t="s">
        <v>13</v>
      </c>
      <c r="D56" s="30" t="s">
        <v>13</v>
      </c>
      <c r="E56" s="31" t="s">
        <v>13</v>
      </c>
      <c r="F56" s="73" t="s">
        <v>13</v>
      </c>
      <c r="G56" s="74" t="s">
        <v>13</v>
      </c>
      <c r="H56" s="75" t="s">
        <v>13</v>
      </c>
      <c r="I56" s="76" t="s">
        <v>13</v>
      </c>
      <c r="J56" s="77" t="s">
        <v>13</v>
      </c>
      <c r="K56" s="78" t="s">
        <v>13</v>
      </c>
      <c r="L56" s="38" t="s">
        <v>13</v>
      </c>
      <c r="M56" s="39" t="s">
        <v>13</v>
      </c>
      <c r="N56" s="40" t="s">
        <v>13</v>
      </c>
      <c r="O56" s="82" t="s">
        <v>13</v>
      </c>
      <c r="P56" s="83" t="s">
        <v>13</v>
      </c>
      <c r="Q56" s="84" t="s">
        <v>13</v>
      </c>
      <c r="R56" s="85" t="s">
        <v>13</v>
      </c>
      <c r="S56" s="86" t="s">
        <v>13</v>
      </c>
      <c r="T56" s="87" t="s">
        <v>13</v>
      </c>
    </row>
    <row r="57" spans="1:20" x14ac:dyDescent="0.2">
      <c r="A57" s="135" t="s">
        <v>16</v>
      </c>
      <c r="B57" s="28" t="s">
        <v>32</v>
      </c>
      <c r="C57" s="29">
        <v>4</v>
      </c>
      <c r="D57" s="30">
        <v>8</v>
      </c>
      <c r="E57" s="31">
        <v>16</v>
      </c>
      <c r="F57" s="73">
        <v>4</v>
      </c>
      <c r="G57" s="74">
        <v>6</v>
      </c>
      <c r="H57" s="75">
        <v>8</v>
      </c>
      <c r="I57" s="76">
        <v>4</v>
      </c>
      <c r="J57" s="77">
        <v>6</v>
      </c>
      <c r="K57" s="78">
        <v>8</v>
      </c>
      <c r="L57" s="38">
        <v>4</v>
      </c>
      <c r="M57" s="39">
        <v>6</v>
      </c>
      <c r="N57" s="40">
        <v>8</v>
      </c>
      <c r="O57" s="82">
        <v>4</v>
      </c>
      <c r="P57" s="83">
        <v>6</v>
      </c>
      <c r="Q57" s="84">
        <v>8</v>
      </c>
      <c r="R57" s="85">
        <v>4</v>
      </c>
      <c r="S57" s="86">
        <v>6</v>
      </c>
      <c r="T57" s="87">
        <v>8</v>
      </c>
    </row>
    <row r="58" spans="1:20" x14ac:dyDescent="0.2">
      <c r="A58" s="135" t="s">
        <v>16</v>
      </c>
      <c r="B58" s="28" t="s">
        <v>33</v>
      </c>
      <c r="C58" s="29" t="s">
        <v>13</v>
      </c>
      <c r="D58" s="30" t="s">
        <v>13</v>
      </c>
      <c r="E58" s="31" t="s">
        <v>13</v>
      </c>
      <c r="F58" s="73" t="s">
        <v>13</v>
      </c>
      <c r="G58" s="74" t="s">
        <v>13</v>
      </c>
      <c r="H58" s="75" t="s">
        <v>13</v>
      </c>
      <c r="I58" s="76" t="s">
        <v>13</v>
      </c>
      <c r="J58" s="77" t="s">
        <v>13</v>
      </c>
      <c r="K58" s="78" t="s">
        <v>13</v>
      </c>
      <c r="L58" s="38" t="s">
        <v>13</v>
      </c>
      <c r="M58" s="39" t="s">
        <v>13</v>
      </c>
      <c r="N58" s="40" t="s">
        <v>13</v>
      </c>
      <c r="O58" s="82" t="s">
        <v>13</v>
      </c>
      <c r="P58" s="83" t="s">
        <v>13</v>
      </c>
      <c r="Q58" s="84" t="s">
        <v>13</v>
      </c>
      <c r="R58" s="85" t="s">
        <v>13</v>
      </c>
      <c r="S58" s="86" t="s">
        <v>13</v>
      </c>
      <c r="T58" s="87" t="s">
        <v>13</v>
      </c>
    </row>
    <row r="59" spans="1:20" x14ac:dyDescent="0.2">
      <c r="A59" s="135" t="s">
        <v>17</v>
      </c>
      <c r="B59" s="28" t="s">
        <v>34</v>
      </c>
      <c r="C59" s="29">
        <v>4</v>
      </c>
      <c r="D59" s="30">
        <v>6</v>
      </c>
      <c r="E59" s="31">
        <v>8</v>
      </c>
      <c r="F59" s="73" t="s">
        <v>13</v>
      </c>
      <c r="G59" s="74" t="s">
        <v>13</v>
      </c>
      <c r="H59" s="75" t="s">
        <v>13</v>
      </c>
      <c r="I59" s="76">
        <v>4</v>
      </c>
      <c r="J59" s="77">
        <v>8</v>
      </c>
      <c r="K59" s="78">
        <v>16</v>
      </c>
      <c r="L59" s="38">
        <v>4</v>
      </c>
      <c r="M59" s="39">
        <v>8</v>
      </c>
      <c r="N59" s="40">
        <v>16</v>
      </c>
      <c r="O59" s="82" t="s">
        <v>13</v>
      </c>
      <c r="P59" s="83" t="s">
        <v>13</v>
      </c>
      <c r="Q59" s="84" t="s">
        <v>13</v>
      </c>
      <c r="R59" s="85">
        <v>4</v>
      </c>
      <c r="S59" s="86">
        <v>8</v>
      </c>
      <c r="T59" s="87">
        <v>16</v>
      </c>
    </row>
    <row r="60" spans="1:20" x14ac:dyDescent="0.2">
      <c r="A60" s="135" t="s">
        <v>17</v>
      </c>
      <c r="B60" s="28" t="s">
        <v>35</v>
      </c>
      <c r="C60" s="29" t="s">
        <v>13</v>
      </c>
      <c r="D60" s="30" t="s">
        <v>13</v>
      </c>
      <c r="E60" s="31" t="s">
        <v>13</v>
      </c>
      <c r="F60" s="73" t="s">
        <v>13</v>
      </c>
      <c r="G60" s="74" t="s">
        <v>13</v>
      </c>
      <c r="H60" s="75" t="s">
        <v>13</v>
      </c>
      <c r="I60" s="76" t="s">
        <v>13</v>
      </c>
      <c r="J60" s="77" t="s">
        <v>13</v>
      </c>
      <c r="K60" s="78" t="s">
        <v>13</v>
      </c>
      <c r="L60" s="38" t="s">
        <v>13</v>
      </c>
      <c r="M60" s="39" t="s">
        <v>13</v>
      </c>
      <c r="N60" s="40" t="s">
        <v>13</v>
      </c>
      <c r="O60" s="82" t="s">
        <v>13</v>
      </c>
      <c r="P60" s="83" t="s">
        <v>13</v>
      </c>
      <c r="Q60" s="84" t="s">
        <v>13</v>
      </c>
      <c r="R60" s="85" t="s">
        <v>13</v>
      </c>
      <c r="S60" s="86" t="s">
        <v>13</v>
      </c>
      <c r="T60" s="87" t="s">
        <v>13</v>
      </c>
    </row>
    <row r="61" spans="1:20" ht="32" x14ac:dyDescent="0.2">
      <c r="A61" s="135" t="s">
        <v>110</v>
      </c>
      <c r="B61" s="28" t="s">
        <v>102</v>
      </c>
      <c r="C61" s="29">
        <v>24</v>
      </c>
      <c r="D61" s="30">
        <v>24</v>
      </c>
      <c r="E61" s="31">
        <v>24</v>
      </c>
      <c r="F61" s="73" t="s">
        <v>13</v>
      </c>
      <c r="G61" s="74" t="s">
        <v>13</v>
      </c>
      <c r="H61" s="75" t="s">
        <v>13</v>
      </c>
      <c r="I61" s="76">
        <v>24</v>
      </c>
      <c r="J61" s="77">
        <v>24</v>
      </c>
      <c r="K61" s="78">
        <v>24</v>
      </c>
      <c r="L61" s="38">
        <v>16</v>
      </c>
      <c r="M61" s="39">
        <v>24</v>
      </c>
      <c r="N61" s="40">
        <v>24</v>
      </c>
      <c r="O61" s="82" t="s">
        <v>13</v>
      </c>
      <c r="P61" s="83" t="s">
        <v>13</v>
      </c>
      <c r="Q61" s="84" t="s">
        <v>13</v>
      </c>
      <c r="R61" s="85">
        <v>16</v>
      </c>
      <c r="S61" s="86">
        <v>24</v>
      </c>
      <c r="T61" s="87">
        <v>24</v>
      </c>
    </row>
    <row r="62" spans="1:20" ht="32" x14ac:dyDescent="0.2">
      <c r="A62" s="135" t="s">
        <v>110</v>
      </c>
      <c r="B62" s="28" t="s">
        <v>103</v>
      </c>
      <c r="C62" s="29" t="s">
        <v>13</v>
      </c>
      <c r="D62" s="30" t="s">
        <v>13</v>
      </c>
      <c r="E62" s="31">
        <v>40</v>
      </c>
      <c r="F62" s="32" t="s">
        <v>13</v>
      </c>
      <c r="G62" s="33" t="s">
        <v>13</v>
      </c>
      <c r="H62" s="34" t="s">
        <v>13</v>
      </c>
      <c r="I62" s="35" t="s">
        <v>13</v>
      </c>
      <c r="J62" s="36" t="s">
        <v>13</v>
      </c>
      <c r="K62" s="37">
        <v>40</v>
      </c>
      <c r="L62" s="38" t="s">
        <v>13</v>
      </c>
      <c r="M62" s="39" t="s">
        <v>13</v>
      </c>
      <c r="N62" s="40">
        <v>32</v>
      </c>
      <c r="O62" s="82" t="s">
        <v>13</v>
      </c>
      <c r="P62" s="83" t="s">
        <v>13</v>
      </c>
      <c r="Q62" s="84" t="s">
        <v>13</v>
      </c>
      <c r="R62" s="85" t="s">
        <v>13</v>
      </c>
      <c r="S62" s="86" t="s">
        <v>13</v>
      </c>
      <c r="T62" s="87">
        <v>32</v>
      </c>
    </row>
    <row r="63" spans="1:20" x14ac:dyDescent="0.2">
      <c r="A63" s="135" t="s">
        <v>111</v>
      </c>
      <c r="B63" s="28" t="s">
        <v>104</v>
      </c>
      <c r="C63" s="29">
        <v>24</v>
      </c>
      <c r="D63" s="30">
        <v>24</v>
      </c>
      <c r="E63" s="31">
        <v>24</v>
      </c>
      <c r="F63" s="73" t="s">
        <v>13</v>
      </c>
      <c r="G63" s="74" t="s">
        <v>13</v>
      </c>
      <c r="H63" s="75" t="s">
        <v>13</v>
      </c>
      <c r="I63" s="76">
        <v>24</v>
      </c>
      <c r="J63" s="77">
        <v>24</v>
      </c>
      <c r="K63" s="78">
        <v>24</v>
      </c>
      <c r="L63" s="38">
        <v>16</v>
      </c>
      <c r="M63" s="39">
        <v>24</v>
      </c>
      <c r="N63" s="40">
        <v>24</v>
      </c>
      <c r="O63" s="82" t="s">
        <v>13</v>
      </c>
      <c r="P63" s="83" t="s">
        <v>13</v>
      </c>
      <c r="Q63" s="84" t="s">
        <v>13</v>
      </c>
      <c r="R63" s="85">
        <v>16</v>
      </c>
      <c r="S63" s="86">
        <v>24</v>
      </c>
      <c r="T63" s="87">
        <v>24</v>
      </c>
    </row>
    <row r="64" spans="1:20" x14ac:dyDescent="0.2">
      <c r="A64" s="135" t="s">
        <v>111</v>
      </c>
      <c r="B64" s="28" t="s">
        <v>105</v>
      </c>
      <c r="C64" s="29" t="s">
        <v>13</v>
      </c>
      <c r="D64" s="30" t="s">
        <v>13</v>
      </c>
      <c r="E64" s="31">
        <v>40</v>
      </c>
      <c r="F64" s="32" t="s">
        <v>13</v>
      </c>
      <c r="G64" s="33" t="s">
        <v>13</v>
      </c>
      <c r="H64" s="34" t="s">
        <v>13</v>
      </c>
      <c r="I64" s="35" t="s">
        <v>13</v>
      </c>
      <c r="J64" s="36" t="s">
        <v>13</v>
      </c>
      <c r="K64" s="37">
        <v>40</v>
      </c>
      <c r="L64" s="38" t="s">
        <v>13</v>
      </c>
      <c r="M64" s="39" t="s">
        <v>13</v>
      </c>
      <c r="N64" s="40">
        <v>32</v>
      </c>
      <c r="O64" s="82" t="s">
        <v>13</v>
      </c>
      <c r="P64" s="83" t="s">
        <v>13</v>
      </c>
      <c r="Q64" s="84" t="s">
        <v>13</v>
      </c>
      <c r="R64" s="85" t="s">
        <v>13</v>
      </c>
      <c r="S64" s="86" t="s">
        <v>13</v>
      </c>
      <c r="T64" s="87">
        <v>32</v>
      </c>
    </row>
    <row r="65" spans="1:20" x14ac:dyDescent="0.2">
      <c r="A65" s="135" t="s">
        <v>18</v>
      </c>
      <c r="B65" s="28" t="s">
        <v>36</v>
      </c>
      <c r="C65" s="29">
        <v>4</v>
      </c>
      <c r="D65" s="30">
        <v>6</v>
      </c>
      <c r="E65" s="31">
        <v>8</v>
      </c>
      <c r="F65" s="73" t="s">
        <v>13</v>
      </c>
      <c r="G65" s="74" t="s">
        <v>13</v>
      </c>
      <c r="H65" s="75" t="s">
        <v>13</v>
      </c>
      <c r="I65" s="76">
        <v>4</v>
      </c>
      <c r="J65" s="77">
        <v>6</v>
      </c>
      <c r="K65" s="78">
        <v>8</v>
      </c>
      <c r="L65" s="38">
        <v>4</v>
      </c>
      <c r="M65" s="39">
        <v>6</v>
      </c>
      <c r="N65" s="40">
        <v>8</v>
      </c>
      <c r="O65" s="82" t="s">
        <v>13</v>
      </c>
      <c r="P65" s="83" t="s">
        <v>13</v>
      </c>
      <c r="Q65" s="84" t="s">
        <v>13</v>
      </c>
      <c r="R65" s="85">
        <v>4</v>
      </c>
      <c r="S65" s="86">
        <v>6</v>
      </c>
      <c r="T65" s="87">
        <v>8</v>
      </c>
    </row>
    <row r="66" spans="1:20" x14ac:dyDescent="0.2">
      <c r="A66" s="135" t="s">
        <v>18</v>
      </c>
      <c r="B66" s="28" t="s">
        <v>37</v>
      </c>
      <c r="C66" s="29" t="s">
        <v>13</v>
      </c>
      <c r="D66" s="30" t="s">
        <v>13</v>
      </c>
      <c r="E66" s="31" t="s">
        <v>13</v>
      </c>
      <c r="F66" s="73" t="s">
        <v>13</v>
      </c>
      <c r="G66" s="74" t="s">
        <v>13</v>
      </c>
      <c r="H66" s="75" t="s">
        <v>13</v>
      </c>
      <c r="I66" s="76" t="s">
        <v>13</v>
      </c>
      <c r="J66" s="77" t="s">
        <v>13</v>
      </c>
      <c r="K66" s="78" t="s">
        <v>13</v>
      </c>
      <c r="L66" s="38" t="s">
        <v>13</v>
      </c>
      <c r="M66" s="39" t="s">
        <v>13</v>
      </c>
      <c r="N66" s="40" t="s">
        <v>13</v>
      </c>
      <c r="O66" s="82" t="s">
        <v>13</v>
      </c>
      <c r="P66" s="83" t="s">
        <v>13</v>
      </c>
      <c r="Q66" s="84" t="s">
        <v>13</v>
      </c>
      <c r="R66" s="85" t="s">
        <v>13</v>
      </c>
      <c r="S66" s="86" t="s">
        <v>13</v>
      </c>
      <c r="T66" s="87" t="s">
        <v>13</v>
      </c>
    </row>
    <row r="67" spans="1:20" x14ac:dyDescent="0.2">
      <c r="A67" s="135" t="s">
        <v>19</v>
      </c>
      <c r="B67" s="28" t="s">
        <v>21</v>
      </c>
      <c r="C67" s="29" t="s">
        <v>13</v>
      </c>
      <c r="D67" s="30" t="s">
        <v>13</v>
      </c>
      <c r="E67" s="31" t="s">
        <v>13</v>
      </c>
      <c r="F67" s="73" t="s">
        <v>13</v>
      </c>
      <c r="G67" s="74" t="s">
        <v>13</v>
      </c>
      <c r="H67" s="75" t="s">
        <v>13</v>
      </c>
      <c r="I67" s="76" t="s">
        <v>13</v>
      </c>
      <c r="J67" s="77" t="s">
        <v>13</v>
      </c>
      <c r="K67" s="78" t="s">
        <v>13</v>
      </c>
      <c r="L67" s="38" t="s">
        <v>13</v>
      </c>
      <c r="M67" s="39" t="s">
        <v>13</v>
      </c>
      <c r="N67" s="40" t="s">
        <v>13</v>
      </c>
      <c r="O67" s="82" t="s">
        <v>13</v>
      </c>
      <c r="P67" s="83" t="s">
        <v>13</v>
      </c>
      <c r="Q67" s="84" t="s">
        <v>13</v>
      </c>
      <c r="R67" s="85" t="s">
        <v>13</v>
      </c>
      <c r="S67" s="86" t="s">
        <v>13</v>
      </c>
      <c r="T67" s="87" t="s">
        <v>13</v>
      </c>
    </row>
    <row r="68" spans="1:20" x14ac:dyDescent="0.2">
      <c r="A68" s="135" t="s">
        <v>61</v>
      </c>
      <c r="B68" s="28" t="s">
        <v>52</v>
      </c>
      <c r="C68" s="29">
        <v>4</v>
      </c>
      <c r="D68" s="30">
        <v>4</v>
      </c>
      <c r="E68" s="31">
        <v>8</v>
      </c>
      <c r="F68" s="73">
        <v>4</v>
      </c>
      <c r="G68" s="74">
        <v>4</v>
      </c>
      <c r="H68" s="75">
        <v>8</v>
      </c>
      <c r="I68" s="76">
        <v>4</v>
      </c>
      <c r="J68" s="77">
        <v>4</v>
      </c>
      <c r="K68" s="78">
        <v>8</v>
      </c>
      <c r="L68" s="38">
        <v>4</v>
      </c>
      <c r="M68" s="39">
        <v>6</v>
      </c>
      <c r="N68" s="40">
        <v>8</v>
      </c>
      <c r="O68" s="82">
        <v>4</v>
      </c>
      <c r="P68" s="83">
        <v>6</v>
      </c>
      <c r="Q68" s="84">
        <v>8</v>
      </c>
      <c r="R68" s="85">
        <v>4</v>
      </c>
      <c r="S68" s="86">
        <v>6</v>
      </c>
      <c r="T68" s="87">
        <v>8</v>
      </c>
    </row>
    <row r="69" spans="1:20" x14ac:dyDescent="0.2">
      <c r="A69" s="97" t="s">
        <v>7</v>
      </c>
      <c r="B69" s="98" t="s">
        <v>70</v>
      </c>
      <c r="C69" s="99">
        <v>2</v>
      </c>
      <c r="D69" s="100">
        <v>2</v>
      </c>
      <c r="E69" s="101">
        <v>2</v>
      </c>
      <c r="F69" s="102">
        <v>2</v>
      </c>
      <c r="G69" s="103">
        <v>2</v>
      </c>
      <c r="H69" s="104">
        <v>2</v>
      </c>
      <c r="I69" s="105">
        <v>2</v>
      </c>
      <c r="J69" s="106">
        <v>2</v>
      </c>
      <c r="K69" s="107">
        <v>2</v>
      </c>
      <c r="L69" s="136">
        <v>2</v>
      </c>
      <c r="M69" s="137">
        <v>2</v>
      </c>
      <c r="N69" s="138">
        <v>2</v>
      </c>
      <c r="O69" s="111">
        <v>2</v>
      </c>
      <c r="P69" s="112">
        <v>2</v>
      </c>
      <c r="Q69" s="113">
        <v>2</v>
      </c>
      <c r="R69" s="114">
        <v>2</v>
      </c>
      <c r="S69" s="115">
        <v>2</v>
      </c>
      <c r="T69" s="116">
        <v>2</v>
      </c>
    </row>
    <row r="70" spans="1:20" x14ac:dyDescent="0.2">
      <c r="A70" s="51" t="s">
        <v>86</v>
      </c>
      <c r="B70" s="52" t="s">
        <v>70</v>
      </c>
      <c r="C70" s="53" t="s">
        <v>13</v>
      </c>
      <c r="D70" s="54" t="s">
        <v>13</v>
      </c>
      <c r="E70" s="55" t="s">
        <v>13</v>
      </c>
      <c r="F70" s="117" t="s">
        <v>13</v>
      </c>
      <c r="G70" s="118" t="s">
        <v>13</v>
      </c>
      <c r="H70" s="119" t="s">
        <v>13</v>
      </c>
      <c r="I70" s="120" t="s">
        <v>13</v>
      </c>
      <c r="J70" s="121" t="s">
        <v>13</v>
      </c>
      <c r="K70" s="122" t="s">
        <v>13</v>
      </c>
      <c r="L70" s="62" t="s">
        <v>13</v>
      </c>
      <c r="M70" s="63" t="s">
        <v>13</v>
      </c>
      <c r="N70" s="64" t="s">
        <v>13</v>
      </c>
      <c r="O70" s="126" t="s">
        <v>13</v>
      </c>
      <c r="P70" s="127" t="s">
        <v>13</v>
      </c>
      <c r="Q70" s="128" t="s">
        <v>13</v>
      </c>
      <c r="R70" s="129" t="s">
        <v>13</v>
      </c>
      <c r="S70" s="130" t="s">
        <v>13</v>
      </c>
      <c r="T70" s="131" t="s">
        <v>13</v>
      </c>
    </row>
    <row r="71" spans="1:20" x14ac:dyDescent="0.2">
      <c r="A71" s="71" t="s">
        <v>93</v>
      </c>
      <c r="B71" s="28" t="s">
        <v>13</v>
      </c>
      <c r="C71" s="29" t="s">
        <v>13</v>
      </c>
      <c r="D71" s="30" t="s">
        <v>13</v>
      </c>
      <c r="E71" s="31" t="s">
        <v>13</v>
      </c>
      <c r="F71" s="73" t="s">
        <v>13</v>
      </c>
      <c r="G71" s="74" t="s">
        <v>13</v>
      </c>
      <c r="H71" s="75" t="s">
        <v>13</v>
      </c>
      <c r="I71" s="76" t="s">
        <v>13</v>
      </c>
      <c r="J71" s="77" t="s">
        <v>13</v>
      </c>
      <c r="K71" s="78" t="s">
        <v>13</v>
      </c>
      <c r="L71" s="38" t="s">
        <v>13</v>
      </c>
      <c r="M71" s="39" t="s">
        <v>13</v>
      </c>
      <c r="N71" s="40" t="s">
        <v>13</v>
      </c>
      <c r="O71" s="82" t="s">
        <v>13</v>
      </c>
      <c r="P71" s="83" t="s">
        <v>13</v>
      </c>
      <c r="Q71" s="84" t="s">
        <v>13</v>
      </c>
      <c r="R71" s="85" t="s">
        <v>13</v>
      </c>
      <c r="S71" s="86" t="s">
        <v>13</v>
      </c>
      <c r="T71" s="87" t="s">
        <v>13</v>
      </c>
    </row>
    <row r="72" spans="1:20" x14ac:dyDescent="0.2">
      <c r="A72" s="72" t="s">
        <v>87</v>
      </c>
      <c r="B72" s="28" t="s">
        <v>70</v>
      </c>
      <c r="C72" s="29">
        <v>16</v>
      </c>
      <c r="D72" s="30">
        <v>16</v>
      </c>
      <c r="E72" s="31">
        <v>16</v>
      </c>
      <c r="F72" s="73">
        <v>16</v>
      </c>
      <c r="G72" s="74">
        <v>16</v>
      </c>
      <c r="H72" s="75">
        <v>16</v>
      </c>
      <c r="I72" s="76">
        <v>16</v>
      </c>
      <c r="J72" s="77">
        <v>16</v>
      </c>
      <c r="K72" s="78">
        <v>16</v>
      </c>
      <c r="L72" s="38">
        <v>16</v>
      </c>
      <c r="M72" s="39">
        <v>16</v>
      </c>
      <c r="N72" s="40">
        <v>16</v>
      </c>
      <c r="O72" s="82">
        <v>16</v>
      </c>
      <c r="P72" s="83">
        <v>16</v>
      </c>
      <c r="Q72" s="84">
        <v>16</v>
      </c>
      <c r="R72" s="85">
        <v>16</v>
      </c>
      <c r="S72" s="86">
        <v>16</v>
      </c>
      <c r="T72" s="87">
        <v>16</v>
      </c>
    </row>
    <row r="73" spans="1:20" x14ac:dyDescent="0.2">
      <c r="A73" s="72" t="s">
        <v>89</v>
      </c>
      <c r="B73" s="28" t="s">
        <v>71</v>
      </c>
      <c r="C73" s="29">
        <v>40</v>
      </c>
      <c r="D73" s="30">
        <v>40</v>
      </c>
      <c r="E73" s="31">
        <v>40</v>
      </c>
      <c r="F73" s="73">
        <v>40</v>
      </c>
      <c r="G73" s="74">
        <v>40</v>
      </c>
      <c r="H73" s="75">
        <v>40</v>
      </c>
      <c r="I73" s="76">
        <v>40</v>
      </c>
      <c r="J73" s="77">
        <v>40</v>
      </c>
      <c r="K73" s="78">
        <v>40</v>
      </c>
      <c r="L73" s="38">
        <v>40</v>
      </c>
      <c r="M73" s="39">
        <v>40</v>
      </c>
      <c r="N73" s="40">
        <v>40</v>
      </c>
      <c r="O73" s="82">
        <v>40</v>
      </c>
      <c r="P73" s="83">
        <v>40</v>
      </c>
      <c r="Q73" s="84">
        <v>40</v>
      </c>
      <c r="R73" s="85">
        <v>40</v>
      </c>
      <c r="S73" s="86">
        <v>40</v>
      </c>
      <c r="T73" s="87">
        <v>40</v>
      </c>
    </row>
    <row r="74" spans="1:20" x14ac:dyDescent="0.2">
      <c r="A74" s="135" t="s">
        <v>97</v>
      </c>
      <c r="B74" s="28" t="s">
        <v>72</v>
      </c>
      <c r="C74" s="29" t="s">
        <v>13</v>
      </c>
      <c r="D74" s="30"/>
      <c r="E74" s="31">
        <v>40</v>
      </c>
      <c r="F74" s="73"/>
      <c r="G74" s="74"/>
      <c r="H74" s="75">
        <v>40</v>
      </c>
      <c r="I74" s="76"/>
      <c r="J74" s="77"/>
      <c r="K74" s="78">
        <v>40</v>
      </c>
      <c r="L74" s="38"/>
      <c r="M74" s="39"/>
      <c r="N74" s="40">
        <v>32</v>
      </c>
      <c r="O74" s="82"/>
      <c r="P74" s="83"/>
      <c r="Q74" s="84">
        <v>32</v>
      </c>
      <c r="R74" s="85"/>
      <c r="S74" s="86"/>
      <c r="T74" s="87">
        <v>32</v>
      </c>
    </row>
    <row r="75" spans="1:20" x14ac:dyDescent="0.2">
      <c r="A75" s="71" t="s">
        <v>94</v>
      </c>
      <c r="B75" s="28" t="s">
        <v>13</v>
      </c>
      <c r="C75" s="29" t="s">
        <v>13</v>
      </c>
      <c r="D75" s="30" t="s">
        <v>13</v>
      </c>
      <c r="E75" s="31" t="s">
        <v>13</v>
      </c>
      <c r="F75" s="73" t="s">
        <v>13</v>
      </c>
      <c r="G75" s="74" t="s">
        <v>13</v>
      </c>
      <c r="H75" s="75" t="s">
        <v>13</v>
      </c>
      <c r="I75" s="76" t="s">
        <v>13</v>
      </c>
      <c r="J75" s="77" t="s">
        <v>13</v>
      </c>
      <c r="K75" s="78" t="s">
        <v>13</v>
      </c>
      <c r="L75" s="38" t="s">
        <v>13</v>
      </c>
      <c r="M75" s="39" t="s">
        <v>13</v>
      </c>
      <c r="N75" s="40" t="s">
        <v>13</v>
      </c>
      <c r="O75" s="82" t="s">
        <v>13</v>
      </c>
      <c r="P75" s="83" t="s">
        <v>13</v>
      </c>
      <c r="Q75" s="84" t="s">
        <v>13</v>
      </c>
      <c r="R75" s="85" t="s">
        <v>13</v>
      </c>
      <c r="S75" s="86" t="s">
        <v>13</v>
      </c>
      <c r="T75" s="87" t="s">
        <v>13</v>
      </c>
    </row>
    <row r="76" spans="1:20" x14ac:dyDescent="0.2">
      <c r="A76" s="72" t="s">
        <v>90</v>
      </c>
      <c r="B76" s="28" t="s">
        <v>70</v>
      </c>
      <c r="C76" s="29">
        <v>4</v>
      </c>
      <c r="D76" s="30">
        <v>4</v>
      </c>
      <c r="E76" s="31">
        <v>4</v>
      </c>
      <c r="F76" s="32">
        <v>4</v>
      </c>
      <c r="G76" s="33">
        <v>4</v>
      </c>
      <c r="H76" s="34">
        <v>4</v>
      </c>
      <c r="I76" s="35">
        <v>4</v>
      </c>
      <c r="J76" s="36">
        <v>4</v>
      </c>
      <c r="K76" s="37">
        <v>4</v>
      </c>
      <c r="L76" s="38">
        <v>4</v>
      </c>
      <c r="M76" s="39">
        <v>4</v>
      </c>
      <c r="N76" s="40">
        <v>4</v>
      </c>
      <c r="O76" s="41">
        <v>4</v>
      </c>
      <c r="P76" s="42">
        <v>4</v>
      </c>
      <c r="Q76" s="43">
        <v>4</v>
      </c>
      <c r="R76" s="85">
        <v>4</v>
      </c>
      <c r="S76" s="86">
        <v>4</v>
      </c>
      <c r="T76" s="87">
        <v>4</v>
      </c>
    </row>
    <row r="77" spans="1:20" x14ac:dyDescent="0.2">
      <c r="A77" s="72" t="s">
        <v>91</v>
      </c>
      <c r="B77" s="28" t="s">
        <v>71</v>
      </c>
      <c r="C77" s="29">
        <v>4</v>
      </c>
      <c r="D77" s="30">
        <v>4</v>
      </c>
      <c r="E77" s="31">
        <v>4</v>
      </c>
      <c r="F77" s="32">
        <v>4</v>
      </c>
      <c r="G77" s="33">
        <v>4</v>
      </c>
      <c r="H77" s="34">
        <v>4</v>
      </c>
      <c r="I77" s="35">
        <v>4</v>
      </c>
      <c r="J77" s="36">
        <v>4</v>
      </c>
      <c r="K77" s="37">
        <v>4</v>
      </c>
      <c r="L77" s="38">
        <v>4</v>
      </c>
      <c r="M77" s="39">
        <v>4</v>
      </c>
      <c r="N77" s="40">
        <v>4</v>
      </c>
      <c r="O77" s="41">
        <v>4</v>
      </c>
      <c r="P77" s="42">
        <v>4</v>
      </c>
      <c r="Q77" s="43">
        <v>4</v>
      </c>
      <c r="R77" s="85">
        <v>4</v>
      </c>
      <c r="S77" s="86">
        <v>4</v>
      </c>
      <c r="T77" s="87">
        <v>4</v>
      </c>
    </row>
    <row r="78" spans="1:20" x14ac:dyDescent="0.2">
      <c r="A78" s="71" t="s">
        <v>95</v>
      </c>
      <c r="B78" s="28" t="s">
        <v>13</v>
      </c>
      <c r="C78" s="29" t="s">
        <v>13</v>
      </c>
      <c r="D78" s="30" t="s">
        <v>13</v>
      </c>
      <c r="E78" s="31" t="s">
        <v>13</v>
      </c>
      <c r="F78" s="73" t="s">
        <v>13</v>
      </c>
      <c r="G78" s="74" t="s">
        <v>13</v>
      </c>
      <c r="H78" s="75" t="s">
        <v>13</v>
      </c>
      <c r="I78" s="76" t="s">
        <v>13</v>
      </c>
      <c r="J78" s="77" t="s">
        <v>13</v>
      </c>
      <c r="K78" s="78" t="s">
        <v>13</v>
      </c>
      <c r="L78" s="38" t="s">
        <v>13</v>
      </c>
      <c r="M78" s="39" t="s">
        <v>13</v>
      </c>
      <c r="N78" s="40" t="s">
        <v>13</v>
      </c>
      <c r="O78" s="82" t="s">
        <v>13</v>
      </c>
      <c r="P78" s="83" t="s">
        <v>13</v>
      </c>
      <c r="Q78" s="84" t="s">
        <v>13</v>
      </c>
      <c r="R78" s="85" t="s">
        <v>13</v>
      </c>
      <c r="S78" s="86" t="s">
        <v>13</v>
      </c>
      <c r="T78" s="87" t="s">
        <v>13</v>
      </c>
    </row>
    <row r="79" spans="1:20" x14ac:dyDescent="0.2">
      <c r="A79" s="72" t="s">
        <v>88</v>
      </c>
      <c r="B79" s="28" t="s">
        <v>70</v>
      </c>
      <c r="C79" s="29">
        <v>4</v>
      </c>
      <c r="D79" s="30">
        <v>4</v>
      </c>
      <c r="E79" s="31">
        <v>4</v>
      </c>
      <c r="F79" s="73">
        <v>4</v>
      </c>
      <c r="G79" s="74">
        <v>4</v>
      </c>
      <c r="H79" s="75">
        <v>4</v>
      </c>
      <c r="I79" s="76">
        <v>4</v>
      </c>
      <c r="J79" s="77">
        <v>4</v>
      </c>
      <c r="K79" s="78">
        <v>4</v>
      </c>
      <c r="L79" s="38">
        <v>4</v>
      </c>
      <c r="M79" s="39">
        <v>4</v>
      </c>
      <c r="N79" s="40">
        <v>4</v>
      </c>
      <c r="O79" s="82">
        <v>4</v>
      </c>
      <c r="P79" s="83">
        <v>4</v>
      </c>
      <c r="Q79" s="84">
        <v>4</v>
      </c>
      <c r="R79" s="85">
        <v>4</v>
      </c>
      <c r="S79" s="86">
        <v>4</v>
      </c>
      <c r="T79" s="87">
        <v>4</v>
      </c>
    </row>
    <row r="80" spans="1:20" x14ac:dyDescent="0.2">
      <c r="A80" s="135" t="s">
        <v>38</v>
      </c>
      <c r="B80" s="28" t="s">
        <v>70</v>
      </c>
      <c r="C80" s="29">
        <v>4</v>
      </c>
      <c r="D80" s="30">
        <v>4</v>
      </c>
      <c r="E80" s="31">
        <v>4</v>
      </c>
      <c r="F80" s="32">
        <v>4</v>
      </c>
      <c r="G80" s="33">
        <v>4</v>
      </c>
      <c r="H80" s="34">
        <v>4</v>
      </c>
      <c r="I80" s="35">
        <v>4</v>
      </c>
      <c r="J80" s="36">
        <v>4</v>
      </c>
      <c r="K80" s="37">
        <v>4</v>
      </c>
      <c r="L80" s="38">
        <v>4</v>
      </c>
      <c r="M80" s="39">
        <v>4</v>
      </c>
      <c r="N80" s="40">
        <v>4</v>
      </c>
      <c r="O80" s="82">
        <v>4</v>
      </c>
      <c r="P80" s="83">
        <v>4</v>
      </c>
      <c r="Q80" s="84">
        <v>4</v>
      </c>
      <c r="R80" s="44">
        <v>4</v>
      </c>
      <c r="S80" s="45">
        <v>4</v>
      </c>
      <c r="T80" s="46">
        <v>4</v>
      </c>
    </row>
    <row r="81" spans="1:21" x14ac:dyDescent="0.2">
      <c r="A81" s="72" t="s">
        <v>92</v>
      </c>
      <c r="B81" s="28" t="s">
        <v>71</v>
      </c>
      <c r="C81" s="29">
        <v>4</v>
      </c>
      <c r="D81" s="30">
        <v>4</v>
      </c>
      <c r="E81" s="31">
        <v>4</v>
      </c>
      <c r="F81" s="73">
        <v>4</v>
      </c>
      <c r="G81" s="74">
        <v>4</v>
      </c>
      <c r="H81" s="75">
        <v>4</v>
      </c>
      <c r="I81" s="76">
        <v>4</v>
      </c>
      <c r="J81" s="77">
        <v>4</v>
      </c>
      <c r="K81" s="78">
        <v>4</v>
      </c>
      <c r="L81" s="38">
        <v>4</v>
      </c>
      <c r="M81" s="39">
        <v>4</v>
      </c>
      <c r="N81" s="40">
        <v>4</v>
      </c>
      <c r="O81" s="82">
        <v>4</v>
      </c>
      <c r="P81" s="83">
        <v>4</v>
      </c>
      <c r="Q81" s="84">
        <v>4</v>
      </c>
      <c r="R81" s="85">
        <v>4</v>
      </c>
      <c r="S81" s="86">
        <v>4</v>
      </c>
      <c r="T81" s="87">
        <v>4</v>
      </c>
    </row>
    <row r="82" spans="1:21" x14ac:dyDescent="0.2">
      <c r="A82" s="139" t="s">
        <v>26</v>
      </c>
      <c r="B82" s="98" t="s">
        <v>70</v>
      </c>
      <c r="C82" s="99">
        <v>2</v>
      </c>
      <c r="D82" s="100">
        <v>2</v>
      </c>
      <c r="E82" s="101">
        <v>2</v>
      </c>
      <c r="F82" s="102">
        <v>2</v>
      </c>
      <c r="G82" s="103">
        <v>2</v>
      </c>
      <c r="H82" s="104">
        <v>2</v>
      </c>
      <c r="I82" s="105">
        <v>2</v>
      </c>
      <c r="J82" s="106">
        <v>2</v>
      </c>
      <c r="K82" s="107">
        <v>2</v>
      </c>
      <c r="L82" s="136">
        <v>2</v>
      </c>
      <c r="M82" s="137">
        <v>2</v>
      </c>
      <c r="N82" s="138">
        <v>2</v>
      </c>
      <c r="O82" s="111">
        <v>2</v>
      </c>
      <c r="P82" s="112">
        <v>2</v>
      </c>
      <c r="Q82" s="113">
        <v>2</v>
      </c>
      <c r="R82" s="114">
        <v>2</v>
      </c>
      <c r="S82" s="115">
        <v>2</v>
      </c>
      <c r="T82" s="116">
        <v>2</v>
      </c>
    </row>
    <row r="83" spans="1:21" x14ac:dyDescent="0.2">
      <c r="A83" s="72"/>
      <c r="B83" s="140" t="s">
        <v>41</v>
      </c>
      <c r="C83" s="141">
        <f t="shared" ref="C83:T83" si="3">SUM(C5:C82)</f>
        <v>571</v>
      </c>
      <c r="D83" s="142">
        <f t="shared" si="3"/>
        <v>583</v>
      </c>
      <c r="E83" s="143">
        <f t="shared" si="3"/>
        <v>1015</v>
      </c>
      <c r="F83" s="144">
        <f t="shared" si="3"/>
        <v>419</v>
      </c>
      <c r="G83" s="145">
        <f t="shared" si="3"/>
        <v>425</v>
      </c>
      <c r="H83" s="146">
        <f t="shared" si="3"/>
        <v>607</v>
      </c>
      <c r="I83" s="147">
        <f t="shared" si="3"/>
        <v>483</v>
      </c>
      <c r="J83" s="148">
        <f t="shared" si="3"/>
        <v>495</v>
      </c>
      <c r="K83" s="149">
        <f t="shared" si="3"/>
        <v>831</v>
      </c>
      <c r="L83" s="150">
        <f t="shared" si="3"/>
        <v>507</v>
      </c>
      <c r="M83" s="151">
        <f t="shared" si="3"/>
        <v>593</v>
      </c>
      <c r="N83" s="152">
        <f t="shared" si="3"/>
        <v>911</v>
      </c>
      <c r="O83" s="153">
        <f t="shared" si="3"/>
        <v>403</v>
      </c>
      <c r="P83" s="154">
        <f t="shared" si="3"/>
        <v>435</v>
      </c>
      <c r="Q83" s="155">
        <f t="shared" si="3"/>
        <v>551</v>
      </c>
      <c r="R83" s="156">
        <f t="shared" si="3"/>
        <v>435</v>
      </c>
      <c r="S83" s="157">
        <f t="shared" si="3"/>
        <v>497</v>
      </c>
      <c r="T83" s="158">
        <f t="shared" si="3"/>
        <v>767</v>
      </c>
    </row>
    <row r="84" spans="1:21" x14ac:dyDescent="0.2">
      <c r="A84" s="159"/>
      <c r="B84" s="160" t="s">
        <v>114</v>
      </c>
      <c r="C84" s="161"/>
      <c r="D84" s="162">
        <f>D83/C83-1</f>
        <v>2.1015761821365997E-2</v>
      </c>
      <c r="E84" s="162">
        <f t="shared" ref="E84:T84" si="4">E83/D83-1</f>
        <v>0.74099485420240141</v>
      </c>
      <c r="F84" s="163"/>
      <c r="G84" s="163">
        <f>G83/F83-1</f>
        <v>1.4319809069212486E-2</v>
      </c>
      <c r="H84" s="163">
        <f t="shared" si="4"/>
        <v>0.42823529411764705</v>
      </c>
      <c r="I84" s="164"/>
      <c r="J84" s="164">
        <f t="shared" si="4"/>
        <v>2.4844720496894457E-2</v>
      </c>
      <c r="K84" s="164">
        <f t="shared" si="4"/>
        <v>0.67878787878787872</v>
      </c>
      <c r="L84" s="165"/>
      <c r="M84" s="165">
        <f t="shared" si="4"/>
        <v>0.16962524654832345</v>
      </c>
      <c r="N84" s="165">
        <f t="shared" si="4"/>
        <v>0.53625632377740295</v>
      </c>
      <c r="O84" s="166"/>
      <c r="P84" s="166">
        <f t="shared" si="4"/>
        <v>7.9404466501240778E-2</v>
      </c>
      <c r="Q84" s="166">
        <f t="shared" si="4"/>
        <v>0.26666666666666661</v>
      </c>
      <c r="R84" s="167"/>
      <c r="S84" s="167">
        <f t="shared" si="4"/>
        <v>0.14252873563218382</v>
      </c>
      <c r="T84" s="168">
        <f t="shared" si="4"/>
        <v>0.54325955734406439</v>
      </c>
    </row>
    <row r="85" spans="1:21" ht="17" thickBot="1" x14ac:dyDescent="0.25">
      <c r="A85" s="169"/>
      <c r="B85" s="170"/>
      <c r="C85" s="171"/>
      <c r="D85" s="171"/>
      <c r="E85" s="171"/>
      <c r="F85" s="171"/>
      <c r="G85" s="171"/>
      <c r="H85" s="171"/>
      <c r="I85" s="170"/>
      <c r="J85" s="170"/>
      <c r="K85" s="171"/>
      <c r="L85" s="171"/>
      <c r="M85" s="171"/>
      <c r="N85" s="171"/>
      <c r="O85" s="171"/>
      <c r="P85" s="171"/>
      <c r="Q85" s="171"/>
      <c r="R85" s="171"/>
      <c r="S85" s="171"/>
      <c r="T85" s="170"/>
    </row>
    <row r="86" spans="1:21" ht="16" customHeight="1" x14ac:dyDescent="0.2">
      <c r="A86" s="292" t="s">
        <v>68</v>
      </c>
      <c r="B86" s="172" t="s">
        <v>27</v>
      </c>
      <c r="C86" s="173"/>
      <c r="D86" s="174"/>
      <c r="E86" s="174"/>
      <c r="F86" s="174"/>
      <c r="G86" s="174"/>
      <c r="H86" s="174"/>
      <c r="I86" s="173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5"/>
      <c r="U86" s="176"/>
    </row>
    <row r="87" spans="1:21" x14ac:dyDescent="0.2">
      <c r="A87" s="292"/>
      <c r="B87" s="177" t="s">
        <v>0</v>
      </c>
      <c r="C87" s="178">
        <f t="shared" ref="C87:L99" si="5">IF(SUMIF($B$5:$B$82, $B87, C$5:C$82)=0,"-",SUMIF($B$5:$B$82, $B87, C$5:C$82))</f>
        <v>4</v>
      </c>
      <c r="D87" s="179">
        <f t="shared" si="5"/>
        <v>4</v>
      </c>
      <c r="E87" s="180">
        <f t="shared" si="5"/>
        <v>4</v>
      </c>
      <c r="F87" s="181">
        <f t="shared" si="5"/>
        <v>4</v>
      </c>
      <c r="G87" s="182">
        <f t="shared" si="5"/>
        <v>4</v>
      </c>
      <c r="H87" s="183">
        <f t="shared" si="5"/>
        <v>4</v>
      </c>
      <c r="I87" s="184">
        <f t="shared" si="5"/>
        <v>4</v>
      </c>
      <c r="J87" s="185">
        <f t="shared" si="5"/>
        <v>4</v>
      </c>
      <c r="K87" s="186">
        <f t="shared" si="5"/>
        <v>4</v>
      </c>
      <c r="L87" s="187">
        <f t="shared" si="5"/>
        <v>4</v>
      </c>
      <c r="M87" s="188">
        <f t="shared" ref="M87:T99" si="6">IF(SUMIF($B$5:$B$82, $B87, M$5:M$82)=0,"-",SUMIF($B$5:$B$82, $B87, M$5:M$82))</f>
        <v>4</v>
      </c>
      <c r="N87" s="189">
        <f t="shared" si="6"/>
        <v>4</v>
      </c>
      <c r="O87" s="190">
        <f t="shared" si="6"/>
        <v>4</v>
      </c>
      <c r="P87" s="191">
        <f t="shared" si="6"/>
        <v>4</v>
      </c>
      <c r="Q87" s="192">
        <f t="shared" si="6"/>
        <v>4</v>
      </c>
      <c r="R87" s="193">
        <f t="shared" si="6"/>
        <v>4</v>
      </c>
      <c r="S87" s="194">
        <f t="shared" si="6"/>
        <v>4</v>
      </c>
      <c r="T87" s="195">
        <f t="shared" si="6"/>
        <v>4</v>
      </c>
    </row>
    <row r="88" spans="1:21" x14ac:dyDescent="0.2">
      <c r="A88" s="292"/>
      <c r="B88" s="177" t="s">
        <v>71</v>
      </c>
      <c r="C88" s="178">
        <f t="shared" si="5"/>
        <v>62</v>
      </c>
      <c r="D88" s="179">
        <f t="shared" si="5"/>
        <v>62</v>
      </c>
      <c r="E88" s="180">
        <f t="shared" si="5"/>
        <v>62</v>
      </c>
      <c r="F88" s="181">
        <f t="shared" si="5"/>
        <v>62</v>
      </c>
      <c r="G88" s="182">
        <f t="shared" si="5"/>
        <v>62</v>
      </c>
      <c r="H88" s="183">
        <f t="shared" si="5"/>
        <v>62</v>
      </c>
      <c r="I88" s="184">
        <f t="shared" si="5"/>
        <v>62</v>
      </c>
      <c r="J88" s="185">
        <f t="shared" si="5"/>
        <v>62</v>
      </c>
      <c r="K88" s="186">
        <f t="shared" si="5"/>
        <v>62</v>
      </c>
      <c r="L88" s="187">
        <f t="shared" si="5"/>
        <v>62</v>
      </c>
      <c r="M88" s="188">
        <f t="shared" si="6"/>
        <v>62</v>
      </c>
      <c r="N88" s="189">
        <f t="shared" si="6"/>
        <v>62</v>
      </c>
      <c r="O88" s="190">
        <f t="shared" si="6"/>
        <v>62</v>
      </c>
      <c r="P88" s="191">
        <f t="shared" si="6"/>
        <v>62</v>
      </c>
      <c r="Q88" s="192">
        <f t="shared" si="6"/>
        <v>62</v>
      </c>
      <c r="R88" s="193">
        <f t="shared" si="6"/>
        <v>62</v>
      </c>
      <c r="S88" s="194">
        <f t="shared" si="6"/>
        <v>62</v>
      </c>
      <c r="T88" s="195">
        <f t="shared" si="6"/>
        <v>62</v>
      </c>
    </row>
    <row r="89" spans="1:21" x14ac:dyDescent="0.2">
      <c r="A89" s="292"/>
      <c r="B89" s="177" t="s">
        <v>72</v>
      </c>
      <c r="C89" s="178" t="str">
        <f t="shared" si="5"/>
        <v>-</v>
      </c>
      <c r="D89" s="179" t="str">
        <f t="shared" si="5"/>
        <v>-</v>
      </c>
      <c r="E89" s="180">
        <f t="shared" si="5"/>
        <v>40</v>
      </c>
      <c r="F89" s="181" t="str">
        <f t="shared" si="5"/>
        <v>-</v>
      </c>
      <c r="G89" s="182" t="str">
        <f t="shared" si="5"/>
        <v>-</v>
      </c>
      <c r="H89" s="183">
        <f t="shared" si="5"/>
        <v>40</v>
      </c>
      <c r="I89" s="184" t="str">
        <f t="shared" si="5"/>
        <v>-</v>
      </c>
      <c r="J89" s="185" t="str">
        <f t="shared" si="5"/>
        <v>-</v>
      </c>
      <c r="K89" s="186">
        <f t="shared" si="5"/>
        <v>40</v>
      </c>
      <c r="L89" s="187" t="str">
        <f t="shared" si="5"/>
        <v>-</v>
      </c>
      <c r="M89" s="188" t="str">
        <f t="shared" si="6"/>
        <v>-</v>
      </c>
      <c r="N89" s="189">
        <f t="shared" si="6"/>
        <v>32</v>
      </c>
      <c r="O89" s="190" t="str">
        <f t="shared" si="6"/>
        <v>-</v>
      </c>
      <c r="P89" s="191" t="str">
        <f t="shared" si="6"/>
        <v>-</v>
      </c>
      <c r="Q89" s="192">
        <f t="shared" si="6"/>
        <v>32</v>
      </c>
      <c r="R89" s="193" t="str">
        <f t="shared" si="6"/>
        <v>-</v>
      </c>
      <c r="S89" s="194" t="str">
        <f t="shared" si="6"/>
        <v>-</v>
      </c>
      <c r="T89" s="195">
        <f t="shared" si="6"/>
        <v>32</v>
      </c>
    </row>
    <row r="90" spans="1:21" x14ac:dyDescent="0.2">
      <c r="A90" s="292"/>
      <c r="B90" s="177" t="s">
        <v>70</v>
      </c>
      <c r="C90" s="178">
        <f t="shared" si="5"/>
        <v>122</v>
      </c>
      <c r="D90" s="179">
        <f t="shared" si="5"/>
        <v>122</v>
      </c>
      <c r="E90" s="180">
        <f t="shared" si="5"/>
        <v>122</v>
      </c>
      <c r="F90" s="181">
        <f t="shared" si="5"/>
        <v>122</v>
      </c>
      <c r="G90" s="182">
        <f t="shared" si="5"/>
        <v>122</v>
      </c>
      <c r="H90" s="183">
        <f t="shared" si="5"/>
        <v>122</v>
      </c>
      <c r="I90" s="184">
        <f t="shared" si="5"/>
        <v>122</v>
      </c>
      <c r="J90" s="185">
        <f t="shared" si="5"/>
        <v>122</v>
      </c>
      <c r="K90" s="186">
        <f t="shared" si="5"/>
        <v>122</v>
      </c>
      <c r="L90" s="187">
        <f t="shared" si="5"/>
        <v>122</v>
      </c>
      <c r="M90" s="188">
        <f t="shared" si="6"/>
        <v>122</v>
      </c>
      <c r="N90" s="189">
        <f t="shared" si="6"/>
        <v>122</v>
      </c>
      <c r="O90" s="190">
        <f t="shared" si="6"/>
        <v>122</v>
      </c>
      <c r="P90" s="191">
        <f t="shared" si="6"/>
        <v>122</v>
      </c>
      <c r="Q90" s="192">
        <f t="shared" si="6"/>
        <v>122</v>
      </c>
      <c r="R90" s="193">
        <f t="shared" si="6"/>
        <v>122</v>
      </c>
      <c r="S90" s="194">
        <f t="shared" si="6"/>
        <v>122</v>
      </c>
      <c r="T90" s="195">
        <f t="shared" si="6"/>
        <v>122</v>
      </c>
    </row>
    <row r="91" spans="1:21" x14ac:dyDescent="0.2">
      <c r="A91" s="292"/>
      <c r="B91" s="177" t="s">
        <v>20</v>
      </c>
      <c r="C91" s="178">
        <f t="shared" si="5"/>
        <v>80</v>
      </c>
      <c r="D91" s="179">
        <f t="shared" si="5"/>
        <v>80</v>
      </c>
      <c r="E91" s="180">
        <f t="shared" si="5"/>
        <v>80</v>
      </c>
      <c r="F91" s="181">
        <f t="shared" si="5"/>
        <v>80</v>
      </c>
      <c r="G91" s="182">
        <f t="shared" si="5"/>
        <v>80</v>
      </c>
      <c r="H91" s="183">
        <f t="shared" si="5"/>
        <v>80</v>
      </c>
      <c r="I91" s="184">
        <f t="shared" si="5"/>
        <v>80</v>
      </c>
      <c r="J91" s="185">
        <f t="shared" si="5"/>
        <v>80</v>
      </c>
      <c r="K91" s="186">
        <f t="shared" si="5"/>
        <v>80</v>
      </c>
      <c r="L91" s="187">
        <f t="shared" si="5"/>
        <v>80</v>
      </c>
      <c r="M91" s="188">
        <f t="shared" si="6"/>
        <v>80</v>
      </c>
      <c r="N91" s="189">
        <f t="shared" si="6"/>
        <v>80</v>
      </c>
      <c r="O91" s="190">
        <f t="shared" si="6"/>
        <v>80</v>
      </c>
      <c r="P91" s="191">
        <f t="shared" si="6"/>
        <v>80</v>
      </c>
      <c r="Q91" s="192">
        <f t="shared" si="6"/>
        <v>80</v>
      </c>
      <c r="R91" s="193">
        <f t="shared" si="6"/>
        <v>80</v>
      </c>
      <c r="S91" s="194">
        <f t="shared" si="6"/>
        <v>80</v>
      </c>
      <c r="T91" s="195">
        <f t="shared" si="6"/>
        <v>80</v>
      </c>
    </row>
    <row r="92" spans="1:21" x14ac:dyDescent="0.2">
      <c r="A92" s="292"/>
      <c r="B92" s="177" t="s">
        <v>22</v>
      </c>
      <c r="C92" s="178">
        <f t="shared" si="5"/>
        <v>56</v>
      </c>
      <c r="D92" s="179">
        <f t="shared" si="5"/>
        <v>56</v>
      </c>
      <c r="E92" s="180">
        <f t="shared" si="5"/>
        <v>64</v>
      </c>
      <c r="F92" s="181">
        <f t="shared" si="5"/>
        <v>56</v>
      </c>
      <c r="G92" s="182">
        <f t="shared" si="5"/>
        <v>56</v>
      </c>
      <c r="H92" s="183">
        <f t="shared" si="5"/>
        <v>64</v>
      </c>
      <c r="I92" s="184">
        <f t="shared" si="5"/>
        <v>8</v>
      </c>
      <c r="J92" s="185">
        <f t="shared" si="5"/>
        <v>8</v>
      </c>
      <c r="K92" s="186">
        <f t="shared" si="5"/>
        <v>8</v>
      </c>
      <c r="L92" s="187">
        <f t="shared" si="5"/>
        <v>48</v>
      </c>
      <c r="M92" s="188">
        <f t="shared" si="6"/>
        <v>56</v>
      </c>
      <c r="N92" s="189">
        <f t="shared" si="6"/>
        <v>64</v>
      </c>
      <c r="O92" s="190">
        <f t="shared" si="6"/>
        <v>48</v>
      </c>
      <c r="P92" s="191">
        <f t="shared" si="6"/>
        <v>56</v>
      </c>
      <c r="Q92" s="192">
        <f t="shared" si="6"/>
        <v>64</v>
      </c>
      <c r="R92" s="193">
        <f t="shared" si="6"/>
        <v>8</v>
      </c>
      <c r="S92" s="194">
        <f t="shared" si="6"/>
        <v>8</v>
      </c>
      <c r="T92" s="195">
        <f t="shared" si="6"/>
        <v>8</v>
      </c>
    </row>
    <row r="93" spans="1:21" x14ac:dyDescent="0.2">
      <c r="A93" s="292"/>
      <c r="B93" s="177" t="s">
        <v>23</v>
      </c>
      <c r="C93" s="178">
        <f t="shared" si="5"/>
        <v>40</v>
      </c>
      <c r="D93" s="179">
        <f t="shared" si="5"/>
        <v>40</v>
      </c>
      <c r="E93" s="180">
        <f t="shared" si="5"/>
        <v>48</v>
      </c>
      <c r="F93" s="181">
        <f t="shared" si="5"/>
        <v>40</v>
      </c>
      <c r="G93" s="182">
        <f t="shared" si="5"/>
        <v>40</v>
      </c>
      <c r="H93" s="183">
        <f t="shared" si="5"/>
        <v>48</v>
      </c>
      <c r="I93" s="184" t="str">
        <f t="shared" si="5"/>
        <v>-</v>
      </c>
      <c r="J93" s="185" t="str">
        <f t="shared" si="5"/>
        <v>-</v>
      </c>
      <c r="K93" s="186" t="str">
        <f t="shared" si="5"/>
        <v>-</v>
      </c>
      <c r="L93" s="187">
        <f t="shared" si="5"/>
        <v>32</v>
      </c>
      <c r="M93" s="188">
        <f t="shared" si="6"/>
        <v>48</v>
      </c>
      <c r="N93" s="189">
        <f t="shared" si="6"/>
        <v>48</v>
      </c>
      <c r="O93" s="190">
        <f t="shared" si="6"/>
        <v>32</v>
      </c>
      <c r="P93" s="191">
        <f t="shared" si="6"/>
        <v>48</v>
      </c>
      <c r="Q93" s="192">
        <f t="shared" si="6"/>
        <v>48</v>
      </c>
      <c r="R93" s="193" t="str">
        <f t="shared" si="6"/>
        <v>-</v>
      </c>
      <c r="S93" s="194" t="str">
        <f t="shared" si="6"/>
        <v>-</v>
      </c>
      <c r="T93" s="195" t="str">
        <f t="shared" si="6"/>
        <v>-</v>
      </c>
    </row>
    <row r="94" spans="1:21" x14ac:dyDescent="0.2">
      <c r="A94" s="292"/>
      <c r="B94" s="177" t="s">
        <v>24</v>
      </c>
      <c r="C94" s="178" t="str">
        <f t="shared" si="5"/>
        <v>-</v>
      </c>
      <c r="D94" s="179" t="str">
        <f t="shared" si="5"/>
        <v>-</v>
      </c>
      <c r="E94" s="180">
        <f t="shared" si="5"/>
        <v>40</v>
      </c>
      <c r="F94" s="181" t="str">
        <f t="shared" si="5"/>
        <v>-</v>
      </c>
      <c r="G94" s="182" t="str">
        <f t="shared" si="5"/>
        <v>-</v>
      </c>
      <c r="H94" s="183">
        <f t="shared" si="5"/>
        <v>40</v>
      </c>
      <c r="I94" s="184" t="str">
        <f t="shared" si="5"/>
        <v>-</v>
      </c>
      <c r="J94" s="185" t="str">
        <f t="shared" si="5"/>
        <v>-</v>
      </c>
      <c r="K94" s="186" t="str">
        <f t="shared" si="5"/>
        <v>-</v>
      </c>
      <c r="L94" s="187" t="str">
        <f t="shared" si="5"/>
        <v>-</v>
      </c>
      <c r="M94" s="188" t="str">
        <f t="shared" si="6"/>
        <v>-</v>
      </c>
      <c r="N94" s="189">
        <f t="shared" si="6"/>
        <v>40</v>
      </c>
      <c r="O94" s="190" t="str">
        <f t="shared" si="6"/>
        <v>-</v>
      </c>
      <c r="P94" s="191" t="str">
        <f t="shared" si="6"/>
        <v>-</v>
      </c>
      <c r="Q94" s="192">
        <f t="shared" si="6"/>
        <v>40</v>
      </c>
      <c r="R94" s="193" t="str">
        <f t="shared" si="6"/>
        <v>-</v>
      </c>
      <c r="S94" s="194" t="str">
        <f t="shared" si="6"/>
        <v>-</v>
      </c>
      <c r="T94" s="195" t="str">
        <f t="shared" si="6"/>
        <v>-</v>
      </c>
    </row>
    <row r="95" spans="1:21" x14ac:dyDescent="0.2">
      <c r="A95" s="292"/>
      <c r="B95" s="177" t="s">
        <v>25</v>
      </c>
      <c r="C95" s="178" t="str">
        <f t="shared" si="5"/>
        <v>-</v>
      </c>
      <c r="D95" s="179" t="str">
        <f t="shared" si="5"/>
        <v>-</v>
      </c>
      <c r="E95" s="180">
        <f t="shared" si="5"/>
        <v>40</v>
      </c>
      <c r="F95" s="181" t="str">
        <f t="shared" si="5"/>
        <v>-</v>
      </c>
      <c r="G95" s="182" t="str">
        <f t="shared" si="5"/>
        <v>-</v>
      </c>
      <c r="H95" s="183">
        <f t="shared" si="5"/>
        <v>40</v>
      </c>
      <c r="I95" s="184" t="str">
        <f t="shared" si="5"/>
        <v>-</v>
      </c>
      <c r="J95" s="185" t="str">
        <f t="shared" si="5"/>
        <v>-</v>
      </c>
      <c r="K95" s="186" t="str">
        <f t="shared" si="5"/>
        <v>-</v>
      </c>
      <c r="L95" s="187" t="str">
        <f t="shared" si="5"/>
        <v>-</v>
      </c>
      <c r="M95" s="188" t="str">
        <f t="shared" si="6"/>
        <v>-</v>
      </c>
      <c r="N95" s="189" t="str">
        <f t="shared" si="6"/>
        <v>-</v>
      </c>
      <c r="O95" s="190" t="str">
        <f t="shared" si="6"/>
        <v>-</v>
      </c>
      <c r="P95" s="191" t="str">
        <f t="shared" si="6"/>
        <v>-</v>
      </c>
      <c r="Q95" s="192" t="str">
        <f t="shared" si="6"/>
        <v>-</v>
      </c>
      <c r="R95" s="193" t="str">
        <f t="shared" si="6"/>
        <v>-</v>
      </c>
      <c r="S95" s="194" t="str">
        <f t="shared" si="6"/>
        <v>-</v>
      </c>
      <c r="T95" s="195" t="str">
        <f t="shared" si="6"/>
        <v>-</v>
      </c>
    </row>
    <row r="96" spans="1:21" x14ac:dyDescent="0.2">
      <c r="A96" s="292"/>
      <c r="B96" s="177" t="s">
        <v>32</v>
      </c>
      <c r="C96" s="178">
        <f t="shared" si="5"/>
        <v>30</v>
      </c>
      <c r="D96" s="179">
        <f t="shared" si="5"/>
        <v>34</v>
      </c>
      <c r="E96" s="180">
        <f t="shared" si="5"/>
        <v>42</v>
      </c>
      <c r="F96" s="181">
        <f t="shared" si="5"/>
        <v>30</v>
      </c>
      <c r="G96" s="182">
        <f t="shared" si="5"/>
        <v>32</v>
      </c>
      <c r="H96" s="183">
        <f t="shared" si="5"/>
        <v>34</v>
      </c>
      <c r="I96" s="184">
        <f t="shared" si="5"/>
        <v>30</v>
      </c>
      <c r="J96" s="185">
        <f t="shared" si="5"/>
        <v>32</v>
      </c>
      <c r="K96" s="186">
        <f t="shared" si="5"/>
        <v>34</v>
      </c>
      <c r="L96" s="187">
        <f t="shared" si="5"/>
        <v>30</v>
      </c>
      <c r="M96" s="188">
        <f t="shared" si="6"/>
        <v>32</v>
      </c>
      <c r="N96" s="189">
        <f t="shared" si="6"/>
        <v>34</v>
      </c>
      <c r="O96" s="190">
        <f t="shared" si="6"/>
        <v>30</v>
      </c>
      <c r="P96" s="191">
        <f t="shared" si="6"/>
        <v>32</v>
      </c>
      <c r="Q96" s="192">
        <f t="shared" si="6"/>
        <v>34</v>
      </c>
      <c r="R96" s="193">
        <f t="shared" si="6"/>
        <v>30</v>
      </c>
      <c r="S96" s="194">
        <f t="shared" si="6"/>
        <v>32</v>
      </c>
      <c r="T96" s="195">
        <f t="shared" si="6"/>
        <v>34</v>
      </c>
    </row>
    <row r="97" spans="1:20" x14ac:dyDescent="0.2">
      <c r="A97" s="292"/>
      <c r="B97" s="177" t="s">
        <v>33</v>
      </c>
      <c r="C97" s="178" t="str">
        <f t="shared" si="5"/>
        <v>-</v>
      </c>
      <c r="D97" s="179" t="str">
        <f t="shared" si="5"/>
        <v>-</v>
      </c>
      <c r="E97" s="180">
        <f t="shared" si="5"/>
        <v>40</v>
      </c>
      <c r="F97" s="181" t="str">
        <f t="shared" si="5"/>
        <v>-</v>
      </c>
      <c r="G97" s="182" t="str">
        <f t="shared" si="5"/>
        <v>-</v>
      </c>
      <c r="H97" s="183">
        <f t="shared" si="5"/>
        <v>40</v>
      </c>
      <c r="I97" s="184" t="str">
        <f t="shared" si="5"/>
        <v>-</v>
      </c>
      <c r="J97" s="185" t="str">
        <f t="shared" si="5"/>
        <v>-</v>
      </c>
      <c r="K97" s="186">
        <f t="shared" si="5"/>
        <v>40</v>
      </c>
      <c r="L97" s="187" t="str">
        <f t="shared" si="5"/>
        <v>-</v>
      </c>
      <c r="M97" s="188" t="str">
        <f t="shared" si="6"/>
        <v>-</v>
      </c>
      <c r="N97" s="189">
        <f t="shared" si="6"/>
        <v>32</v>
      </c>
      <c r="O97" s="190" t="str">
        <f t="shared" si="6"/>
        <v>-</v>
      </c>
      <c r="P97" s="191" t="str">
        <f t="shared" si="6"/>
        <v>-</v>
      </c>
      <c r="Q97" s="192">
        <f t="shared" si="6"/>
        <v>32</v>
      </c>
      <c r="R97" s="193" t="str">
        <f t="shared" si="6"/>
        <v>-</v>
      </c>
      <c r="S97" s="194" t="str">
        <f t="shared" si="6"/>
        <v>-</v>
      </c>
      <c r="T97" s="195">
        <f t="shared" si="6"/>
        <v>32</v>
      </c>
    </row>
    <row r="98" spans="1:20" x14ac:dyDescent="0.2">
      <c r="A98" s="292"/>
      <c r="B98" s="177" t="s">
        <v>34</v>
      </c>
      <c r="C98" s="178">
        <f t="shared" si="5"/>
        <v>30</v>
      </c>
      <c r="D98" s="179">
        <f t="shared" si="5"/>
        <v>32</v>
      </c>
      <c r="E98" s="180">
        <f t="shared" si="5"/>
        <v>34</v>
      </c>
      <c r="F98" s="181">
        <f t="shared" si="5"/>
        <v>2</v>
      </c>
      <c r="G98" s="182">
        <f t="shared" si="5"/>
        <v>2</v>
      </c>
      <c r="H98" s="183">
        <f t="shared" si="5"/>
        <v>2</v>
      </c>
      <c r="I98" s="184">
        <f t="shared" si="5"/>
        <v>30</v>
      </c>
      <c r="J98" s="185">
        <f t="shared" si="5"/>
        <v>34</v>
      </c>
      <c r="K98" s="186">
        <f t="shared" si="5"/>
        <v>42</v>
      </c>
      <c r="L98" s="187">
        <f t="shared" si="5"/>
        <v>22</v>
      </c>
      <c r="M98" s="188">
        <f t="shared" si="6"/>
        <v>34</v>
      </c>
      <c r="N98" s="189">
        <f t="shared" si="6"/>
        <v>42</v>
      </c>
      <c r="O98" s="190">
        <f t="shared" si="6"/>
        <v>2</v>
      </c>
      <c r="P98" s="191">
        <f t="shared" si="6"/>
        <v>2</v>
      </c>
      <c r="Q98" s="192">
        <f t="shared" si="6"/>
        <v>2</v>
      </c>
      <c r="R98" s="193">
        <f t="shared" si="6"/>
        <v>22</v>
      </c>
      <c r="S98" s="194">
        <f t="shared" si="6"/>
        <v>34</v>
      </c>
      <c r="T98" s="195">
        <f t="shared" si="6"/>
        <v>42</v>
      </c>
    </row>
    <row r="99" spans="1:20" x14ac:dyDescent="0.2">
      <c r="A99" s="292"/>
      <c r="B99" s="177" t="s">
        <v>35</v>
      </c>
      <c r="C99" s="178" t="str">
        <f t="shared" si="5"/>
        <v>-</v>
      </c>
      <c r="D99" s="179" t="str">
        <f t="shared" si="5"/>
        <v>-</v>
      </c>
      <c r="E99" s="180">
        <f t="shared" si="5"/>
        <v>40</v>
      </c>
      <c r="F99" s="181" t="str">
        <f t="shared" si="5"/>
        <v>-</v>
      </c>
      <c r="G99" s="182" t="str">
        <f t="shared" si="5"/>
        <v>-</v>
      </c>
      <c r="H99" s="183" t="str">
        <f t="shared" si="5"/>
        <v>-</v>
      </c>
      <c r="I99" s="184" t="str">
        <f t="shared" si="5"/>
        <v>-</v>
      </c>
      <c r="J99" s="185" t="str">
        <f t="shared" si="5"/>
        <v>-</v>
      </c>
      <c r="K99" s="186">
        <f t="shared" si="5"/>
        <v>40</v>
      </c>
      <c r="L99" s="187" t="str">
        <f t="shared" si="5"/>
        <v>-</v>
      </c>
      <c r="M99" s="188" t="str">
        <f t="shared" si="6"/>
        <v>-</v>
      </c>
      <c r="N99" s="189">
        <f t="shared" si="6"/>
        <v>32</v>
      </c>
      <c r="O99" s="190" t="str">
        <f t="shared" si="6"/>
        <v>-</v>
      </c>
      <c r="P99" s="191" t="str">
        <f t="shared" si="6"/>
        <v>-</v>
      </c>
      <c r="Q99" s="192" t="str">
        <f t="shared" si="6"/>
        <v>-</v>
      </c>
      <c r="R99" s="193" t="str">
        <f t="shared" si="6"/>
        <v>-</v>
      </c>
      <c r="S99" s="194" t="str">
        <f t="shared" si="6"/>
        <v>-</v>
      </c>
      <c r="T99" s="195">
        <f t="shared" si="6"/>
        <v>32</v>
      </c>
    </row>
    <row r="100" spans="1:20" x14ac:dyDescent="0.2">
      <c r="A100" s="292"/>
      <c r="B100" s="28" t="s">
        <v>102</v>
      </c>
      <c r="C100" s="178">
        <f t="shared" ref="C100:R103" si="7">IF(SUMIF($B$5:$B$82, $B100, C$5:C$82)=0,"-",SUMIF($B$5:$B$82, $B100, C$5:C$82))</f>
        <v>48</v>
      </c>
      <c r="D100" s="179">
        <f t="shared" si="7"/>
        <v>48</v>
      </c>
      <c r="E100" s="180">
        <f t="shared" si="7"/>
        <v>48</v>
      </c>
      <c r="F100" s="181" t="str">
        <f t="shared" si="7"/>
        <v>-</v>
      </c>
      <c r="G100" s="182" t="str">
        <f t="shared" si="7"/>
        <v>-</v>
      </c>
      <c r="H100" s="183" t="str">
        <f t="shared" si="7"/>
        <v>-</v>
      </c>
      <c r="I100" s="184">
        <f t="shared" si="7"/>
        <v>48</v>
      </c>
      <c r="J100" s="185">
        <f t="shared" si="7"/>
        <v>48</v>
      </c>
      <c r="K100" s="186">
        <f t="shared" si="7"/>
        <v>48</v>
      </c>
      <c r="L100" s="187">
        <f t="shared" si="7"/>
        <v>32</v>
      </c>
      <c r="M100" s="188">
        <f t="shared" si="7"/>
        <v>48</v>
      </c>
      <c r="N100" s="189">
        <f t="shared" si="7"/>
        <v>48</v>
      </c>
      <c r="O100" s="190" t="str">
        <f t="shared" si="7"/>
        <v>-</v>
      </c>
      <c r="P100" s="191" t="str">
        <f t="shared" si="7"/>
        <v>-</v>
      </c>
      <c r="Q100" s="192" t="str">
        <f t="shared" si="7"/>
        <v>-</v>
      </c>
      <c r="R100" s="193">
        <f t="shared" si="7"/>
        <v>32</v>
      </c>
      <c r="S100" s="194">
        <f t="shared" ref="S100:T103" si="8">IF(SUMIF($B$5:$B$82, $B100, S$5:S$82)=0,"-",SUMIF($B$5:$B$82, $B100, S$5:S$82))</f>
        <v>48</v>
      </c>
      <c r="T100" s="195">
        <f t="shared" si="8"/>
        <v>48</v>
      </c>
    </row>
    <row r="101" spans="1:20" x14ac:dyDescent="0.2">
      <c r="A101" s="292"/>
      <c r="B101" s="28" t="s">
        <v>103</v>
      </c>
      <c r="C101" s="178" t="str">
        <f t="shared" si="7"/>
        <v>-</v>
      </c>
      <c r="D101" s="179" t="str">
        <f t="shared" si="7"/>
        <v>-</v>
      </c>
      <c r="E101" s="180">
        <f t="shared" si="7"/>
        <v>80</v>
      </c>
      <c r="F101" s="181" t="str">
        <f t="shared" si="7"/>
        <v>-</v>
      </c>
      <c r="G101" s="182" t="str">
        <f t="shared" si="7"/>
        <v>-</v>
      </c>
      <c r="H101" s="183" t="str">
        <f t="shared" si="7"/>
        <v>-</v>
      </c>
      <c r="I101" s="184" t="str">
        <f t="shared" si="7"/>
        <v>-</v>
      </c>
      <c r="J101" s="185" t="str">
        <f t="shared" si="7"/>
        <v>-</v>
      </c>
      <c r="K101" s="186">
        <f t="shared" si="7"/>
        <v>80</v>
      </c>
      <c r="L101" s="187" t="str">
        <f t="shared" si="7"/>
        <v>-</v>
      </c>
      <c r="M101" s="188" t="str">
        <f t="shared" si="7"/>
        <v>-</v>
      </c>
      <c r="N101" s="189">
        <f t="shared" si="7"/>
        <v>64</v>
      </c>
      <c r="O101" s="190" t="str">
        <f t="shared" si="7"/>
        <v>-</v>
      </c>
      <c r="P101" s="191" t="str">
        <f t="shared" si="7"/>
        <v>-</v>
      </c>
      <c r="Q101" s="192" t="str">
        <f t="shared" si="7"/>
        <v>-</v>
      </c>
      <c r="R101" s="193" t="str">
        <f t="shared" si="7"/>
        <v>-</v>
      </c>
      <c r="S101" s="194" t="str">
        <f t="shared" si="8"/>
        <v>-</v>
      </c>
      <c r="T101" s="195">
        <f t="shared" si="8"/>
        <v>64</v>
      </c>
    </row>
    <row r="102" spans="1:20" x14ac:dyDescent="0.2">
      <c r="A102" s="292"/>
      <c r="B102" s="28" t="s">
        <v>104</v>
      </c>
      <c r="C102" s="178">
        <f t="shared" si="7"/>
        <v>48</v>
      </c>
      <c r="D102" s="179">
        <f t="shared" si="7"/>
        <v>48</v>
      </c>
      <c r="E102" s="180">
        <f t="shared" si="7"/>
        <v>48</v>
      </c>
      <c r="F102" s="181" t="str">
        <f t="shared" si="7"/>
        <v>-</v>
      </c>
      <c r="G102" s="182" t="str">
        <f t="shared" si="7"/>
        <v>-</v>
      </c>
      <c r="H102" s="183" t="str">
        <f t="shared" si="7"/>
        <v>-</v>
      </c>
      <c r="I102" s="184">
        <f t="shared" si="7"/>
        <v>48</v>
      </c>
      <c r="J102" s="185">
        <f t="shared" si="7"/>
        <v>48</v>
      </c>
      <c r="K102" s="186">
        <f t="shared" si="7"/>
        <v>48</v>
      </c>
      <c r="L102" s="187">
        <f t="shared" si="7"/>
        <v>32</v>
      </c>
      <c r="M102" s="188">
        <f t="shared" si="7"/>
        <v>48</v>
      </c>
      <c r="N102" s="189">
        <f t="shared" si="7"/>
        <v>48</v>
      </c>
      <c r="O102" s="190" t="str">
        <f t="shared" si="7"/>
        <v>-</v>
      </c>
      <c r="P102" s="191" t="str">
        <f t="shared" si="7"/>
        <v>-</v>
      </c>
      <c r="Q102" s="192" t="str">
        <f t="shared" si="7"/>
        <v>-</v>
      </c>
      <c r="R102" s="193">
        <f t="shared" si="7"/>
        <v>32</v>
      </c>
      <c r="S102" s="194">
        <f t="shared" si="8"/>
        <v>48</v>
      </c>
      <c r="T102" s="195">
        <f t="shared" si="8"/>
        <v>48</v>
      </c>
    </row>
    <row r="103" spans="1:20" x14ac:dyDescent="0.2">
      <c r="A103" s="292"/>
      <c r="B103" s="28" t="s">
        <v>105</v>
      </c>
      <c r="C103" s="178" t="str">
        <f t="shared" si="7"/>
        <v>-</v>
      </c>
      <c r="D103" s="179" t="str">
        <f t="shared" si="7"/>
        <v>-</v>
      </c>
      <c r="E103" s="180">
        <f t="shared" si="7"/>
        <v>80</v>
      </c>
      <c r="F103" s="181" t="str">
        <f t="shared" si="7"/>
        <v>-</v>
      </c>
      <c r="G103" s="182" t="str">
        <f t="shared" si="7"/>
        <v>-</v>
      </c>
      <c r="H103" s="183" t="str">
        <f t="shared" si="7"/>
        <v>-</v>
      </c>
      <c r="I103" s="184" t="str">
        <f t="shared" si="7"/>
        <v>-</v>
      </c>
      <c r="J103" s="185" t="str">
        <f t="shared" si="7"/>
        <v>-</v>
      </c>
      <c r="K103" s="186">
        <f t="shared" si="7"/>
        <v>80</v>
      </c>
      <c r="L103" s="187" t="str">
        <f t="shared" si="7"/>
        <v>-</v>
      </c>
      <c r="M103" s="188" t="str">
        <f t="shared" si="7"/>
        <v>-</v>
      </c>
      <c r="N103" s="189">
        <f t="shared" si="7"/>
        <v>64</v>
      </c>
      <c r="O103" s="190" t="str">
        <f t="shared" si="7"/>
        <v>-</v>
      </c>
      <c r="P103" s="191" t="str">
        <f t="shared" si="7"/>
        <v>-</v>
      </c>
      <c r="Q103" s="192" t="str">
        <f t="shared" si="7"/>
        <v>-</v>
      </c>
      <c r="R103" s="193" t="str">
        <f t="shared" si="7"/>
        <v>-</v>
      </c>
      <c r="S103" s="194" t="str">
        <f t="shared" si="8"/>
        <v>-</v>
      </c>
      <c r="T103" s="195">
        <f t="shared" si="8"/>
        <v>64</v>
      </c>
    </row>
    <row r="104" spans="1:20" x14ac:dyDescent="0.2">
      <c r="A104" s="292"/>
      <c r="B104" s="177" t="s">
        <v>36</v>
      </c>
      <c r="C104" s="178">
        <f t="shared" ref="C104:L107" si="9">IF(SUMIF($B$5:$B$82, $B104, C$5:C$82)=0,"-",SUMIF($B$5:$B$82, $B104, C$5:C$82))</f>
        <v>30</v>
      </c>
      <c r="D104" s="179">
        <f t="shared" si="9"/>
        <v>32</v>
      </c>
      <c r="E104" s="180">
        <f t="shared" si="9"/>
        <v>34</v>
      </c>
      <c r="F104" s="181">
        <f t="shared" si="9"/>
        <v>2</v>
      </c>
      <c r="G104" s="182">
        <f t="shared" si="9"/>
        <v>2</v>
      </c>
      <c r="H104" s="183">
        <f t="shared" si="9"/>
        <v>2</v>
      </c>
      <c r="I104" s="184">
        <f t="shared" si="9"/>
        <v>30</v>
      </c>
      <c r="J104" s="185">
        <f t="shared" si="9"/>
        <v>32</v>
      </c>
      <c r="K104" s="186">
        <f t="shared" si="9"/>
        <v>34</v>
      </c>
      <c r="L104" s="187">
        <f t="shared" si="9"/>
        <v>22</v>
      </c>
      <c r="M104" s="188">
        <f t="shared" ref="M104:T107" si="10">IF(SUMIF($B$5:$B$82, $B104, M$5:M$82)=0,"-",SUMIF($B$5:$B$82, $B104, M$5:M$82))</f>
        <v>32</v>
      </c>
      <c r="N104" s="189">
        <f t="shared" si="10"/>
        <v>34</v>
      </c>
      <c r="O104" s="190">
        <f t="shared" si="10"/>
        <v>2</v>
      </c>
      <c r="P104" s="191">
        <f t="shared" si="10"/>
        <v>2</v>
      </c>
      <c r="Q104" s="192">
        <f t="shared" si="10"/>
        <v>2</v>
      </c>
      <c r="R104" s="193">
        <f t="shared" si="10"/>
        <v>22</v>
      </c>
      <c r="S104" s="194">
        <f t="shared" si="10"/>
        <v>32</v>
      </c>
      <c r="T104" s="195">
        <f t="shared" si="10"/>
        <v>34</v>
      </c>
    </row>
    <row r="105" spans="1:20" x14ac:dyDescent="0.2">
      <c r="A105" s="292"/>
      <c r="B105" s="177" t="s">
        <v>37</v>
      </c>
      <c r="C105" s="178" t="str">
        <f t="shared" si="9"/>
        <v>-</v>
      </c>
      <c r="D105" s="179" t="str">
        <f t="shared" si="9"/>
        <v>-</v>
      </c>
      <c r="E105" s="180">
        <f t="shared" si="9"/>
        <v>40</v>
      </c>
      <c r="F105" s="181" t="str">
        <f t="shared" si="9"/>
        <v>-</v>
      </c>
      <c r="G105" s="182" t="str">
        <f t="shared" si="9"/>
        <v>-</v>
      </c>
      <c r="H105" s="183" t="str">
        <f t="shared" si="9"/>
        <v>-</v>
      </c>
      <c r="I105" s="184" t="str">
        <f t="shared" si="9"/>
        <v>-</v>
      </c>
      <c r="J105" s="185" t="str">
        <f t="shared" si="9"/>
        <v>-</v>
      </c>
      <c r="K105" s="186">
        <f t="shared" si="9"/>
        <v>40</v>
      </c>
      <c r="L105" s="187" t="str">
        <f t="shared" si="9"/>
        <v>-</v>
      </c>
      <c r="M105" s="188" t="str">
        <f t="shared" si="10"/>
        <v>-</v>
      </c>
      <c r="N105" s="189">
        <f t="shared" si="10"/>
        <v>32</v>
      </c>
      <c r="O105" s="190" t="str">
        <f t="shared" si="10"/>
        <v>-</v>
      </c>
      <c r="P105" s="191" t="str">
        <f t="shared" si="10"/>
        <v>-</v>
      </c>
      <c r="Q105" s="192" t="str">
        <f t="shared" si="10"/>
        <v>-</v>
      </c>
      <c r="R105" s="193" t="str">
        <f t="shared" si="10"/>
        <v>-</v>
      </c>
      <c r="S105" s="194" t="str">
        <f t="shared" si="10"/>
        <v>-</v>
      </c>
      <c r="T105" s="195">
        <f t="shared" si="10"/>
        <v>32</v>
      </c>
    </row>
    <row r="106" spans="1:20" x14ac:dyDescent="0.2">
      <c r="A106" s="292"/>
      <c r="B106" s="177" t="s">
        <v>21</v>
      </c>
      <c r="C106" s="178" t="str">
        <f t="shared" si="9"/>
        <v>-</v>
      </c>
      <c r="D106" s="179" t="str">
        <f t="shared" si="9"/>
        <v>-</v>
      </c>
      <c r="E106" s="180" t="str">
        <f t="shared" si="9"/>
        <v>-</v>
      </c>
      <c r="F106" s="181" t="str">
        <f t="shared" si="9"/>
        <v>-</v>
      </c>
      <c r="G106" s="182" t="str">
        <f t="shared" si="9"/>
        <v>-</v>
      </c>
      <c r="H106" s="183" t="str">
        <f t="shared" si="9"/>
        <v>-</v>
      </c>
      <c r="I106" s="184" t="str">
        <f t="shared" si="9"/>
        <v>-</v>
      </c>
      <c r="J106" s="185" t="str">
        <f t="shared" si="9"/>
        <v>-</v>
      </c>
      <c r="K106" s="186" t="str">
        <f t="shared" si="9"/>
        <v>-</v>
      </c>
      <c r="L106" s="187" t="str">
        <f t="shared" si="9"/>
        <v>-</v>
      </c>
      <c r="M106" s="188" t="str">
        <f t="shared" si="10"/>
        <v>-</v>
      </c>
      <c r="N106" s="189" t="str">
        <f t="shared" si="10"/>
        <v>-</v>
      </c>
      <c r="O106" s="190" t="str">
        <f t="shared" si="10"/>
        <v>-</v>
      </c>
      <c r="P106" s="191" t="str">
        <f t="shared" si="10"/>
        <v>-</v>
      </c>
      <c r="Q106" s="192" t="str">
        <f t="shared" si="10"/>
        <v>-</v>
      </c>
      <c r="R106" s="193" t="str">
        <f t="shared" si="10"/>
        <v>-</v>
      </c>
      <c r="S106" s="194" t="str">
        <f t="shared" si="10"/>
        <v>-</v>
      </c>
      <c r="T106" s="195" t="str">
        <f t="shared" si="10"/>
        <v>-</v>
      </c>
    </row>
    <row r="107" spans="1:20" ht="17" thickBot="1" x14ac:dyDescent="0.25">
      <c r="A107" s="292"/>
      <c r="B107" s="196" t="s">
        <v>52</v>
      </c>
      <c r="C107" s="197">
        <f t="shared" si="9"/>
        <v>21</v>
      </c>
      <c r="D107" s="198">
        <f t="shared" si="9"/>
        <v>25</v>
      </c>
      <c r="E107" s="199">
        <f t="shared" si="9"/>
        <v>29</v>
      </c>
      <c r="F107" s="200">
        <f t="shared" si="9"/>
        <v>21</v>
      </c>
      <c r="G107" s="201">
        <f t="shared" si="9"/>
        <v>25</v>
      </c>
      <c r="H107" s="202">
        <f t="shared" si="9"/>
        <v>29</v>
      </c>
      <c r="I107" s="203">
        <f t="shared" si="9"/>
        <v>21</v>
      </c>
      <c r="J107" s="204">
        <f t="shared" si="9"/>
        <v>25</v>
      </c>
      <c r="K107" s="205">
        <f t="shared" si="9"/>
        <v>29</v>
      </c>
      <c r="L107" s="206">
        <f t="shared" si="9"/>
        <v>21</v>
      </c>
      <c r="M107" s="207">
        <f t="shared" si="10"/>
        <v>27</v>
      </c>
      <c r="N107" s="208">
        <f t="shared" si="10"/>
        <v>29</v>
      </c>
      <c r="O107" s="209">
        <f t="shared" si="10"/>
        <v>21</v>
      </c>
      <c r="P107" s="210">
        <f t="shared" si="10"/>
        <v>27</v>
      </c>
      <c r="Q107" s="211">
        <f t="shared" si="10"/>
        <v>29</v>
      </c>
      <c r="R107" s="212">
        <f t="shared" si="10"/>
        <v>21</v>
      </c>
      <c r="S107" s="213">
        <f t="shared" si="10"/>
        <v>27</v>
      </c>
      <c r="T107" s="214">
        <f t="shared" si="10"/>
        <v>29</v>
      </c>
    </row>
    <row r="108" spans="1:20" ht="17" thickBot="1" x14ac:dyDescent="0.25"/>
    <row r="109" spans="1:20" x14ac:dyDescent="0.2">
      <c r="A109" s="292" t="s">
        <v>67</v>
      </c>
      <c r="B109" s="172" t="s">
        <v>27</v>
      </c>
      <c r="C109" s="173"/>
      <c r="D109" s="174"/>
      <c r="E109" s="174"/>
      <c r="F109" s="174"/>
      <c r="G109" s="174"/>
      <c r="H109" s="174"/>
      <c r="I109" s="173"/>
      <c r="J109" s="174"/>
      <c r="K109" s="174"/>
      <c r="L109" s="174"/>
      <c r="M109" s="174"/>
      <c r="N109" s="174"/>
      <c r="O109" s="174"/>
      <c r="P109" s="174"/>
      <c r="Q109" s="174"/>
      <c r="R109" s="174"/>
      <c r="S109" s="174"/>
      <c r="T109" s="175"/>
    </row>
    <row r="110" spans="1:20" x14ac:dyDescent="0.2">
      <c r="A110" s="292"/>
      <c r="B110" s="177" t="s">
        <v>0</v>
      </c>
      <c r="C110" s="178">
        <f t="shared" ref="C110:T110" si="11">IFERROR(C87/8,"-")</f>
        <v>0.5</v>
      </c>
      <c r="D110" s="179">
        <f t="shared" si="11"/>
        <v>0.5</v>
      </c>
      <c r="E110" s="180">
        <f t="shared" si="11"/>
        <v>0.5</v>
      </c>
      <c r="F110" s="181">
        <f t="shared" si="11"/>
        <v>0.5</v>
      </c>
      <c r="G110" s="182">
        <f t="shared" si="11"/>
        <v>0.5</v>
      </c>
      <c r="H110" s="183">
        <f t="shared" si="11"/>
        <v>0.5</v>
      </c>
      <c r="I110" s="184">
        <f t="shared" si="11"/>
        <v>0.5</v>
      </c>
      <c r="J110" s="185">
        <f t="shared" si="11"/>
        <v>0.5</v>
      </c>
      <c r="K110" s="186">
        <f t="shared" si="11"/>
        <v>0.5</v>
      </c>
      <c r="L110" s="187">
        <f t="shared" si="11"/>
        <v>0.5</v>
      </c>
      <c r="M110" s="188">
        <f t="shared" si="11"/>
        <v>0.5</v>
      </c>
      <c r="N110" s="189">
        <f t="shared" si="11"/>
        <v>0.5</v>
      </c>
      <c r="O110" s="190">
        <f t="shared" si="11"/>
        <v>0.5</v>
      </c>
      <c r="P110" s="191">
        <f t="shared" si="11"/>
        <v>0.5</v>
      </c>
      <c r="Q110" s="192">
        <f t="shared" si="11"/>
        <v>0.5</v>
      </c>
      <c r="R110" s="193">
        <f t="shared" si="11"/>
        <v>0.5</v>
      </c>
      <c r="S110" s="194">
        <f t="shared" si="11"/>
        <v>0.5</v>
      </c>
      <c r="T110" s="195">
        <f t="shared" si="11"/>
        <v>0.5</v>
      </c>
    </row>
    <row r="111" spans="1:20" x14ac:dyDescent="0.2">
      <c r="A111" s="292"/>
      <c r="B111" s="177" t="s">
        <v>71</v>
      </c>
      <c r="C111" s="178">
        <f t="shared" ref="C111:T111" si="12">IFERROR(C88/8,"-")</f>
        <v>7.75</v>
      </c>
      <c r="D111" s="179">
        <f t="shared" si="12"/>
        <v>7.75</v>
      </c>
      <c r="E111" s="180">
        <f t="shared" si="12"/>
        <v>7.75</v>
      </c>
      <c r="F111" s="181">
        <f t="shared" si="12"/>
        <v>7.75</v>
      </c>
      <c r="G111" s="182">
        <f t="shared" si="12"/>
        <v>7.75</v>
      </c>
      <c r="H111" s="183">
        <f t="shared" si="12"/>
        <v>7.75</v>
      </c>
      <c r="I111" s="184">
        <f t="shared" si="12"/>
        <v>7.75</v>
      </c>
      <c r="J111" s="185">
        <f t="shared" si="12"/>
        <v>7.75</v>
      </c>
      <c r="K111" s="186">
        <f t="shared" si="12"/>
        <v>7.75</v>
      </c>
      <c r="L111" s="187">
        <f t="shared" si="12"/>
        <v>7.75</v>
      </c>
      <c r="M111" s="188">
        <f t="shared" si="12"/>
        <v>7.75</v>
      </c>
      <c r="N111" s="189">
        <f t="shared" si="12"/>
        <v>7.75</v>
      </c>
      <c r="O111" s="190">
        <f t="shared" si="12"/>
        <v>7.75</v>
      </c>
      <c r="P111" s="191">
        <f t="shared" si="12"/>
        <v>7.75</v>
      </c>
      <c r="Q111" s="192">
        <f t="shared" si="12"/>
        <v>7.75</v>
      </c>
      <c r="R111" s="193">
        <f t="shared" si="12"/>
        <v>7.75</v>
      </c>
      <c r="S111" s="194">
        <f t="shared" si="12"/>
        <v>7.75</v>
      </c>
      <c r="T111" s="195">
        <f t="shared" si="12"/>
        <v>7.75</v>
      </c>
    </row>
    <row r="112" spans="1:20" x14ac:dyDescent="0.2">
      <c r="A112" s="292"/>
      <c r="B112" s="177" t="s">
        <v>72</v>
      </c>
      <c r="C112" s="178" t="str">
        <f t="shared" ref="C112:T112" si="13">IFERROR(C89/8,"-")</f>
        <v>-</v>
      </c>
      <c r="D112" s="179" t="str">
        <f t="shared" si="13"/>
        <v>-</v>
      </c>
      <c r="E112" s="180">
        <f t="shared" si="13"/>
        <v>5</v>
      </c>
      <c r="F112" s="181" t="str">
        <f t="shared" si="13"/>
        <v>-</v>
      </c>
      <c r="G112" s="182" t="str">
        <f t="shared" si="13"/>
        <v>-</v>
      </c>
      <c r="H112" s="183">
        <f t="shared" si="13"/>
        <v>5</v>
      </c>
      <c r="I112" s="184" t="str">
        <f t="shared" si="13"/>
        <v>-</v>
      </c>
      <c r="J112" s="185" t="str">
        <f t="shared" si="13"/>
        <v>-</v>
      </c>
      <c r="K112" s="186">
        <f t="shared" si="13"/>
        <v>5</v>
      </c>
      <c r="L112" s="187" t="str">
        <f t="shared" si="13"/>
        <v>-</v>
      </c>
      <c r="M112" s="188" t="str">
        <f t="shared" si="13"/>
        <v>-</v>
      </c>
      <c r="N112" s="189">
        <f t="shared" si="13"/>
        <v>4</v>
      </c>
      <c r="O112" s="190" t="str">
        <f t="shared" si="13"/>
        <v>-</v>
      </c>
      <c r="P112" s="191" t="str">
        <f t="shared" si="13"/>
        <v>-</v>
      </c>
      <c r="Q112" s="192">
        <f t="shared" si="13"/>
        <v>4</v>
      </c>
      <c r="R112" s="193" t="str">
        <f t="shared" si="13"/>
        <v>-</v>
      </c>
      <c r="S112" s="194" t="str">
        <f t="shared" si="13"/>
        <v>-</v>
      </c>
      <c r="T112" s="195">
        <f t="shared" si="13"/>
        <v>4</v>
      </c>
    </row>
    <row r="113" spans="1:20" x14ac:dyDescent="0.2">
      <c r="A113" s="292"/>
      <c r="B113" s="177" t="s">
        <v>70</v>
      </c>
      <c r="C113" s="178">
        <f t="shared" ref="C113:T113" si="14">IFERROR(C90/8,"-")</f>
        <v>15.25</v>
      </c>
      <c r="D113" s="179">
        <f t="shared" si="14"/>
        <v>15.25</v>
      </c>
      <c r="E113" s="180">
        <f t="shared" si="14"/>
        <v>15.25</v>
      </c>
      <c r="F113" s="181">
        <f t="shared" si="14"/>
        <v>15.25</v>
      </c>
      <c r="G113" s="182">
        <f t="shared" si="14"/>
        <v>15.25</v>
      </c>
      <c r="H113" s="183">
        <f t="shared" si="14"/>
        <v>15.25</v>
      </c>
      <c r="I113" s="184">
        <f t="shared" si="14"/>
        <v>15.25</v>
      </c>
      <c r="J113" s="185">
        <f t="shared" si="14"/>
        <v>15.25</v>
      </c>
      <c r="K113" s="186">
        <f t="shared" si="14"/>
        <v>15.25</v>
      </c>
      <c r="L113" s="187">
        <f t="shared" si="14"/>
        <v>15.25</v>
      </c>
      <c r="M113" s="188">
        <f t="shared" si="14"/>
        <v>15.25</v>
      </c>
      <c r="N113" s="189">
        <f t="shared" si="14"/>
        <v>15.25</v>
      </c>
      <c r="O113" s="190">
        <f t="shared" si="14"/>
        <v>15.25</v>
      </c>
      <c r="P113" s="191">
        <f t="shared" si="14"/>
        <v>15.25</v>
      </c>
      <c r="Q113" s="192">
        <f t="shared" si="14"/>
        <v>15.25</v>
      </c>
      <c r="R113" s="193">
        <f t="shared" si="14"/>
        <v>15.25</v>
      </c>
      <c r="S113" s="194">
        <f t="shared" si="14"/>
        <v>15.25</v>
      </c>
      <c r="T113" s="195">
        <f t="shared" si="14"/>
        <v>15.25</v>
      </c>
    </row>
    <row r="114" spans="1:20" x14ac:dyDescent="0.2">
      <c r="A114" s="292"/>
      <c r="B114" s="177" t="s">
        <v>20</v>
      </c>
      <c r="C114" s="178">
        <f t="shared" ref="C114:T114" si="15">IFERROR(C91/8,"-")</f>
        <v>10</v>
      </c>
      <c r="D114" s="179">
        <f t="shared" si="15"/>
        <v>10</v>
      </c>
      <c r="E114" s="180">
        <f t="shared" si="15"/>
        <v>10</v>
      </c>
      <c r="F114" s="181">
        <f t="shared" si="15"/>
        <v>10</v>
      </c>
      <c r="G114" s="182">
        <f t="shared" si="15"/>
        <v>10</v>
      </c>
      <c r="H114" s="183">
        <f t="shared" si="15"/>
        <v>10</v>
      </c>
      <c r="I114" s="184">
        <f t="shared" si="15"/>
        <v>10</v>
      </c>
      <c r="J114" s="185">
        <f t="shared" si="15"/>
        <v>10</v>
      </c>
      <c r="K114" s="186">
        <f t="shared" si="15"/>
        <v>10</v>
      </c>
      <c r="L114" s="187">
        <f t="shared" si="15"/>
        <v>10</v>
      </c>
      <c r="M114" s="188">
        <f t="shared" si="15"/>
        <v>10</v>
      </c>
      <c r="N114" s="189">
        <f t="shared" si="15"/>
        <v>10</v>
      </c>
      <c r="O114" s="190">
        <f t="shared" si="15"/>
        <v>10</v>
      </c>
      <c r="P114" s="191">
        <f t="shared" si="15"/>
        <v>10</v>
      </c>
      <c r="Q114" s="192">
        <f t="shared" si="15"/>
        <v>10</v>
      </c>
      <c r="R114" s="193">
        <f t="shared" si="15"/>
        <v>10</v>
      </c>
      <c r="S114" s="194">
        <f t="shared" si="15"/>
        <v>10</v>
      </c>
      <c r="T114" s="195">
        <f t="shared" si="15"/>
        <v>10</v>
      </c>
    </row>
    <row r="115" spans="1:20" x14ac:dyDescent="0.2">
      <c r="A115" s="292"/>
      <c r="B115" s="177" t="s">
        <v>22</v>
      </c>
      <c r="C115" s="178">
        <f t="shared" ref="C115:T115" si="16">IFERROR(C92/8,"-")</f>
        <v>7</v>
      </c>
      <c r="D115" s="179">
        <f t="shared" si="16"/>
        <v>7</v>
      </c>
      <c r="E115" s="180">
        <f t="shared" si="16"/>
        <v>8</v>
      </c>
      <c r="F115" s="181">
        <f t="shared" si="16"/>
        <v>7</v>
      </c>
      <c r="G115" s="182">
        <f t="shared" si="16"/>
        <v>7</v>
      </c>
      <c r="H115" s="183">
        <f t="shared" si="16"/>
        <v>8</v>
      </c>
      <c r="I115" s="184">
        <f t="shared" si="16"/>
        <v>1</v>
      </c>
      <c r="J115" s="185">
        <f t="shared" si="16"/>
        <v>1</v>
      </c>
      <c r="K115" s="186">
        <f t="shared" si="16"/>
        <v>1</v>
      </c>
      <c r="L115" s="187">
        <f t="shared" si="16"/>
        <v>6</v>
      </c>
      <c r="M115" s="188">
        <f t="shared" si="16"/>
        <v>7</v>
      </c>
      <c r="N115" s="189">
        <f t="shared" si="16"/>
        <v>8</v>
      </c>
      <c r="O115" s="190">
        <f t="shared" si="16"/>
        <v>6</v>
      </c>
      <c r="P115" s="191">
        <f t="shared" si="16"/>
        <v>7</v>
      </c>
      <c r="Q115" s="192">
        <f t="shared" si="16"/>
        <v>8</v>
      </c>
      <c r="R115" s="193">
        <f t="shared" si="16"/>
        <v>1</v>
      </c>
      <c r="S115" s="194">
        <f t="shared" si="16"/>
        <v>1</v>
      </c>
      <c r="T115" s="195">
        <f t="shared" si="16"/>
        <v>1</v>
      </c>
    </row>
    <row r="116" spans="1:20" x14ac:dyDescent="0.2">
      <c r="A116" s="292"/>
      <c r="B116" s="177" t="s">
        <v>23</v>
      </c>
      <c r="C116" s="178">
        <f t="shared" ref="C116:T116" si="17">IFERROR(C93/8,"-")</f>
        <v>5</v>
      </c>
      <c r="D116" s="179">
        <f t="shared" si="17"/>
        <v>5</v>
      </c>
      <c r="E116" s="180">
        <f t="shared" si="17"/>
        <v>6</v>
      </c>
      <c r="F116" s="181">
        <f t="shared" si="17"/>
        <v>5</v>
      </c>
      <c r="G116" s="182">
        <f t="shared" si="17"/>
        <v>5</v>
      </c>
      <c r="H116" s="183">
        <f t="shared" si="17"/>
        <v>6</v>
      </c>
      <c r="I116" s="184" t="str">
        <f t="shared" si="17"/>
        <v>-</v>
      </c>
      <c r="J116" s="185" t="str">
        <f t="shared" si="17"/>
        <v>-</v>
      </c>
      <c r="K116" s="186" t="str">
        <f t="shared" si="17"/>
        <v>-</v>
      </c>
      <c r="L116" s="187">
        <f t="shared" si="17"/>
        <v>4</v>
      </c>
      <c r="M116" s="188">
        <f t="shared" si="17"/>
        <v>6</v>
      </c>
      <c r="N116" s="189">
        <f t="shared" si="17"/>
        <v>6</v>
      </c>
      <c r="O116" s="190">
        <f t="shared" si="17"/>
        <v>4</v>
      </c>
      <c r="P116" s="191">
        <f t="shared" si="17"/>
        <v>6</v>
      </c>
      <c r="Q116" s="192">
        <f t="shared" si="17"/>
        <v>6</v>
      </c>
      <c r="R116" s="193" t="str">
        <f t="shared" si="17"/>
        <v>-</v>
      </c>
      <c r="S116" s="194" t="str">
        <f t="shared" si="17"/>
        <v>-</v>
      </c>
      <c r="T116" s="195" t="str">
        <f t="shared" si="17"/>
        <v>-</v>
      </c>
    </row>
    <row r="117" spans="1:20" x14ac:dyDescent="0.2">
      <c r="A117" s="292"/>
      <c r="B117" s="177" t="s">
        <v>24</v>
      </c>
      <c r="C117" s="178" t="str">
        <f t="shared" ref="C117:T117" si="18">IFERROR(C94/8,"-")</f>
        <v>-</v>
      </c>
      <c r="D117" s="179" t="str">
        <f t="shared" si="18"/>
        <v>-</v>
      </c>
      <c r="E117" s="180">
        <f t="shared" si="18"/>
        <v>5</v>
      </c>
      <c r="F117" s="181" t="str">
        <f t="shared" si="18"/>
        <v>-</v>
      </c>
      <c r="G117" s="182" t="str">
        <f t="shared" si="18"/>
        <v>-</v>
      </c>
      <c r="H117" s="183">
        <f t="shared" si="18"/>
        <v>5</v>
      </c>
      <c r="I117" s="184" t="str">
        <f t="shared" si="18"/>
        <v>-</v>
      </c>
      <c r="J117" s="185" t="str">
        <f t="shared" si="18"/>
        <v>-</v>
      </c>
      <c r="K117" s="186" t="str">
        <f t="shared" si="18"/>
        <v>-</v>
      </c>
      <c r="L117" s="187" t="str">
        <f t="shared" si="18"/>
        <v>-</v>
      </c>
      <c r="M117" s="188" t="str">
        <f t="shared" si="18"/>
        <v>-</v>
      </c>
      <c r="N117" s="189">
        <f t="shared" si="18"/>
        <v>5</v>
      </c>
      <c r="O117" s="190" t="str">
        <f t="shared" si="18"/>
        <v>-</v>
      </c>
      <c r="P117" s="191" t="str">
        <f t="shared" si="18"/>
        <v>-</v>
      </c>
      <c r="Q117" s="192">
        <f t="shared" si="18"/>
        <v>5</v>
      </c>
      <c r="R117" s="193" t="str">
        <f t="shared" si="18"/>
        <v>-</v>
      </c>
      <c r="S117" s="194" t="str">
        <f t="shared" si="18"/>
        <v>-</v>
      </c>
      <c r="T117" s="195" t="str">
        <f t="shared" si="18"/>
        <v>-</v>
      </c>
    </row>
    <row r="118" spans="1:20" x14ac:dyDescent="0.2">
      <c r="A118" s="292"/>
      <c r="B118" s="177" t="s">
        <v>25</v>
      </c>
      <c r="C118" s="178" t="str">
        <f t="shared" ref="C118:T118" si="19">IFERROR(C95/8,"-")</f>
        <v>-</v>
      </c>
      <c r="D118" s="179" t="str">
        <f t="shared" si="19"/>
        <v>-</v>
      </c>
      <c r="E118" s="180">
        <f t="shared" si="19"/>
        <v>5</v>
      </c>
      <c r="F118" s="181" t="str">
        <f t="shared" si="19"/>
        <v>-</v>
      </c>
      <c r="G118" s="182" t="str">
        <f t="shared" si="19"/>
        <v>-</v>
      </c>
      <c r="H118" s="183">
        <f t="shared" si="19"/>
        <v>5</v>
      </c>
      <c r="I118" s="184" t="str">
        <f t="shared" si="19"/>
        <v>-</v>
      </c>
      <c r="J118" s="185" t="str">
        <f t="shared" si="19"/>
        <v>-</v>
      </c>
      <c r="K118" s="186" t="str">
        <f t="shared" si="19"/>
        <v>-</v>
      </c>
      <c r="L118" s="187" t="str">
        <f t="shared" si="19"/>
        <v>-</v>
      </c>
      <c r="M118" s="188" t="str">
        <f t="shared" si="19"/>
        <v>-</v>
      </c>
      <c r="N118" s="189" t="str">
        <f t="shared" si="19"/>
        <v>-</v>
      </c>
      <c r="O118" s="190" t="str">
        <f t="shared" si="19"/>
        <v>-</v>
      </c>
      <c r="P118" s="191" t="str">
        <f t="shared" si="19"/>
        <v>-</v>
      </c>
      <c r="Q118" s="192" t="str">
        <f t="shared" si="19"/>
        <v>-</v>
      </c>
      <c r="R118" s="193" t="str">
        <f t="shared" si="19"/>
        <v>-</v>
      </c>
      <c r="S118" s="194" t="str">
        <f t="shared" si="19"/>
        <v>-</v>
      </c>
      <c r="T118" s="195" t="str">
        <f t="shared" si="19"/>
        <v>-</v>
      </c>
    </row>
    <row r="119" spans="1:20" x14ac:dyDescent="0.2">
      <c r="A119" s="292"/>
      <c r="B119" s="177" t="s">
        <v>32</v>
      </c>
      <c r="C119" s="178">
        <f t="shared" ref="C119:T119" si="20">IFERROR(C96/8,"-")</f>
        <v>3.75</v>
      </c>
      <c r="D119" s="179">
        <f t="shared" si="20"/>
        <v>4.25</v>
      </c>
      <c r="E119" s="180">
        <f t="shared" si="20"/>
        <v>5.25</v>
      </c>
      <c r="F119" s="181">
        <f t="shared" si="20"/>
        <v>3.75</v>
      </c>
      <c r="G119" s="182">
        <f t="shared" si="20"/>
        <v>4</v>
      </c>
      <c r="H119" s="183">
        <f t="shared" si="20"/>
        <v>4.25</v>
      </c>
      <c r="I119" s="184">
        <f t="shared" si="20"/>
        <v>3.75</v>
      </c>
      <c r="J119" s="185">
        <f t="shared" si="20"/>
        <v>4</v>
      </c>
      <c r="K119" s="186">
        <f t="shared" si="20"/>
        <v>4.25</v>
      </c>
      <c r="L119" s="187">
        <f t="shared" si="20"/>
        <v>3.75</v>
      </c>
      <c r="M119" s="188">
        <f t="shared" si="20"/>
        <v>4</v>
      </c>
      <c r="N119" s="189">
        <f t="shared" si="20"/>
        <v>4.25</v>
      </c>
      <c r="O119" s="190">
        <f t="shared" si="20"/>
        <v>3.75</v>
      </c>
      <c r="P119" s="191">
        <f t="shared" si="20"/>
        <v>4</v>
      </c>
      <c r="Q119" s="192">
        <f t="shared" si="20"/>
        <v>4.25</v>
      </c>
      <c r="R119" s="193">
        <f t="shared" si="20"/>
        <v>3.75</v>
      </c>
      <c r="S119" s="194">
        <f t="shared" si="20"/>
        <v>4</v>
      </c>
      <c r="T119" s="195">
        <f t="shared" si="20"/>
        <v>4.25</v>
      </c>
    </row>
    <row r="120" spans="1:20" x14ac:dyDescent="0.2">
      <c r="A120" s="292"/>
      <c r="B120" s="177" t="s">
        <v>33</v>
      </c>
      <c r="C120" s="178" t="str">
        <f t="shared" ref="C120:T120" si="21">IFERROR(C97/8,"-")</f>
        <v>-</v>
      </c>
      <c r="D120" s="179" t="str">
        <f t="shared" si="21"/>
        <v>-</v>
      </c>
      <c r="E120" s="180">
        <f t="shared" si="21"/>
        <v>5</v>
      </c>
      <c r="F120" s="181" t="str">
        <f t="shared" si="21"/>
        <v>-</v>
      </c>
      <c r="G120" s="182" t="str">
        <f t="shared" si="21"/>
        <v>-</v>
      </c>
      <c r="H120" s="183">
        <f t="shared" si="21"/>
        <v>5</v>
      </c>
      <c r="I120" s="184" t="str">
        <f t="shared" si="21"/>
        <v>-</v>
      </c>
      <c r="J120" s="185" t="str">
        <f t="shared" si="21"/>
        <v>-</v>
      </c>
      <c r="K120" s="186">
        <f t="shared" si="21"/>
        <v>5</v>
      </c>
      <c r="L120" s="187" t="str">
        <f t="shared" si="21"/>
        <v>-</v>
      </c>
      <c r="M120" s="188" t="str">
        <f t="shared" si="21"/>
        <v>-</v>
      </c>
      <c r="N120" s="189">
        <f t="shared" si="21"/>
        <v>4</v>
      </c>
      <c r="O120" s="190" t="str">
        <f t="shared" si="21"/>
        <v>-</v>
      </c>
      <c r="P120" s="191" t="str">
        <f t="shared" si="21"/>
        <v>-</v>
      </c>
      <c r="Q120" s="192">
        <f t="shared" si="21"/>
        <v>4</v>
      </c>
      <c r="R120" s="193" t="str">
        <f t="shared" si="21"/>
        <v>-</v>
      </c>
      <c r="S120" s="194" t="str">
        <f t="shared" si="21"/>
        <v>-</v>
      </c>
      <c r="T120" s="195">
        <f t="shared" si="21"/>
        <v>4</v>
      </c>
    </row>
    <row r="121" spans="1:20" x14ac:dyDescent="0.2">
      <c r="A121" s="292"/>
      <c r="B121" s="177" t="s">
        <v>34</v>
      </c>
      <c r="C121" s="178">
        <f t="shared" ref="C121:T121" si="22">IFERROR(C98/8,"-")</f>
        <v>3.75</v>
      </c>
      <c r="D121" s="179">
        <f t="shared" si="22"/>
        <v>4</v>
      </c>
      <c r="E121" s="180">
        <f t="shared" si="22"/>
        <v>4.25</v>
      </c>
      <c r="F121" s="181">
        <f t="shared" si="22"/>
        <v>0.25</v>
      </c>
      <c r="G121" s="182">
        <f t="shared" si="22"/>
        <v>0.25</v>
      </c>
      <c r="H121" s="183">
        <f t="shared" si="22"/>
        <v>0.25</v>
      </c>
      <c r="I121" s="184">
        <f t="shared" si="22"/>
        <v>3.75</v>
      </c>
      <c r="J121" s="185">
        <f t="shared" si="22"/>
        <v>4.25</v>
      </c>
      <c r="K121" s="186">
        <f t="shared" si="22"/>
        <v>5.25</v>
      </c>
      <c r="L121" s="187">
        <f t="shared" si="22"/>
        <v>2.75</v>
      </c>
      <c r="M121" s="188">
        <f t="shared" si="22"/>
        <v>4.25</v>
      </c>
      <c r="N121" s="189">
        <f t="shared" si="22"/>
        <v>5.25</v>
      </c>
      <c r="O121" s="190">
        <f t="shared" si="22"/>
        <v>0.25</v>
      </c>
      <c r="P121" s="191">
        <f t="shared" si="22"/>
        <v>0.25</v>
      </c>
      <c r="Q121" s="192">
        <f t="shared" si="22"/>
        <v>0.25</v>
      </c>
      <c r="R121" s="193">
        <f t="shared" si="22"/>
        <v>2.75</v>
      </c>
      <c r="S121" s="194">
        <f t="shared" si="22"/>
        <v>4.25</v>
      </c>
      <c r="T121" s="195">
        <f t="shared" si="22"/>
        <v>5.25</v>
      </c>
    </row>
    <row r="122" spans="1:20" x14ac:dyDescent="0.2">
      <c r="A122" s="292"/>
      <c r="B122" s="177" t="s">
        <v>35</v>
      </c>
      <c r="C122" s="178" t="str">
        <f t="shared" ref="C122:T122" si="23">IFERROR(C99/8,"-")</f>
        <v>-</v>
      </c>
      <c r="D122" s="179" t="str">
        <f t="shared" si="23"/>
        <v>-</v>
      </c>
      <c r="E122" s="180">
        <f t="shared" si="23"/>
        <v>5</v>
      </c>
      <c r="F122" s="181" t="str">
        <f t="shared" si="23"/>
        <v>-</v>
      </c>
      <c r="G122" s="182" t="str">
        <f t="shared" si="23"/>
        <v>-</v>
      </c>
      <c r="H122" s="183" t="str">
        <f t="shared" si="23"/>
        <v>-</v>
      </c>
      <c r="I122" s="184" t="str">
        <f t="shared" si="23"/>
        <v>-</v>
      </c>
      <c r="J122" s="185" t="str">
        <f t="shared" si="23"/>
        <v>-</v>
      </c>
      <c r="K122" s="186">
        <f t="shared" si="23"/>
        <v>5</v>
      </c>
      <c r="L122" s="187" t="str">
        <f t="shared" si="23"/>
        <v>-</v>
      </c>
      <c r="M122" s="188" t="str">
        <f t="shared" si="23"/>
        <v>-</v>
      </c>
      <c r="N122" s="189">
        <f t="shared" si="23"/>
        <v>4</v>
      </c>
      <c r="O122" s="190" t="str">
        <f t="shared" si="23"/>
        <v>-</v>
      </c>
      <c r="P122" s="191" t="str">
        <f t="shared" si="23"/>
        <v>-</v>
      </c>
      <c r="Q122" s="192" t="str">
        <f t="shared" si="23"/>
        <v>-</v>
      </c>
      <c r="R122" s="193" t="str">
        <f t="shared" si="23"/>
        <v>-</v>
      </c>
      <c r="S122" s="194" t="str">
        <f t="shared" si="23"/>
        <v>-</v>
      </c>
      <c r="T122" s="195">
        <f t="shared" si="23"/>
        <v>4</v>
      </c>
    </row>
    <row r="123" spans="1:20" x14ac:dyDescent="0.2">
      <c r="A123" s="292"/>
      <c r="B123" s="28" t="s">
        <v>102</v>
      </c>
      <c r="C123" s="178">
        <f t="shared" ref="C123:T123" si="24">IFERROR(C100/8,"-")</f>
        <v>6</v>
      </c>
      <c r="D123" s="179">
        <f t="shared" si="24"/>
        <v>6</v>
      </c>
      <c r="E123" s="180">
        <f t="shared" si="24"/>
        <v>6</v>
      </c>
      <c r="F123" s="181" t="str">
        <f t="shared" si="24"/>
        <v>-</v>
      </c>
      <c r="G123" s="182" t="str">
        <f t="shared" si="24"/>
        <v>-</v>
      </c>
      <c r="H123" s="183" t="str">
        <f t="shared" si="24"/>
        <v>-</v>
      </c>
      <c r="I123" s="184">
        <f t="shared" si="24"/>
        <v>6</v>
      </c>
      <c r="J123" s="185">
        <f t="shared" si="24"/>
        <v>6</v>
      </c>
      <c r="K123" s="186">
        <f t="shared" si="24"/>
        <v>6</v>
      </c>
      <c r="L123" s="187">
        <f t="shared" si="24"/>
        <v>4</v>
      </c>
      <c r="M123" s="188">
        <f t="shared" si="24"/>
        <v>6</v>
      </c>
      <c r="N123" s="189">
        <f t="shared" si="24"/>
        <v>6</v>
      </c>
      <c r="O123" s="190" t="str">
        <f t="shared" si="24"/>
        <v>-</v>
      </c>
      <c r="P123" s="191" t="str">
        <f t="shared" si="24"/>
        <v>-</v>
      </c>
      <c r="Q123" s="192" t="str">
        <f t="shared" si="24"/>
        <v>-</v>
      </c>
      <c r="R123" s="193">
        <f t="shared" si="24"/>
        <v>4</v>
      </c>
      <c r="S123" s="194">
        <f t="shared" si="24"/>
        <v>6</v>
      </c>
      <c r="T123" s="195">
        <f t="shared" si="24"/>
        <v>6</v>
      </c>
    </row>
    <row r="124" spans="1:20" x14ac:dyDescent="0.2">
      <c r="A124" s="292"/>
      <c r="B124" s="28" t="s">
        <v>103</v>
      </c>
      <c r="C124" s="178" t="str">
        <f t="shared" ref="C124:T124" si="25">IFERROR(C101/8,"-")</f>
        <v>-</v>
      </c>
      <c r="D124" s="179" t="str">
        <f t="shared" si="25"/>
        <v>-</v>
      </c>
      <c r="E124" s="180">
        <f t="shared" si="25"/>
        <v>10</v>
      </c>
      <c r="F124" s="181" t="str">
        <f t="shared" si="25"/>
        <v>-</v>
      </c>
      <c r="G124" s="182" t="str">
        <f t="shared" si="25"/>
        <v>-</v>
      </c>
      <c r="H124" s="183" t="str">
        <f t="shared" si="25"/>
        <v>-</v>
      </c>
      <c r="I124" s="184" t="str">
        <f t="shared" si="25"/>
        <v>-</v>
      </c>
      <c r="J124" s="185" t="str">
        <f t="shared" si="25"/>
        <v>-</v>
      </c>
      <c r="K124" s="186">
        <f t="shared" si="25"/>
        <v>10</v>
      </c>
      <c r="L124" s="187" t="str">
        <f t="shared" si="25"/>
        <v>-</v>
      </c>
      <c r="M124" s="188" t="str">
        <f t="shared" si="25"/>
        <v>-</v>
      </c>
      <c r="N124" s="189">
        <f t="shared" si="25"/>
        <v>8</v>
      </c>
      <c r="O124" s="190" t="str">
        <f t="shared" si="25"/>
        <v>-</v>
      </c>
      <c r="P124" s="191" t="str">
        <f t="shared" si="25"/>
        <v>-</v>
      </c>
      <c r="Q124" s="192" t="str">
        <f t="shared" si="25"/>
        <v>-</v>
      </c>
      <c r="R124" s="193" t="str">
        <f t="shared" si="25"/>
        <v>-</v>
      </c>
      <c r="S124" s="194" t="str">
        <f t="shared" si="25"/>
        <v>-</v>
      </c>
      <c r="T124" s="195">
        <f t="shared" si="25"/>
        <v>8</v>
      </c>
    </row>
    <row r="125" spans="1:20" x14ac:dyDescent="0.2">
      <c r="A125" s="292"/>
      <c r="B125" s="28" t="s">
        <v>104</v>
      </c>
      <c r="C125" s="178">
        <f t="shared" ref="C125:T125" si="26">IFERROR(C102/8,"-")</f>
        <v>6</v>
      </c>
      <c r="D125" s="179">
        <f t="shared" si="26"/>
        <v>6</v>
      </c>
      <c r="E125" s="180">
        <f t="shared" si="26"/>
        <v>6</v>
      </c>
      <c r="F125" s="181" t="str">
        <f t="shared" si="26"/>
        <v>-</v>
      </c>
      <c r="G125" s="182" t="str">
        <f t="shared" si="26"/>
        <v>-</v>
      </c>
      <c r="H125" s="183" t="str">
        <f t="shared" si="26"/>
        <v>-</v>
      </c>
      <c r="I125" s="184">
        <f t="shared" si="26"/>
        <v>6</v>
      </c>
      <c r="J125" s="185">
        <f t="shared" si="26"/>
        <v>6</v>
      </c>
      <c r="K125" s="186">
        <f t="shared" si="26"/>
        <v>6</v>
      </c>
      <c r="L125" s="187">
        <f t="shared" si="26"/>
        <v>4</v>
      </c>
      <c r="M125" s="188">
        <f t="shared" si="26"/>
        <v>6</v>
      </c>
      <c r="N125" s="189">
        <f t="shared" si="26"/>
        <v>6</v>
      </c>
      <c r="O125" s="190" t="str">
        <f t="shared" si="26"/>
        <v>-</v>
      </c>
      <c r="P125" s="191" t="str">
        <f t="shared" si="26"/>
        <v>-</v>
      </c>
      <c r="Q125" s="192" t="str">
        <f t="shared" si="26"/>
        <v>-</v>
      </c>
      <c r="R125" s="193">
        <f t="shared" si="26"/>
        <v>4</v>
      </c>
      <c r="S125" s="194">
        <f t="shared" si="26"/>
        <v>6</v>
      </c>
      <c r="T125" s="195">
        <f t="shared" si="26"/>
        <v>6</v>
      </c>
    </row>
    <row r="126" spans="1:20" x14ac:dyDescent="0.2">
      <c r="A126" s="292"/>
      <c r="B126" s="28" t="s">
        <v>105</v>
      </c>
      <c r="C126" s="178" t="str">
        <f t="shared" ref="C126:T126" si="27">IFERROR(C103/8,"-")</f>
        <v>-</v>
      </c>
      <c r="D126" s="179" t="str">
        <f t="shared" si="27"/>
        <v>-</v>
      </c>
      <c r="E126" s="180">
        <f t="shared" si="27"/>
        <v>10</v>
      </c>
      <c r="F126" s="181" t="str">
        <f t="shared" si="27"/>
        <v>-</v>
      </c>
      <c r="G126" s="182" t="str">
        <f t="shared" si="27"/>
        <v>-</v>
      </c>
      <c r="H126" s="183" t="str">
        <f t="shared" si="27"/>
        <v>-</v>
      </c>
      <c r="I126" s="184" t="str">
        <f t="shared" si="27"/>
        <v>-</v>
      </c>
      <c r="J126" s="185" t="str">
        <f t="shared" si="27"/>
        <v>-</v>
      </c>
      <c r="K126" s="186">
        <f t="shared" si="27"/>
        <v>10</v>
      </c>
      <c r="L126" s="187" t="str">
        <f t="shared" si="27"/>
        <v>-</v>
      </c>
      <c r="M126" s="188" t="str">
        <f t="shared" si="27"/>
        <v>-</v>
      </c>
      <c r="N126" s="189">
        <f t="shared" si="27"/>
        <v>8</v>
      </c>
      <c r="O126" s="190" t="str">
        <f t="shared" si="27"/>
        <v>-</v>
      </c>
      <c r="P126" s="191" t="str">
        <f t="shared" si="27"/>
        <v>-</v>
      </c>
      <c r="Q126" s="192" t="str">
        <f t="shared" si="27"/>
        <v>-</v>
      </c>
      <c r="R126" s="193" t="str">
        <f t="shared" si="27"/>
        <v>-</v>
      </c>
      <c r="S126" s="194" t="str">
        <f t="shared" si="27"/>
        <v>-</v>
      </c>
      <c r="T126" s="195">
        <f t="shared" si="27"/>
        <v>8</v>
      </c>
    </row>
    <row r="127" spans="1:20" x14ac:dyDescent="0.2">
      <c r="A127" s="292"/>
      <c r="B127" s="177" t="s">
        <v>36</v>
      </c>
      <c r="C127" s="178">
        <f t="shared" ref="C127:T127" si="28">IFERROR(C104/8,"-")</f>
        <v>3.75</v>
      </c>
      <c r="D127" s="179">
        <f t="shared" si="28"/>
        <v>4</v>
      </c>
      <c r="E127" s="180">
        <f t="shared" si="28"/>
        <v>4.25</v>
      </c>
      <c r="F127" s="181">
        <f t="shared" si="28"/>
        <v>0.25</v>
      </c>
      <c r="G127" s="182">
        <f t="shared" si="28"/>
        <v>0.25</v>
      </c>
      <c r="H127" s="183">
        <f t="shared" si="28"/>
        <v>0.25</v>
      </c>
      <c r="I127" s="184">
        <f t="shared" si="28"/>
        <v>3.75</v>
      </c>
      <c r="J127" s="185">
        <f t="shared" si="28"/>
        <v>4</v>
      </c>
      <c r="K127" s="186">
        <f t="shared" si="28"/>
        <v>4.25</v>
      </c>
      <c r="L127" s="187">
        <f t="shared" si="28"/>
        <v>2.75</v>
      </c>
      <c r="M127" s="188">
        <f t="shared" si="28"/>
        <v>4</v>
      </c>
      <c r="N127" s="189">
        <f t="shared" si="28"/>
        <v>4.25</v>
      </c>
      <c r="O127" s="190">
        <f t="shared" si="28"/>
        <v>0.25</v>
      </c>
      <c r="P127" s="191">
        <f t="shared" si="28"/>
        <v>0.25</v>
      </c>
      <c r="Q127" s="192">
        <f t="shared" si="28"/>
        <v>0.25</v>
      </c>
      <c r="R127" s="193">
        <f t="shared" si="28"/>
        <v>2.75</v>
      </c>
      <c r="S127" s="194">
        <f t="shared" si="28"/>
        <v>4</v>
      </c>
      <c r="T127" s="195">
        <f t="shared" si="28"/>
        <v>4.25</v>
      </c>
    </row>
    <row r="128" spans="1:20" x14ac:dyDescent="0.2">
      <c r="A128" s="292"/>
      <c r="B128" s="177" t="s">
        <v>37</v>
      </c>
      <c r="C128" s="178" t="str">
        <f t="shared" ref="C128:T128" si="29">IFERROR(C105/8,"-")</f>
        <v>-</v>
      </c>
      <c r="D128" s="179" t="str">
        <f t="shared" si="29"/>
        <v>-</v>
      </c>
      <c r="E128" s="180">
        <f t="shared" si="29"/>
        <v>5</v>
      </c>
      <c r="F128" s="181" t="str">
        <f t="shared" si="29"/>
        <v>-</v>
      </c>
      <c r="G128" s="182" t="str">
        <f t="shared" si="29"/>
        <v>-</v>
      </c>
      <c r="H128" s="183" t="str">
        <f t="shared" si="29"/>
        <v>-</v>
      </c>
      <c r="I128" s="184" t="str">
        <f t="shared" si="29"/>
        <v>-</v>
      </c>
      <c r="J128" s="185" t="str">
        <f t="shared" si="29"/>
        <v>-</v>
      </c>
      <c r="K128" s="186">
        <f t="shared" si="29"/>
        <v>5</v>
      </c>
      <c r="L128" s="187" t="str">
        <f t="shared" si="29"/>
        <v>-</v>
      </c>
      <c r="M128" s="188" t="str">
        <f t="shared" si="29"/>
        <v>-</v>
      </c>
      <c r="N128" s="189">
        <f t="shared" si="29"/>
        <v>4</v>
      </c>
      <c r="O128" s="190" t="str">
        <f t="shared" si="29"/>
        <v>-</v>
      </c>
      <c r="P128" s="191" t="str">
        <f t="shared" si="29"/>
        <v>-</v>
      </c>
      <c r="Q128" s="192" t="str">
        <f t="shared" si="29"/>
        <v>-</v>
      </c>
      <c r="R128" s="193" t="str">
        <f t="shared" si="29"/>
        <v>-</v>
      </c>
      <c r="S128" s="194" t="str">
        <f t="shared" si="29"/>
        <v>-</v>
      </c>
      <c r="T128" s="195">
        <f t="shared" si="29"/>
        <v>4</v>
      </c>
    </row>
    <row r="129" spans="1:20" x14ac:dyDescent="0.2">
      <c r="A129" s="292"/>
      <c r="B129" s="177" t="s">
        <v>21</v>
      </c>
      <c r="C129" s="178" t="str">
        <f t="shared" ref="C129:T129" si="30">IFERROR(C106/8,"-")</f>
        <v>-</v>
      </c>
      <c r="D129" s="179" t="str">
        <f t="shared" si="30"/>
        <v>-</v>
      </c>
      <c r="E129" s="180" t="str">
        <f t="shared" si="30"/>
        <v>-</v>
      </c>
      <c r="F129" s="181" t="str">
        <f t="shared" si="30"/>
        <v>-</v>
      </c>
      <c r="G129" s="182" t="str">
        <f t="shared" si="30"/>
        <v>-</v>
      </c>
      <c r="H129" s="183" t="str">
        <f t="shared" si="30"/>
        <v>-</v>
      </c>
      <c r="I129" s="184" t="str">
        <f t="shared" si="30"/>
        <v>-</v>
      </c>
      <c r="J129" s="185" t="str">
        <f t="shared" si="30"/>
        <v>-</v>
      </c>
      <c r="K129" s="186" t="str">
        <f t="shared" si="30"/>
        <v>-</v>
      </c>
      <c r="L129" s="187" t="str">
        <f t="shared" si="30"/>
        <v>-</v>
      </c>
      <c r="M129" s="188" t="str">
        <f t="shared" si="30"/>
        <v>-</v>
      </c>
      <c r="N129" s="189" t="str">
        <f t="shared" si="30"/>
        <v>-</v>
      </c>
      <c r="O129" s="190" t="str">
        <f t="shared" si="30"/>
        <v>-</v>
      </c>
      <c r="P129" s="191" t="str">
        <f t="shared" si="30"/>
        <v>-</v>
      </c>
      <c r="Q129" s="192" t="str">
        <f t="shared" si="30"/>
        <v>-</v>
      </c>
      <c r="R129" s="193" t="str">
        <f t="shared" si="30"/>
        <v>-</v>
      </c>
      <c r="S129" s="194" t="str">
        <f t="shared" si="30"/>
        <v>-</v>
      </c>
      <c r="T129" s="195" t="str">
        <f t="shared" si="30"/>
        <v>-</v>
      </c>
    </row>
    <row r="130" spans="1:20" ht="17" thickBot="1" x14ac:dyDescent="0.25">
      <c r="A130" s="292"/>
      <c r="B130" s="196" t="s">
        <v>52</v>
      </c>
      <c r="C130" s="197">
        <f t="shared" ref="C130:T130" si="31">IFERROR(C107/8,"-")</f>
        <v>2.625</v>
      </c>
      <c r="D130" s="198">
        <f t="shared" si="31"/>
        <v>3.125</v>
      </c>
      <c r="E130" s="199">
        <f t="shared" si="31"/>
        <v>3.625</v>
      </c>
      <c r="F130" s="200">
        <f t="shared" si="31"/>
        <v>2.625</v>
      </c>
      <c r="G130" s="201">
        <f t="shared" si="31"/>
        <v>3.125</v>
      </c>
      <c r="H130" s="202">
        <f t="shared" si="31"/>
        <v>3.625</v>
      </c>
      <c r="I130" s="203">
        <f t="shared" si="31"/>
        <v>2.625</v>
      </c>
      <c r="J130" s="204">
        <f t="shared" si="31"/>
        <v>3.125</v>
      </c>
      <c r="K130" s="205">
        <f t="shared" si="31"/>
        <v>3.625</v>
      </c>
      <c r="L130" s="206">
        <f t="shared" si="31"/>
        <v>2.625</v>
      </c>
      <c r="M130" s="207">
        <f t="shared" si="31"/>
        <v>3.375</v>
      </c>
      <c r="N130" s="208">
        <f t="shared" si="31"/>
        <v>3.625</v>
      </c>
      <c r="O130" s="209">
        <f t="shared" si="31"/>
        <v>2.625</v>
      </c>
      <c r="P130" s="210">
        <f t="shared" si="31"/>
        <v>3.375</v>
      </c>
      <c r="Q130" s="211">
        <f t="shared" si="31"/>
        <v>3.625</v>
      </c>
      <c r="R130" s="212">
        <f t="shared" si="31"/>
        <v>2.625</v>
      </c>
      <c r="S130" s="213">
        <f t="shared" si="31"/>
        <v>3.375</v>
      </c>
      <c r="T130" s="214">
        <f t="shared" si="31"/>
        <v>3.625</v>
      </c>
    </row>
    <row r="131" spans="1:20" ht="17" thickBot="1" x14ac:dyDescent="0.25"/>
    <row r="132" spans="1:20" x14ac:dyDescent="0.2">
      <c r="A132" s="292" t="s">
        <v>65</v>
      </c>
      <c r="B132" s="172" t="s">
        <v>27</v>
      </c>
      <c r="C132" s="173"/>
      <c r="D132" s="174"/>
      <c r="E132" s="174"/>
      <c r="F132" s="174"/>
      <c r="G132" s="174"/>
      <c r="H132" s="174"/>
      <c r="I132" s="173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5"/>
    </row>
    <row r="133" spans="1:20" x14ac:dyDescent="0.2">
      <c r="A133" s="292"/>
      <c r="B133" s="177" t="s">
        <v>0</v>
      </c>
      <c r="C133" s="215">
        <f t="shared" ref="C133:T133" si="32">IFERROR(C87*PMRate+PMTravel,"-")</f>
        <v>880.00000000000011</v>
      </c>
      <c r="D133" s="216">
        <f t="shared" si="32"/>
        <v>880.00000000000011</v>
      </c>
      <c r="E133" s="217">
        <f t="shared" si="32"/>
        <v>880.00000000000011</v>
      </c>
      <c r="F133" s="218">
        <f t="shared" si="32"/>
        <v>880.00000000000011</v>
      </c>
      <c r="G133" s="219">
        <f t="shared" si="32"/>
        <v>880.00000000000011</v>
      </c>
      <c r="H133" s="220">
        <f t="shared" si="32"/>
        <v>880.00000000000011</v>
      </c>
      <c r="I133" s="221">
        <f t="shared" si="32"/>
        <v>880.00000000000011</v>
      </c>
      <c r="J133" s="222">
        <f t="shared" si="32"/>
        <v>880.00000000000011</v>
      </c>
      <c r="K133" s="223">
        <f t="shared" si="32"/>
        <v>880.00000000000011</v>
      </c>
      <c r="L133" s="224">
        <f t="shared" si="32"/>
        <v>880.00000000000011</v>
      </c>
      <c r="M133" s="225">
        <f t="shared" si="32"/>
        <v>880.00000000000011</v>
      </c>
      <c r="N133" s="226">
        <f t="shared" si="32"/>
        <v>880.00000000000011</v>
      </c>
      <c r="O133" s="227">
        <f t="shared" si="32"/>
        <v>880.00000000000011</v>
      </c>
      <c r="P133" s="228">
        <f t="shared" si="32"/>
        <v>880.00000000000011</v>
      </c>
      <c r="Q133" s="229">
        <f t="shared" si="32"/>
        <v>880.00000000000011</v>
      </c>
      <c r="R133" s="230">
        <f t="shared" si="32"/>
        <v>880.00000000000011</v>
      </c>
      <c r="S133" s="231">
        <f t="shared" si="32"/>
        <v>880.00000000000011</v>
      </c>
      <c r="T133" s="232">
        <f t="shared" si="32"/>
        <v>880.00000000000011</v>
      </c>
    </row>
    <row r="134" spans="1:20" x14ac:dyDescent="0.2">
      <c r="A134" s="292"/>
      <c r="B134" s="177" t="s">
        <v>71</v>
      </c>
      <c r="C134" s="215">
        <f t="shared" ref="C134:T134" si="33">IFERROR(C88*RiskLeadRate+RiskLeadTravel,"-")</f>
        <v>13640.000000000002</v>
      </c>
      <c r="D134" s="216">
        <f t="shared" si="33"/>
        <v>13640.000000000002</v>
      </c>
      <c r="E134" s="217">
        <f t="shared" si="33"/>
        <v>13640.000000000002</v>
      </c>
      <c r="F134" s="218">
        <f t="shared" si="33"/>
        <v>13640.000000000002</v>
      </c>
      <c r="G134" s="219">
        <f t="shared" si="33"/>
        <v>13640.000000000002</v>
      </c>
      <c r="H134" s="220">
        <f t="shared" si="33"/>
        <v>13640.000000000002</v>
      </c>
      <c r="I134" s="221">
        <f t="shared" si="33"/>
        <v>13640.000000000002</v>
      </c>
      <c r="J134" s="222">
        <f t="shared" si="33"/>
        <v>13640.000000000002</v>
      </c>
      <c r="K134" s="223">
        <f t="shared" si="33"/>
        <v>13640.000000000002</v>
      </c>
      <c r="L134" s="224">
        <f t="shared" si="33"/>
        <v>13640.000000000002</v>
      </c>
      <c r="M134" s="225">
        <f t="shared" si="33"/>
        <v>13640.000000000002</v>
      </c>
      <c r="N134" s="226">
        <f t="shared" si="33"/>
        <v>13640.000000000002</v>
      </c>
      <c r="O134" s="227">
        <f t="shared" si="33"/>
        <v>13640.000000000002</v>
      </c>
      <c r="P134" s="228">
        <f t="shared" si="33"/>
        <v>13640.000000000002</v>
      </c>
      <c r="Q134" s="229">
        <f t="shared" si="33"/>
        <v>13640.000000000002</v>
      </c>
      <c r="R134" s="230">
        <f t="shared" si="33"/>
        <v>13640.000000000002</v>
      </c>
      <c r="S134" s="231">
        <f t="shared" si="33"/>
        <v>13640.000000000002</v>
      </c>
      <c r="T134" s="232">
        <f t="shared" si="33"/>
        <v>13640.000000000002</v>
      </c>
    </row>
    <row r="135" spans="1:20" x14ac:dyDescent="0.2">
      <c r="A135" s="292"/>
      <c r="B135" s="177" t="s">
        <v>72</v>
      </c>
      <c r="C135" s="215" t="str">
        <f t="shared" ref="C135:T135" si="34">IFERROR(C89*Risk1Rate+Risk1Travel,"-")</f>
        <v>-</v>
      </c>
      <c r="D135" s="216" t="str">
        <f t="shared" si="34"/>
        <v>-</v>
      </c>
      <c r="E135" s="217">
        <f t="shared" si="34"/>
        <v>6600</v>
      </c>
      <c r="F135" s="218" t="str">
        <f t="shared" si="34"/>
        <v>-</v>
      </c>
      <c r="G135" s="219" t="str">
        <f t="shared" si="34"/>
        <v>-</v>
      </c>
      <c r="H135" s="220">
        <f t="shared" si="34"/>
        <v>6600</v>
      </c>
      <c r="I135" s="221" t="str">
        <f t="shared" si="34"/>
        <v>-</v>
      </c>
      <c r="J135" s="222" t="str">
        <f t="shared" si="34"/>
        <v>-</v>
      </c>
      <c r="K135" s="223">
        <f t="shared" si="34"/>
        <v>6600</v>
      </c>
      <c r="L135" s="224" t="str">
        <f t="shared" si="34"/>
        <v>-</v>
      </c>
      <c r="M135" s="225" t="str">
        <f t="shared" si="34"/>
        <v>-</v>
      </c>
      <c r="N135" s="226">
        <f t="shared" si="34"/>
        <v>5280</v>
      </c>
      <c r="O135" s="227" t="str">
        <f t="shared" si="34"/>
        <v>-</v>
      </c>
      <c r="P135" s="228" t="str">
        <f t="shared" si="34"/>
        <v>-</v>
      </c>
      <c r="Q135" s="229">
        <f t="shared" si="34"/>
        <v>5280</v>
      </c>
      <c r="R135" s="230" t="str">
        <f t="shared" si="34"/>
        <v>-</v>
      </c>
      <c r="S135" s="231" t="str">
        <f t="shared" si="34"/>
        <v>-</v>
      </c>
      <c r="T135" s="232">
        <f t="shared" si="34"/>
        <v>5280</v>
      </c>
    </row>
    <row r="136" spans="1:20" x14ac:dyDescent="0.2">
      <c r="A136" s="292"/>
      <c r="B136" s="177" t="s">
        <v>70</v>
      </c>
      <c r="C136" s="215">
        <f t="shared" ref="C136:T136" si="35">IFERROR(C90*SecurityLeadRate+SecurityLeadTravel,"-")</f>
        <v>26840.000000000004</v>
      </c>
      <c r="D136" s="216">
        <f t="shared" si="35"/>
        <v>26840.000000000004</v>
      </c>
      <c r="E136" s="217">
        <f t="shared" si="35"/>
        <v>26840.000000000004</v>
      </c>
      <c r="F136" s="218">
        <f t="shared" si="35"/>
        <v>26840.000000000004</v>
      </c>
      <c r="G136" s="219">
        <f t="shared" si="35"/>
        <v>26840.000000000004</v>
      </c>
      <c r="H136" s="220">
        <f t="shared" si="35"/>
        <v>26840.000000000004</v>
      </c>
      <c r="I136" s="221">
        <f t="shared" si="35"/>
        <v>26840.000000000004</v>
      </c>
      <c r="J136" s="222">
        <f t="shared" si="35"/>
        <v>26840.000000000004</v>
      </c>
      <c r="K136" s="223">
        <f t="shared" si="35"/>
        <v>26840.000000000004</v>
      </c>
      <c r="L136" s="224">
        <f t="shared" si="35"/>
        <v>26840.000000000004</v>
      </c>
      <c r="M136" s="225">
        <f t="shared" si="35"/>
        <v>26840.000000000004</v>
      </c>
      <c r="N136" s="226">
        <f t="shared" si="35"/>
        <v>26840.000000000004</v>
      </c>
      <c r="O136" s="227">
        <f t="shared" si="35"/>
        <v>26840.000000000004</v>
      </c>
      <c r="P136" s="228">
        <f t="shared" si="35"/>
        <v>26840.000000000004</v>
      </c>
      <c r="Q136" s="229">
        <f t="shared" si="35"/>
        <v>26840.000000000004</v>
      </c>
      <c r="R136" s="230">
        <f t="shared" si="35"/>
        <v>26840.000000000004</v>
      </c>
      <c r="S136" s="231">
        <f t="shared" si="35"/>
        <v>26840.000000000004</v>
      </c>
      <c r="T136" s="232">
        <f t="shared" si="35"/>
        <v>26840.000000000004</v>
      </c>
    </row>
    <row r="137" spans="1:20" x14ac:dyDescent="0.2">
      <c r="A137" s="292"/>
      <c r="B137" s="177" t="s">
        <v>20</v>
      </c>
      <c r="C137" s="215">
        <f t="shared" ref="C137:T137" si="36">IFERROR(C91*MnORate+MnOTravel,"-")</f>
        <v>13200</v>
      </c>
      <c r="D137" s="216">
        <f t="shared" si="36"/>
        <v>13200</v>
      </c>
      <c r="E137" s="217">
        <f t="shared" si="36"/>
        <v>13200</v>
      </c>
      <c r="F137" s="218">
        <f t="shared" si="36"/>
        <v>13200</v>
      </c>
      <c r="G137" s="219">
        <f t="shared" si="36"/>
        <v>13200</v>
      </c>
      <c r="H137" s="220">
        <f t="shared" si="36"/>
        <v>13200</v>
      </c>
      <c r="I137" s="221">
        <f t="shared" si="36"/>
        <v>13200</v>
      </c>
      <c r="J137" s="222">
        <f t="shared" si="36"/>
        <v>13200</v>
      </c>
      <c r="K137" s="223">
        <f t="shared" si="36"/>
        <v>13200</v>
      </c>
      <c r="L137" s="224">
        <f t="shared" si="36"/>
        <v>13200</v>
      </c>
      <c r="M137" s="225">
        <f t="shared" si="36"/>
        <v>13200</v>
      </c>
      <c r="N137" s="226">
        <f t="shared" si="36"/>
        <v>13200</v>
      </c>
      <c r="O137" s="227">
        <f t="shared" si="36"/>
        <v>13200</v>
      </c>
      <c r="P137" s="228">
        <f t="shared" si="36"/>
        <v>13200</v>
      </c>
      <c r="Q137" s="229">
        <f t="shared" si="36"/>
        <v>13200</v>
      </c>
      <c r="R137" s="230">
        <f t="shared" si="36"/>
        <v>13200</v>
      </c>
      <c r="S137" s="231">
        <f t="shared" si="36"/>
        <v>13200</v>
      </c>
      <c r="T137" s="232">
        <f t="shared" si="36"/>
        <v>13200</v>
      </c>
    </row>
    <row r="138" spans="1:20" x14ac:dyDescent="0.2">
      <c r="A138" s="292"/>
      <c r="B138" s="177" t="s">
        <v>22</v>
      </c>
      <c r="C138" s="215">
        <f t="shared" ref="C138:T138" si="37">IFERROR(C92*App1Rate+App1Travel,"-")</f>
        <v>9240</v>
      </c>
      <c r="D138" s="216">
        <f t="shared" si="37"/>
        <v>9240</v>
      </c>
      <c r="E138" s="217">
        <f t="shared" si="37"/>
        <v>10560</v>
      </c>
      <c r="F138" s="218">
        <f t="shared" si="37"/>
        <v>9240</v>
      </c>
      <c r="G138" s="219">
        <f t="shared" si="37"/>
        <v>9240</v>
      </c>
      <c r="H138" s="220">
        <f t="shared" si="37"/>
        <v>10560</v>
      </c>
      <c r="I138" s="221">
        <f t="shared" si="37"/>
        <v>1320</v>
      </c>
      <c r="J138" s="222">
        <f t="shared" si="37"/>
        <v>1320</v>
      </c>
      <c r="K138" s="223">
        <f t="shared" si="37"/>
        <v>1320</v>
      </c>
      <c r="L138" s="224">
        <f t="shared" si="37"/>
        <v>7920</v>
      </c>
      <c r="M138" s="225">
        <f t="shared" si="37"/>
        <v>9240</v>
      </c>
      <c r="N138" s="226">
        <f t="shared" si="37"/>
        <v>10560</v>
      </c>
      <c r="O138" s="227">
        <f t="shared" si="37"/>
        <v>7920</v>
      </c>
      <c r="P138" s="228">
        <f t="shared" si="37"/>
        <v>9240</v>
      </c>
      <c r="Q138" s="229">
        <f t="shared" si="37"/>
        <v>10560</v>
      </c>
      <c r="R138" s="230">
        <f t="shared" si="37"/>
        <v>1320</v>
      </c>
      <c r="S138" s="231">
        <f t="shared" si="37"/>
        <v>1320</v>
      </c>
      <c r="T138" s="232">
        <f t="shared" si="37"/>
        <v>1320</v>
      </c>
    </row>
    <row r="139" spans="1:20" x14ac:dyDescent="0.2">
      <c r="A139" s="292"/>
      <c r="B139" s="177" t="s">
        <v>23</v>
      </c>
      <c r="C139" s="215">
        <f t="shared" ref="C139:T139" si="38">IFERROR(C93*App2Rate+App2Travel,"-")</f>
        <v>6600</v>
      </c>
      <c r="D139" s="216">
        <f t="shared" si="38"/>
        <v>6600</v>
      </c>
      <c r="E139" s="217">
        <f t="shared" si="38"/>
        <v>7920</v>
      </c>
      <c r="F139" s="218">
        <f t="shared" si="38"/>
        <v>6600</v>
      </c>
      <c r="G139" s="219">
        <f t="shared" si="38"/>
        <v>6600</v>
      </c>
      <c r="H139" s="220">
        <f t="shared" si="38"/>
        <v>7920</v>
      </c>
      <c r="I139" s="221" t="str">
        <f t="shared" si="38"/>
        <v>-</v>
      </c>
      <c r="J139" s="222" t="str">
        <f t="shared" si="38"/>
        <v>-</v>
      </c>
      <c r="K139" s="223" t="str">
        <f t="shared" si="38"/>
        <v>-</v>
      </c>
      <c r="L139" s="224">
        <f t="shared" si="38"/>
        <v>5280</v>
      </c>
      <c r="M139" s="225">
        <f t="shared" si="38"/>
        <v>7920</v>
      </c>
      <c r="N139" s="226">
        <f t="shared" si="38"/>
        <v>7920</v>
      </c>
      <c r="O139" s="227">
        <f t="shared" si="38"/>
        <v>5280</v>
      </c>
      <c r="P139" s="228">
        <f t="shared" si="38"/>
        <v>7920</v>
      </c>
      <c r="Q139" s="229">
        <f t="shared" si="38"/>
        <v>7920</v>
      </c>
      <c r="R139" s="230" t="str">
        <f t="shared" si="38"/>
        <v>-</v>
      </c>
      <c r="S139" s="231" t="str">
        <f t="shared" si="38"/>
        <v>-</v>
      </c>
      <c r="T139" s="232" t="str">
        <f t="shared" si="38"/>
        <v>-</v>
      </c>
    </row>
    <row r="140" spans="1:20" x14ac:dyDescent="0.2">
      <c r="A140" s="292"/>
      <c r="B140" s="177" t="s">
        <v>24</v>
      </c>
      <c r="C140" s="215" t="str">
        <f t="shared" ref="C140:T140" si="39">IFERROR(C94*App3Rate+App3Travel,"-")</f>
        <v>-</v>
      </c>
      <c r="D140" s="216" t="str">
        <f t="shared" si="39"/>
        <v>-</v>
      </c>
      <c r="E140" s="217">
        <f t="shared" si="39"/>
        <v>4400.0000000000009</v>
      </c>
      <c r="F140" s="218" t="str">
        <f t="shared" si="39"/>
        <v>-</v>
      </c>
      <c r="G140" s="219" t="str">
        <f t="shared" si="39"/>
        <v>-</v>
      </c>
      <c r="H140" s="220">
        <f t="shared" si="39"/>
        <v>4400.0000000000009</v>
      </c>
      <c r="I140" s="221" t="str">
        <f t="shared" si="39"/>
        <v>-</v>
      </c>
      <c r="J140" s="222" t="str">
        <f t="shared" si="39"/>
        <v>-</v>
      </c>
      <c r="K140" s="223" t="str">
        <f t="shared" si="39"/>
        <v>-</v>
      </c>
      <c r="L140" s="224" t="str">
        <f t="shared" si="39"/>
        <v>-</v>
      </c>
      <c r="M140" s="225" t="str">
        <f t="shared" si="39"/>
        <v>-</v>
      </c>
      <c r="N140" s="226">
        <f t="shared" si="39"/>
        <v>4400.0000000000009</v>
      </c>
      <c r="O140" s="227" t="str">
        <f t="shared" si="39"/>
        <v>-</v>
      </c>
      <c r="P140" s="228" t="str">
        <f t="shared" si="39"/>
        <v>-</v>
      </c>
      <c r="Q140" s="229">
        <f t="shared" si="39"/>
        <v>4400.0000000000009</v>
      </c>
      <c r="R140" s="230" t="str">
        <f t="shared" si="39"/>
        <v>-</v>
      </c>
      <c r="S140" s="231" t="str">
        <f t="shared" si="39"/>
        <v>-</v>
      </c>
      <c r="T140" s="232" t="str">
        <f t="shared" si="39"/>
        <v>-</v>
      </c>
    </row>
    <row r="141" spans="1:20" x14ac:dyDescent="0.2">
      <c r="A141" s="292"/>
      <c r="B141" s="177" t="s">
        <v>25</v>
      </c>
      <c r="C141" s="215" t="str">
        <f t="shared" ref="C141:T141" si="40">IFERROR(C95*App4Rate+App4Travel,"-")</f>
        <v>-</v>
      </c>
      <c r="D141" s="216" t="str">
        <f t="shared" si="40"/>
        <v>-</v>
      </c>
      <c r="E141" s="217">
        <f t="shared" si="40"/>
        <v>4400.0000000000009</v>
      </c>
      <c r="F141" s="218" t="str">
        <f t="shared" si="40"/>
        <v>-</v>
      </c>
      <c r="G141" s="219" t="str">
        <f t="shared" si="40"/>
        <v>-</v>
      </c>
      <c r="H141" s="220">
        <f t="shared" si="40"/>
        <v>4400.0000000000009</v>
      </c>
      <c r="I141" s="221" t="str">
        <f t="shared" si="40"/>
        <v>-</v>
      </c>
      <c r="J141" s="222" t="str">
        <f t="shared" si="40"/>
        <v>-</v>
      </c>
      <c r="K141" s="223" t="str">
        <f t="shared" si="40"/>
        <v>-</v>
      </c>
      <c r="L141" s="224" t="str">
        <f t="shared" si="40"/>
        <v>-</v>
      </c>
      <c r="M141" s="225" t="str">
        <f t="shared" si="40"/>
        <v>-</v>
      </c>
      <c r="N141" s="226" t="str">
        <f t="shared" si="40"/>
        <v>-</v>
      </c>
      <c r="O141" s="227" t="str">
        <f t="shared" si="40"/>
        <v>-</v>
      </c>
      <c r="P141" s="228" t="str">
        <f t="shared" si="40"/>
        <v>-</v>
      </c>
      <c r="Q141" s="229" t="str">
        <f t="shared" si="40"/>
        <v>-</v>
      </c>
      <c r="R141" s="230" t="str">
        <f t="shared" si="40"/>
        <v>-</v>
      </c>
      <c r="S141" s="231" t="str">
        <f t="shared" si="40"/>
        <v>-</v>
      </c>
      <c r="T141" s="232" t="str">
        <f t="shared" si="40"/>
        <v>-</v>
      </c>
    </row>
    <row r="142" spans="1:20" x14ac:dyDescent="0.2">
      <c r="A142" s="292"/>
      <c r="B142" s="177" t="s">
        <v>32</v>
      </c>
      <c r="C142" s="215">
        <f t="shared" ref="C142:T142" si="41">IFERROR(C96*DB1Rate+DB1Travel,"-")</f>
        <v>4950</v>
      </c>
      <c r="D142" s="216">
        <f t="shared" si="41"/>
        <v>5610</v>
      </c>
      <c r="E142" s="217">
        <f t="shared" si="41"/>
        <v>6930</v>
      </c>
      <c r="F142" s="218">
        <f t="shared" si="41"/>
        <v>4950</v>
      </c>
      <c r="G142" s="219">
        <f t="shared" si="41"/>
        <v>5280</v>
      </c>
      <c r="H142" s="220">
        <f t="shared" si="41"/>
        <v>5610</v>
      </c>
      <c r="I142" s="221">
        <f t="shared" si="41"/>
        <v>4950</v>
      </c>
      <c r="J142" s="222">
        <f t="shared" si="41"/>
        <v>5280</v>
      </c>
      <c r="K142" s="223">
        <f t="shared" si="41"/>
        <v>5610</v>
      </c>
      <c r="L142" s="224">
        <f t="shared" si="41"/>
        <v>4950</v>
      </c>
      <c r="M142" s="225">
        <f t="shared" si="41"/>
        <v>5280</v>
      </c>
      <c r="N142" s="226">
        <f t="shared" si="41"/>
        <v>5610</v>
      </c>
      <c r="O142" s="227">
        <f t="shared" si="41"/>
        <v>4950</v>
      </c>
      <c r="P142" s="228">
        <f t="shared" si="41"/>
        <v>5280</v>
      </c>
      <c r="Q142" s="229">
        <f t="shared" si="41"/>
        <v>5610</v>
      </c>
      <c r="R142" s="230">
        <f t="shared" si="41"/>
        <v>4950</v>
      </c>
      <c r="S142" s="231">
        <f t="shared" si="41"/>
        <v>5280</v>
      </c>
      <c r="T142" s="232">
        <f t="shared" si="41"/>
        <v>5610</v>
      </c>
    </row>
    <row r="143" spans="1:20" x14ac:dyDescent="0.2">
      <c r="A143" s="292"/>
      <c r="B143" s="177" t="s">
        <v>33</v>
      </c>
      <c r="C143" s="215" t="str">
        <f t="shared" ref="C143:T143" si="42">IFERROR(C97*DB2Rate+DB2Travel,"-")</f>
        <v>-</v>
      </c>
      <c r="D143" s="216" t="str">
        <f t="shared" si="42"/>
        <v>-</v>
      </c>
      <c r="E143" s="217">
        <f t="shared" si="42"/>
        <v>6600</v>
      </c>
      <c r="F143" s="218" t="str">
        <f t="shared" si="42"/>
        <v>-</v>
      </c>
      <c r="G143" s="219" t="str">
        <f t="shared" si="42"/>
        <v>-</v>
      </c>
      <c r="H143" s="220">
        <f t="shared" si="42"/>
        <v>6600</v>
      </c>
      <c r="I143" s="221" t="str">
        <f t="shared" si="42"/>
        <v>-</v>
      </c>
      <c r="J143" s="222" t="str">
        <f t="shared" si="42"/>
        <v>-</v>
      </c>
      <c r="K143" s="223">
        <f t="shared" si="42"/>
        <v>6600</v>
      </c>
      <c r="L143" s="224" t="str">
        <f t="shared" si="42"/>
        <v>-</v>
      </c>
      <c r="M143" s="225" t="str">
        <f t="shared" si="42"/>
        <v>-</v>
      </c>
      <c r="N143" s="226">
        <f t="shared" si="42"/>
        <v>5280</v>
      </c>
      <c r="O143" s="227" t="str">
        <f t="shared" si="42"/>
        <v>-</v>
      </c>
      <c r="P143" s="228" t="str">
        <f t="shared" si="42"/>
        <v>-</v>
      </c>
      <c r="Q143" s="229">
        <f t="shared" si="42"/>
        <v>5280</v>
      </c>
      <c r="R143" s="230" t="str">
        <f t="shared" si="42"/>
        <v>-</v>
      </c>
      <c r="S143" s="231" t="str">
        <f t="shared" si="42"/>
        <v>-</v>
      </c>
      <c r="T143" s="232">
        <f t="shared" si="42"/>
        <v>5280</v>
      </c>
    </row>
    <row r="144" spans="1:20" x14ac:dyDescent="0.2">
      <c r="A144" s="292"/>
      <c r="B144" s="177" t="s">
        <v>34</v>
      </c>
      <c r="C144" s="215">
        <f t="shared" ref="C144:T144" si="43">IFERROR(C98*OS1Rate+OS1Travel,"-")</f>
        <v>4950</v>
      </c>
      <c r="D144" s="216">
        <f t="shared" si="43"/>
        <v>5280</v>
      </c>
      <c r="E144" s="217">
        <f t="shared" si="43"/>
        <v>5610</v>
      </c>
      <c r="F144" s="218">
        <f t="shared" si="43"/>
        <v>330</v>
      </c>
      <c r="G144" s="219">
        <f t="shared" si="43"/>
        <v>330</v>
      </c>
      <c r="H144" s="220">
        <f t="shared" si="43"/>
        <v>330</v>
      </c>
      <c r="I144" s="221">
        <f t="shared" si="43"/>
        <v>4950</v>
      </c>
      <c r="J144" s="222">
        <f t="shared" si="43"/>
        <v>5610</v>
      </c>
      <c r="K144" s="223">
        <f t="shared" si="43"/>
        <v>6930</v>
      </c>
      <c r="L144" s="224">
        <f t="shared" si="43"/>
        <v>3630</v>
      </c>
      <c r="M144" s="225">
        <f t="shared" si="43"/>
        <v>5610</v>
      </c>
      <c r="N144" s="226">
        <f t="shared" si="43"/>
        <v>6930</v>
      </c>
      <c r="O144" s="227">
        <f t="shared" si="43"/>
        <v>330</v>
      </c>
      <c r="P144" s="228">
        <f t="shared" si="43"/>
        <v>330</v>
      </c>
      <c r="Q144" s="229">
        <f t="shared" si="43"/>
        <v>330</v>
      </c>
      <c r="R144" s="230">
        <f t="shared" si="43"/>
        <v>3630</v>
      </c>
      <c r="S144" s="231">
        <f t="shared" si="43"/>
        <v>5610</v>
      </c>
      <c r="T144" s="232">
        <f t="shared" si="43"/>
        <v>6930</v>
      </c>
    </row>
    <row r="145" spans="1:20" x14ac:dyDescent="0.2">
      <c r="A145" s="292"/>
      <c r="B145" s="177" t="s">
        <v>35</v>
      </c>
      <c r="C145" s="215" t="str">
        <f t="shared" ref="C145:T145" si="44">IFERROR(C99*OS2Rate+OS2Travel,"-")</f>
        <v>-</v>
      </c>
      <c r="D145" s="216" t="str">
        <f t="shared" si="44"/>
        <v>-</v>
      </c>
      <c r="E145" s="217">
        <f t="shared" si="44"/>
        <v>6600</v>
      </c>
      <c r="F145" s="218" t="str">
        <f t="shared" si="44"/>
        <v>-</v>
      </c>
      <c r="G145" s="219" t="str">
        <f t="shared" si="44"/>
        <v>-</v>
      </c>
      <c r="H145" s="220" t="str">
        <f t="shared" si="44"/>
        <v>-</v>
      </c>
      <c r="I145" s="221" t="str">
        <f t="shared" si="44"/>
        <v>-</v>
      </c>
      <c r="J145" s="222" t="str">
        <f t="shared" si="44"/>
        <v>-</v>
      </c>
      <c r="K145" s="223">
        <f t="shared" si="44"/>
        <v>6600</v>
      </c>
      <c r="L145" s="224" t="str">
        <f t="shared" si="44"/>
        <v>-</v>
      </c>
      <c r="M145" s="225" t="str">
        <f t="shared" si="44"/>
        <v>-</v>
      </c>
      <c r="N145" s="226">
        <f t="shared" si="44"/>
        <v>5280</v>
      </c>
      <c r="O145" s="227" t="str">
        <f t="shared" si="44"/>
        <v>-</v>
      </c>
      <c r="P145" s="228" t="str">
        <f t="shared" si="44"/>
        <v>-</v>
      </c>
      <c r="Q145" s="229" t="str">
        <f t="shared" si="44"/>
        <v>-</v>
      </c>
      <c r="R145" s="230" t="str">
        <f t="shared" si="44"/>
        <v>-</v>
      </c>
      <c r="S145" s="231" t="str">
        <f t="shared" si="44"/>
        <v>-</v>
      </c>
      <c r="T145" s="232">
        <f t="shared" si="44"/>
        <v>5280</v>
      </c>
    </row>
    <row r="146" spans="1:20" x14ac:dyDescent="0.2">
      <c r="A146" s="292"/>
      <c r="B146" s="28" t="s">
        <v>102</v>
      </c>
      <c r="C146" s="215">
        <f t="shared" ref="C146:T146" si="45">IFERROR(C100*Virtual1Rate+Virtual1Travel,"-")</f>
        <v>7920</v>
      </c>
      <c r="D146" s="216">
        <f t="shared" si="45"/>
        <v>7920</v>
      </c>
      <c r="E146" s="217">
        <f t="shared" si="45"/>
        <v>7920</v>
      </c>
      <c r="F146" s="218" t="str">
        <f t="shared" si="45"/>
        <v>-</v>
      </c>
      <c r="G146" s="219" t="str">
        <f t="shared" si="45"/>
        <v>-</v>
      </c>
      <c r="H146" s="220" t="str">
        <f t="shared" si="45"/>
        <v>-</v>
      </c>
      <c r="I146" s="221">
        <f t="shared" si="45"/>
        <v>7920</v>
      </c>
      <c r="J146" s="222">
        <f t="shared" si="45"/>
        <v>7920</v>
      </c>
      <c r="K146" s="223">
        <f t="shared" si="45"/>
        <v>7920</v>
      </c>
      <c r="L146" s="224">
        <f t="shared" si="45"/>
        <v>5280</v>
      </c>
      <c r="M146" s="225">
        <f t="shared" si="45"/>
        <v>7920</v>
      </c>
      <c r="N146" s="226">
        <f t="shared" si="45"/>
        <v>7920</v>
      </c>
      <c r="O146" s="227" t="str">
        <f t="shared" si="45"/>
        <v>-</v>
      </c>
      <c r="P146" s="228" t="str">
        <f t="shared" si="45"/>
        <v>-</v>
      </c>
      <c r="Q146" s="229" t="str">
        <f t="shared" si="45"/>
        <v>-</v>
      </c>
      <c r="R146" s="230">
        <f t="shared" si="45"/>
        <v>5280</v>
      </c>
      <c r="S146" s="231">
        <f t="shared" si="45"/>
        <v>7920</v>
      </c>
      <c r="T146" s="232">
        <f t="shared" si="45"/>
        <v>7920</v>
      </c>
    </row>
    <row r="147" spans="1:20" x14ac:dyDescent="0.2">
      <c r="A147" s="292"/>
      <c r="B147" s="28" t="s">
        <v>103</v>
      </c>
      <c r="C147" s="215" t="str">
        <f t="shared" ref="C147:T147" si="46">IFERROR(C101*Virtual2Rate+Virtual2Travel,"-")</f>
        <v>-</v>
      </c>
      <c r="D147" s="216" t="str">
        <f t="shared" si="46"/>
        <v>-</v>
      </c>
      <c r="E147" s="217">
        <f t="shared" si="46"/>
        <v>13200</v>
      </c>
      <c r="F147" s="218" t="str">
        <f t="shared" si="46"/>
        <v>-</v>
      </c>
      <c r="G147" s="219" t="str">
        <f t="shared" si="46"/>
        <v>-</v>
      </c>
      <c r="H147" s="220" t="str">
        <f t="shared" si="46"/>
        <v>-</v>
      </c>
      <c r="I147" s="221" t="str">
        <f t="shared" si="46"/>
        <v>-</v>
      </c>
      <c r="J147" s="222" t="str">
        <f t="shared" si="46"/>
        <v>-</v>
      </c>
      <c r="K147" s="223">
        <f t="shared" si="46"/>
        <v>13200</v>
      </c>
      <c r="L147" s="224" t="str">
        <f t="shared" si="46"/>
        <v>-</v>
      </c>
      <c r="M147" s="225" t="str">
        <f t="shared" si="46"/>
        <v>-</v>
      </c>
      <c r="N147" s="226">
        <f t="shared" si="46"/>
        <v>10560</v>
      </c>
      <c r="O147" s="227" t="str">
        <f t="shared" si="46"/>
        <v>-</v>
      </c>
      <c r="P147" s="228" t="str">
        <f t="shared" si="46"/>
        <v>-</v>
      </c>
      <c r="Q147" s="229" t="str">
        <f t="shared" si="46"/>
        <v>-</v>
      </c>
      <c r="R147" s="230" t="str">
        <f t="shared" si="46"/>
        <v>-</v>
      </c>
      <c r="S147" s="231" t="str">
        <f t="shared" si="46"/>
        <v>-</v>
      </c>
      <c r="T147" s="232">
        <f t="shared" si="46"/>
        <v>10560</v>
      </c>
    </row>
    <row r="148" spans="1:20" x14ac:dyDescent="0.2">
      <c r="A148" s="292"/>
      <c r="B148" s="28" t="s">
        <v>104</v>
      </c>
      <c r="C148" s="215">
        <f t="shared" ref="C148:T148" si="47">IFERROR(C102*Cloud1Rate+Cloud1Travel,"-")</f>
        <v>7920</v>
      </c>
      <c r="D148" s="216">
        <f t="shared" si="47"/>
        <v>7920</v>
      </c>
      <c r="E148" s="217">
        <f t="shared" si="47"/>
        <v>7920</v>
      </c>
      <c r="F148" s="218" t="str">
        <f t="shared" si="47"/>
        <v>-</v>
      </c>
      <c r="G148" s="219" t="str">
        <f t="shared" si="47"/>
        <v>-</v>
      </c>
      <c r="H148" s="220" t="str">
        <f t="shared" si="47"/>
        <v>-</v>
      </c>
      <c r="I148" s="221">
        <f t="shared" si="47"/>
        <v>7920</v>
      </c>
      <c r="J148" s="222">
        <f t="shared" si="47"/>
        <v>7920</v>
      </c>
      <c r="K148" s="223">
        <f t="shared" si="47"/>
        <v>7920</v>
      </c>
      <c r="L148" s="224">
        <f t="shared" si="47"/>
        <v>5280</v>
      </c>
      <c r="M148" s="225">
        <f t="shared" si="47"/>
        <v>7920</v>
      </c>
      <c r="N148" s="226">
        <f t="shared" si="47"/>
        <v>7920</v>
      </c>
      <c r="O148" s="227" t="str">
        <f t="shared" si="47"/>
        <v>-</v>
      </c>
      <c r="P148" s="228" t="str">
        <f t="shared" si="47"/>
        <v>-</v>
      </c>
      <c r="Q148" s="229" t="str">
        <f t="shared" si="47"/>
        <v>-</v>
      </c>
      <c r="R148" s="230">
        <f t="shared" si="47"/>
        <v>5280</v>
      </c>
      <c r="S148" s="231">
        <f t="shared" si="47"/>
        <v>7920</v>
      </c>
      <c r="T148" s="232">
        <f t="shared" si="47"/>
        <v>7920</v>
      </c>
    </row>
    <row r="149" spans="1:20" x14ac:dyDescent="0.2">
      <c r="A149" s="292"/>
      <c r="B149" s="28" t="s">
        <v>105</v>
      </c>
      <c r="C149" s="215" t="str">
        <f t="shared" ref="C149:T149" si="48">IFERROR(C103*Cloud2Rate+Cloud2Travel,"-")</f>
        <v>-</v>
      </c>
      <c r="D149" s="216" t="str">
        <f t="shared" si="48"/>
        <v>-</v>
      </c>
      <c r="E149" s="217">
        <f t="shared" si="48"/>
        <v>13200</v>
      </c>
      <c r="F149" s="218" t="str">
        <f t="shared" si="48"/>
        <v>-</v>
      </c>
      <c r="G149" s="219" t="str">
        <f t="shared" si="48"/>
        <v>-</v>
      </c>
      <c r="H149" s="220" t="str">
        <f t="shared" si="48"/>
        <v>-</v>
      </c>
      <c r="I149" s="221" t="str">
        <f t="shared" si="48"/>
        <v>-</v>
      </c>
      <c r="J149" s="222" t="str">
        <f t="shared" si="48"/>
        <v>-</v>
      </c>
      <c r="K149" s="223">
        <f t="shared" si="48"/>
        <v>13200</v>
      </c>
      <c r="L149" s="224" t="str">
        <f t="shared" si="48"/>
        <v>-</v>
      </c>
      <c r="M149" s="225" t="str">
        <f t="shared" si="48"/>
        <v>-</v>
      </c>
      <c r="N149" s="226">
        <f t="shared" si="48"/>
        <v>10560</v>
      </c>
      <c r="O149" s="227" t="str">
        <f t="shared" si="48"/>
        <v>-</v>
      </c>
      <c r="P149" s="228" t="str">
        <f t="shared" si="48"/>
        <v>-</v>
      </c>
      <c r="Q149" s="229" t="str">
        <f t="shared" si="48"/>
        <v>-</v>
      </c>
      <c r="R149" s="230" t="str">
        <f t="shared" si="48"/>
        <v>-</v>
      </c>
      <c r="S149" s="231" t="str">
        <f t="shared" si="48"/>
        <v>-</v>
      </c>
      <c r="T149" s="232">
        <f t="shared" si="48"/>
        <v>10560</v>
      </c>
    </row>
    <row r="150" spans="1:20" x14ac:dyDescent="0.2">
      <c r="A150" s="292"/>
      <c r="B150" s="177" t="s">
        <v>36</v>
      </c>
      <c r="C150" s="215">
        <f t="shared" ref="C150:T150" si="49">IFERROR(C104*Network1Rate+Network1Travel,"-")</f>
        <v>4950</v>
      </c>
      <c r="D150" s="216">
        <f t="shared" si="49"/>
        <v>5280</v>
      </c>
      <c r="E150" s="217">
        <f t="shared" si="49"/>
        <v>5610</v>
      </c>
      <c r="F150" s="218">
        <f t="shared" si="49"/>
        <v>330</v>
      </c>
      <c r="G150" s="219">
        <f t="shared" si="49"/>
        <v>330</v>
      </c>
      <c r="H150" s="220">
        <f t="shared" si="49"/>
        <v>330</v>
      </c>
      <c r="I150" s="221">
        <f t="shared" si="49"/>
        <v>4950</v>
      </c>
      <c r="J150" s="222">
        <f t="shared" si="49"/>
        <v>5280</v>
      </c>
      <c r="K150" s="223">
        <f t="shared" si="49"/>
        <v>5610</v>
      </c>
      <c r="L150" s="224">
        <f t="shared" si="49"/>
        <v>3630</v>
      </c>
      <c r="M150" s="225">
        <f t="shared" si="49"/>
        <v>5280</v>
      </c>
      <c r="N150" s="226">
        <f t="shared" si="49"/>
        <v>5610</v>
      </c>
      <c r="O150" s="227">
        <f t="shared" si="49"/>
        <v>330</v>
      </c>
      <c r="P150" s="228">
        <f t="shared" si="49"/>
        <v>330</v>
      </c>
      <c r="Q150" s="229">
        <f t="shared" si="49"/>
        <v>330</v>
      </c>
      <c r="R150" s="230">
        <f t="shared" si="49"/>
        <v>3630</v>
      </c>
      <c r="S150" s="231">
        <f t="shared" si="49"/>
        <v>5280</v>
      </c>
      <c r="T150" s="232">
        <f t="shared" si="49"/>
        <v>5610</v>
      </c>
    </row>
    <row r="151" spans="1:20" x14ac:dyDescent="0.2">
      <c r="A151" s="292"/>
      <c r="B151" s="177" t="s">
        <v>37</v>
      </c>
      <c r="C151" s="215" t="str">
        <f t="shared" ref="C151:T151" si="50">IFERROR(C105*Network2Rate+Network2Travel,"-")</f>
        <v>-</v>
      </c>
      <c r="D151" s="216" t="str">
        <f t="shared" si="50"/>
        <v>-</v>
      </c>
      <c r="E151" s="217">
        <f t="shared" si="50"/>
        <v>6600</v>
      </c>
      <c r="F151" s="218" t="str">
        <f t="shared" si="50"/>
        <v>-</v>
      </c>
      <c r="G151" s="219" t="str">
        <f t="shared" si="50"/>
        <v>-</v>
      </c>
      <c r="H151" s="220" t="str">
        <f t="shared" si="50"/>
        <v>-</v>
      </c>
      <c r="I151" s="221" t="str">
        <f t="shared" si="50"/>
        <v>-</v>
      </c>
      <c r="J151" s="222" t="str">
        <f t="shared" si="50"/>
        <v>-</v>
      </c>
      <c r="K151" s="223">
        <f t="shared" si="50"/>
        <v>6600</v>
      </c>
      <c r="L151" s="224" t="str">
        <f t="shared" si="50"/>
        <v>-</v>
      </c>
      <c r="M151" s="225" t="str">
        <f t="shared" si="50"/>
        <v>-</v>
      </c>
      <c r="N151" s="226">
        <f t="shared" si="50"/>
        <v>5280</v>
      </c>
      <c r="O151" s="227" t="str">
        <f t="shared" si="50"/>
        <v>-</v>
      </c>
      <c r="P151" s="228" t="str">
        <f t="shared" si="50"/>
        <v>-</v>
      </c>
      <c r="Q151" s="229" t="str">
        <f t="shared" si="50"/>
        <v>-</v>
      </c>
      <c r="R151" s="230" t="str">
        <f t="shared" si="50"/>
        <v>-</v>
      </c>
      <c r="S151" s="231" t="str">
        <f t="shared" si="50"/>
        <v>-</v>
      </c>
      <c r="T151" s="232">
        <f t="shared" si="50"/>
        <v>5280</v>
      </c>
    </row>
    <row r="152" spans="1:20" x14ac:dyDescent="0.2">
      <c r="A152" s="292"/>
      <c r="B152" s="177" t="s">
        <v>21</v>
      </c>
      <c r="C152" s="215" t="str">
        <f t="shared" ref="C152:T152" si="51">IFERROR(C106*MainframeRate+MainframeTravel,"-")</f>
        <v>-</v>
      </c>
      <c r="D152" s="216" t="str">
        <f t="shared" si="51"/>
        <v>-</v>
      </c>
      <c r="E152" s="217" t="str">
        <f t="shared" si="51"/>
        <v>-</v>
      </c>
      <c r="F152" s="218" t="str">
        <f t="shared" si="51"/>
        <v>-</v>
      </c>
      <c r="G152" s="219" t="str">
        <f t="shared" si="51"/>
        <v>-</v>
      </c>
      <c r="H152" s="220" t="str">
        <f t="shared" si="51"/>
        <v>-</v>
      </c>
      <c r="I152" s="221" t="str">
        <f t="shared" si="51"/>
        <v>-</v>
      </c>
      <c r="J152" s="222" t="str">
        <f t="shared" si="51"/>
        <v>-</v>
      </c>
      <c r="K152" s="223" t="str">
        <f t="shared" si="51"/>
        <v>-</v>
      </c>
      <c r="L152" s="224" t="str">
        <f t="shared" si="51"/>
        <v>-</v>
      </c>
      <c r="M152" s="225" t="str">
        <f t="shared" si="51"/>
        <v>-</v>
      </c>
      <c r="N152" s="226" t="str">
        <f t="shared" si="51"/>
        <v>-</v>
      </c>
      <c r="O152" s="227" t="str">
        <f t="shared" si="51"/>
        <v>-</v>
      </c>
      <c r="P152" s="228" t="str">
        <f t="shared" si="51"/>
        <v>-</v>
      </c>
      <c r="Q152" s="229" t="str">
        <f t="shared" si="51"/>
        <v>-</v>
      </c>
      <c r="R152" s="230" t="str">
        <f t="shared" si="51"/>
        <v>-</v>
      </c>
      <c r="S152" s="231" t="str">
        <f t="shared" si="51"/>
        <v>-</v>
      </c>
      <c r="T152" s="232" t="str">
        <f t="shared" si="51"/>
        <v>-</v>
      </c>
    </row>
    <row r="153" spans="1:20" ht="17" thickBot="1" x14ac:dyDescent="0.25">
      <c r="A153" s="292"/>
      <c r="B153" s="196" t="s">
        <v>52</v>
      </c>
      <c r="C153" s="233">
        <f t="shared" ref="C153:T153" si="52">IFERROR(C107*PrivacyRate+PrivacyTravel,"-")</f>
        <v>4620.0000000000009</v>
      </c>
      <c r="D153" s="234">
        <f t="shared" si="52"/>
        <v>5500.0000000000009</v>
      </c>
      <c r="E153" s="235">
        <f t="shared" si="52"/>
        <v>6380.0000000000009</v>
      </c>
      <c r="F153" s="236">
        <f t="shared" si="52"/>
        <v>4620.0000000000009</v>
      </c>
      <c r="G153" s="237">
        <f t="shared" si="52"/>
        <v>5500.0000000000009</v>
      </c>
      <c r="H153" s="238">
        <f t="shared" si="52"/>
        <v>6380.0000000000009</v>
      </c>
      <c r="I153" s="239">
        <f t="shared" si="52"/>
        <v>4620.0000000000009</v>
      </c>
      <c r="J153" s="240">
        <f t="shared" si="52"/>
        <v>5500.0000000000009</v>
      </c>
      <c r="K153" s="241">
        <f t="shared" si="52"/>
        <v>6380.0000000000009</v>
      </c>
      <c r="L153" s="242">
        <f t="shared" si="52"/>
        <v>4620.0000000000009</v>
      </c>
      <c r="M153" s="243">
        <f t="shared" si="52"/>
        <v>5940.0000000000009</v>
      </c>
      <c r="N153" s="244">
        <f t="shared" si="52"/>
        <v>6380.0000000000009</v>
      </c>
      <c r="O153" s="245">
        <f t="shared" si="52"/>
        <v>4620.0000000000009</v>
      </c>
      <c r="P153" s="246">
        <f t="shared" si="52"/>
        <v>5940.0000000000009</v>
      </c>
      <c r="Q153" s="247">
        <f t="shared" si="52"/>
        <v>6380.0000000000009</v>
      </c>
      <c r="R153" s="248">
        <f t="shared" si="52"/>
        <v>4620.0000000000009</v>
      </c>
      <c r="S153" s="249">
        <f t="shared" si="52"/>
        <v>5940.0000000000009</v>
      </c>
      <c r="T153" s="250">
        <f t="shared" si="52"/>
        <v>6380.0000000000009</v>
      </c>
    </row>
    <row r="154" spans="1:20" ht="17" customHeight="1" thickBot="1" x14ac:dyDescent="0.25"/>
    <row r="155" spans="1:20" ht="280" customHeight="1" thickBot="1" x14ac:dyDescent="0.25">
      <c r="A155" s="292" t="s">
        <v>66</v>
      </c>
      <c r="B155" s="251" t="s">
        <v>98</v>
      </c>
      <c r="C155" s="252" t="str">
        <f>$C3&amp;" "&amp;C$4</f>
        <v>Comprehensive Application &amp; Infrastructure Low</v>
      </c>
      <c r="D155" s="253" t="str">
        <f>$C3&amp;" "&amp;D$4</f>
        <v>Comprehensive Application &amp; Infrastructure Moderate</v>
      </c>
      <c r="E155" s="254" t="str">
        <f>$C3&amp;" "&amp;E$4</f>
        <v>Comprehensive Application &amp; Infrastructure High</v>
      </c>
      <c r="F155" s="255" t="str">
        <f>$F3&amp;" "&amp;F$4</f>
        <v>Comprehensive Application Low</v>
      </c>
      <c r="G155" s="256" t="str">
        <f>$F3&amp;" "&amp;G$4</f>
        <v>Comprehensive Application Moderate</v>
      </c>
      <c r="H155" s="257" t="str">
        <f>$F3&amp;" "&amp;H$4</f>
        <v>Comprehensive Application High</v>
      </c>
      <c r="I155" s="258" t="str">
        <f>$I3&amp;" "&amp;I$4</f>
        <v>Comprehensive Infrastructure Low</v>
      </c>
      <c r="J155" s="259" t="str">
        <f>$I3&amp;" "&amp;J$4</f>
        <v>Comprehensive Infrastructure Moderate</v>
      </c>
      <c r="K155" s="260" t="str">
        <f>$I3&amp;" "&amp;K$4</f>
        <v>Comprehensive Infrastructure High</v>
      </c>
      <c r="L155" s="261" t="str">
        <f>$L3&amp;" "&amp;L$4</f>
        <v>FISMA 1/3 Application &amp; Infrastructure Low</v>
      </c>
      <c r="M155" s="262" t="str">
        <f>$L3&amp;" "&amp;M$4</f>
        <v>FISMA 1/3 Application &amp; Infrastructure Moderate</v>
      </c>
      <c r="N155" s="263" t="str">
        <f>$L3&amp;" "&amp;N$4</f>
        <v>FISMA 1/3 Application &amp; Infrastructure High</v>
      </c>
      <c r="O155" s="264" t="str">
        <f>$O3&amp;" "&amp;O$4</f>
        <v>FISMA 1/3 Application Low</v>
      </c>
      <c r="P155" s="265" t="str">
        <f>$O3&amp;" "&amp;P$4</f>
        <v>FISMA 1/3 Application Moderate</v>
      </c>
      <c r="Q155" s="266" t="str">
        <f>$O3&amp;" "&amp;Q$4</f>
        <v>FISMA 1/3 Application High</v>
      </c>
      <c r="R155" s="267" t="str">
        <f>$R3&amp;" "&amp;R$4</f>
        <v>FISMA 1/3 Infrastructure Low</v>
      </c>
      <c r="S155" s="268" t="str">
        <f>$R3&amp;" "&amp;S$4</f>
        <v>FISMA 1/3 Infrastructure Moderate</v>
      </c>
      <c r="T155" s="269" t="str">
        <f>$R3&amp;" "&amp;T$4</f>
        <v>FISMA 1/3 Infrastructure High</v>
      </c>
    </row>
    <row r="156" spans="1:20" ht="35" thickBot="1" x14ac:dyDescent="0.25">
      <c r="A156" s="292"/>
      <c r="B156" s="270" t="s">
        <v>64</v>
      </c>
      <c r="C156" s="271">
        <f t="shared" ref="C156:T156" si="53">SUM(C133:C153)</f>
        <v>105710</v>
      </c>
      <c r="D156" s="272">
        <f t="shared" si="53"/>
        <v>107910</v>
      </c>
      <c r="E156" s="273">
        <f t="shared" si="53"/>
        <v>175010</v>
      </c>
      <c r="F156" s="274">
        <f t="shared" si="53"/>
        <v>80630</v>
      </c>
      <c r="G156" s="275">
        <f t="shared" si="53"/>
        <v>81840</v>
      </c>
      <c r="H156" s="276">
        <f t="shared" si="53"/>
        <v>107690</v>
      </c>
      <c r="I156" s="277">
        <f t="shared" si="53"/>
        <v>91190</v>
      </c>
      <c r="J156" s="278">
        <f t="shared" si="53"/>
        <v>93390</v>
      </c>
      <c r="K156" s="279">
        <f t="shared" si="53"/>
        <v>149050</v>
      </c>
      <c r="L156" s="280">
        <f t="shared" si="53"/>
        <v>95150</v>
      </c>
      <c r="M156" s="281">
        <f t="shared" si="53"/>
        <v>109670</v>
      </c>
      <c r="N156" s="282">
        <f t="shared" si="53"/>
        <v>160050</v>
      </c>
      <c r="O156" s="283">
        <f t="shared" si="53"/>
        <v>77990</v>
      </c>
      <c r="P156" s="284">
        <f t="shared" si="53"/>
        <v>83600</v>
      </c>
      <c r="Q156" s="285">
        <f t="shared" si="53"/>
        <v>100650</v>
      </c>
      <c r="R156" s="286">
        <f t="shared" si="53"/>
        <v>83270</v>
      </c>
      <c r="S156" s="287">
        <f t="shared" si="53"/>
        <v>93830</v>
      </c>
      <c r="T156" s="288">
        <f t="shared" si="53"/>
        <v>138490</v>
      </c>
    </row>
  </sheetData>
  <mergeCells count="14">
    <mergeCell ref="A1:T1"/>
    <mergeCell ref="L2:T2"/>
    <mergeCell ref="C3:E3"/>
    <mergeCell ref="F3:H3"/>
    <mergeCell ref="I3:K3"/>
    <mergeCell ref="L3:N3"/>
    <mergeCell ref="O3:Q3"/>
    <mergeCell ref="R3:T3"/>
    <mergeCell ref="A2:B2"/>
    <mergeCell ref="A86:A107"/>
    <mergeCell ref="A109:A130"/>
    <mergeCell ref="A132:A153"/>
    <mergeCell ref="A155:A156"/>
    <mergeCell ref="C2:K2"/>
  </mergeCells>
  <pageMargins left="0.25" right="0.25" top="0.5" bottom="0.5" header="0.3" footer="0.3"/>
  <pageSetup scale="60" orientation="portrait" horizontalDpi="4294967292" verticalDpi="4294967292"/>
  <headerFooter alignWithMargins="0"/>
  <rowBreaks count="1" manualBreakCount="1">
    <brk id="84" max="37" man="1"/>
  </rowBreaks>
  <colBreaks count="2" manualBreakCount="2">
    <brk id="2" min="1" max="118" man="1"/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27BE-146A-9341-93D7-C10767024279}">
  <dimension ref="A1:B3"/>
  <sheetViews>
    <sheetView workbookViewId="0">
      <selection activeCell="B3" sqref="B3"/>
    </sheetView>
  </sheetViews>
  <sheetFormatPr baseColWidth="10" defaultRowHeight="15" x14ac:dyDescent="0.2"/>
  <cols>
    <col min="1" max="1" width="10.83203125" style="290"/>
    <col min="2" max="2" width="28.6640625" style="290" customWidth="1"/>
    <col min="3" max="16384" width="10.83203125" style="290"/>
  </cols>
  <sheetData>
    <row r="1" spans="1:2" ht="32" x14ac:dyDescent="0.2">
      <c r="A1" s="304" t="e" vm="1">
        <v>#VALUE!</v>
      </c>
      <c r="B1" s="289" t="s">
        <v>115</v>
      </c>
    </row>
    <row r="2" spans="1:2" ht="30" x14ac:dyDescent="0.2">
      <c r="A2" s="305"/>
      <c r="B2" s="291" t="s">
        <v>116</v>
      </c>
    </row>
    <row r="3" spans="1:2" ht="30" x14ac:dyDescent="0.2">
      <c r="A3" s="305"/>
      <c r="B3" s="291" t="s">
        <v>117</v>
      </c>
    </row>
  </sheetData>
  <mergeCells count="1">
    <mergeCell ref="A1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a44311-ed64-4a72-909f-c9dc6973bde2" xsi:nil="true"/>
    <lcf76f155ced4ddcb4097134ff3c332f xmlns="e7e72437-88aa-4404-96ef-c5310d76ddf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4B018C586C04C90401B117269A467" ma:contentTypeVersion="12" ma:contentTypeDescription="Create a new document." ma:contentTypeScope="" ma:versionID="1aa1879ae7ab1e33ee6c4e44a236c77e">
  <xsd:schema xmlns:xsd="http://www.w3.org/2001/XMLSchema" xmlns:xs="http://www.w3.org/2001/XMLSchema" xmlns:p="http://schemas.microsoft.com/office/2006/metadata/properties" xmlns:ns2="e7e72437-88aa-4404-96ef-c5310d76ddf6" xmlns:ns3="b5a44311-ed64-4a72-909f-c9dc6973bde2" targetNamespace="http://schemas.microsoft.com/office/2006/metadata/properties" ma:root="true" ma:fieldsID="ef9accd45b1cf44bdc86c470c5abc4fd" ns2:_="" ns3:_="">
    <xsd:import namespace="e7e72437-88aa-4404-96ef-c5310d76ddf6"/>
    <xsd:import namespace="b5a44311-ed64-4a72-909f-c9dc6973b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2437-88aa-4404-96ef-c5310d76d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ea1a638-fe8f-4e55-a8a3-ec1a1fdf4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44311-ed64-4a72-909f-c9dc6973bde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02f0a8e-89e3-4480-955a-ed448034dca6}" ma:internalName="TaxCatchAll" ma:showField="CatchAllData" ma:web="a24a4697-5119-417d-9b92-ccef252f64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ECAB5D-353C-4E3E-8300-E912D31EC6B3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5a44311-ed64-4a72-909f-c9dc6973bde2"/>
    <ds:schemaRef ds:uri="e7e72437-88aa-4404-96ef-c5310d76ddf6"/>
  </ds:schemaRefs>
</ds:datastoreItem>
</file>

<file path=customXml/itemProps2.xml><?xml version="1.0" encoding="utf-8"?>
<ds:datastoreItem xmlns:ds="http://schemas.openxmlformats.org/officeDocument/2006/customXml" ds:itemID="{91ECF58E-3132-4446-A506-611BA4234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72437-88aa-4404-96ef-c5310d76ddf6"/>
    <ds:schemaRef ds:uri="b5a44311-ed64-4a72-909f-c9dc6973b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372710-FCDC-4C5A-A74C-0BD3976D90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51</vt:i4>
      </vt:variant>
    </vt:vector>
  </HeadingPairs>
  <TitlesOfParts>
    <vt:vector size="53" baseType="lpstr">
      <vt:lpstr>Assessment Planning Matrix</vt:lpstr>
      <vt:lpstr>Public Release Info</vt:lpstr>
      <vt:lpstr>App1Rate</vt:lpstr>
      <vt:lpstr>App1Travel</vt:lpstr>
      <vt:lpstr>App2Rate</vt:lpstr>
      <vt:lpstr>App2Travel</vt:lpstr>
      <vt:lpstr>App3Rate</vt:lpstr>
      <vt:lpstr>App3Travel</vt:lpstr>
      <vt:lpstr>App4Rate</vt:lpstr>
      <vt:lpstr>App4Travel</vt:lpstr>
      <vt:lpstr>Cloud1Rate</vt:lpstr>
      <vt:lpstr>Cloud1Travel</vt:lpstr>
      <vt:lpstr>Cloud2Rate</vt:lpstr>
      <vt:lpstr>Cloud2Travel</vt:lpstr>
      <vt:lpstr>DB1Rate</vt:lpstr>
      <vt:lpstr>DB1Travel</vt:lpstr>
      <vt:lpstr>DB2Rate</vt:lpstr>
      <vt:lpstr>DB2Travel</vt:lpstr>
      <vt:lpstr>L2Rate</vt:lpstr>
      <vt:lpstr>L3Rate</vt:lpstr>
      <vt:lpstr>L4Rate</vt:lpstr>
      <vt:lpstr>L5Rate</vt:lpstr>
      <vt:lpstr>L6Rate</vt:lpstr>
      <vt:lpstr>L7Rate</vt:lpstr>
      <vt:lpstr>LeadRate</vt:lpstr>
      <vt:lpstr>LeadTravel</vt:lpstr>
      <vt:lpstr>MainframeRate</vt:lpstr>
      <vt:lpstr>MainframeTravel</vt:lpstr>
      <vt:lpstr>MnORate</vt:lpstr>
      <vt:lpstr>MnOTravel</vt:lpstr>
      <vt:lpstr>Network1Rate</vt:lpstr>
      <vt:lpstr>Network1Travel</vt:lpstr>
      <vt:lpstr>Network2Rate</vt:lpstr>
      <vt:lpstr>Network2Travel</vt:lpstr>
      <vt:lpstr>OS1Rate</vt:lpstr>
      <vt:lpstr>OS1Travel</vt:lpstr>
      <vt:lpstr>OS2Rate</vt:lpstr>
      <vt:lpstr>OS2Travel</vt:lpstr>
      <vt:lpstr>PMRate</vt:lpstr>
      <vt:lpstr>PMTravel</vt:lpstr>
      <vt:lpstr>'Assessment Planning Matrix'!Print_Area</vt:lpstr>
      <vt:lpstr>PrivacyRate</vt:lpstr>
      <vt:lpstr>PrivacyTravel</vt:lpstr>
      <vt:lpstr>Risk1Rate</vt:lpstr>
      <vt:lpstr>Risk1Travel</vt:lpstr>
      <vt:lpstr>RiskLeadRate</vt:lpstr>
      <vt:lpstr>RiskLeadTravel</vt:lpstr>
      <vt:lpstr>SecurityLeadRate</vt:lpstr>
      <vt:lpstr>SecurityLeadTravel</vt:lpstr>
      <vt:lpstr>Virtual1Rate</vt:lpstr>
      <vt:lpstr>Virtual1Travel</vt:lpstr>
      <vt:lpstr>Virtual2Rate</vt:lpstr>
      <vt:lpstr>Virtual2Travel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2021-02-24T17:13:09Z</dcterms:created>
  <dcterms:modified xsi:type="dcterms:W3CDTF">2025-05-30T00:53:02Z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0x01010088E4B018C586C04C90401B117269A467</vt:lpwstr>
  </property>
  <property fmtid="{D5CDD505-2E9C-101B-9397-08002B2CF9AE}" pid="3" name="MediaServiceImageTags">
    <vt:lpwstr/>
  </property>
</Properties>
</file>