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1-22\12. Mar-22\"/>
    </mc:Choice>
  </mc:AlternateContent>
  <bookViews>
    <workbookView xWindow="0" yWindow="0" windowWidth="24000" windowHeight="9600"/>
  </bookViews>
  <sheets>
    <sheet name="Jan'2022" sheetId="1" r:id="rId1"/>
    <sheet name="Sheet1" sheetId="2" r:id="rId2"/>
  </sheets>
  <externalReferences>
    <externalReference r:id="rId3"/>
  </externalReferences>
  <definedNames>
    <definedName name="_xlnm._FilterDatabase" localSheetId="0" hidden="1">'Jan''2022'!$A$2:$AW$105</definedName>
  </definedNames>
  <calcPr calcId="152511"/>
</workbook>
</file>

<file path=xl/calcChain.xml><?xml version="1.0" encoding="utf-8"?>
<calcChain xmlns="http://schemas.openxmlformats.org/spreadsheetml/2006/main">
  <c r="K118" i="2" l="1"/>
  <c r="AD105" i="2"/>
  <c r="AA105" i="2"/>
  <c r="Z105" i="2"/>
  <c r="S105" i="2"/>
  <c r="Q105" i="2"/>
  <c r="O105" i="2"/>
  <c r="N105" i="2"/>
  <c r="M105" i="2"/>
  <c r="L105" i="2"/>
  <c r="T104" i="2"/>
  <c r="P104" i="2"/>
  <c r="K104" i="2"/>
  <c r="C104" i="2"/>
  <c r="AQ103" i="2"/>
  <c r="T103" i="2"/>
  <c r="P103" i="2"/>
  <c r="K103" i="2"/>
  <c r="D103" i="2"/>
  <c r="AQ102" i="2"/>
  <c r="AR102" i="2" s="1"/>
  <c r="AO102" i="2"/>
  <c r="T102" i="2"/>
  <c r="P102" i="2"/>
  <c r="K102" i="2"/>
  <c r="D102" i="2"/>
  <c r="E102" i="2" s="1"/>
  <c r="F102" i="2" s="1"/>
  <c r="AQ101" i="2"/>
  <c r="AO101" i="2"/>
  <c r="T101" i="2"/>
  <c r="P101" i="2"/>
  <c r="C101" i="2"/>
  <c r="X101" i="2" s="1"/>
  <c r="J101" i="2" s="1"/>
  <c r="K101" i="2" s="1"/>
  <c r="AQ100" i="2"/>
  <c r="AO100" i="2"/>
  <c r="T100" i="2"/>
  <c r="P100" i="2"/>
  <c r="K100" i="2"/>
  <c r="C100" i="2"/>
  <c r="D100" i="2" s="1"/>
  <c r="E100" i="2" s="1"/>
  <c r="F100" i="2" s="1"/>
  <c r="AQ99" i="2"/>
  <c r="AO99" i="2"/>
  <c r="AG99" i="2"/>
  <c r="T99" i="2"/>
  <c r="P99" i="2"/>
  <c r="AP99" i="2" s="1"/>
  <c r="K99" i="2"/>
  <c r="D99" i="2"/>
  <c r="E99" i="2" s="1"/>
  <c r="F99" i="2" s="1"/>
  <c r="AQ98" i="2"/>
  <c r="AO98" i="2"/>
  <c r="AG98" i="2"/>
  <c r="T98" i="2"/>
  <c r="P98" i="2"/>
  <c r="K98" i="2"/>
  <c r="D98" i="2"/>
  <c r="E98" i="2" s="1"/>
  <c r="F98" i="2" s="1"/>
  <c r="AQ97" i="2"/>
  <c r="AR97" i="2" s="1"/>
  <c r="AO97" i="2"/>
  <c r="AG97" i="2"/>
  <c r="T97" i="2"/>
  <c r="P97" i="2"/>
  <c r="AP97" i="2" s="1"/>
  <c r="K97" i="2"/>
  <c r="E97" i="2"/>
  <c r="F97" i="2" s="1"/>
  <c r="D97" i="2"/>
  <c r="AQ96" i="2"/>
  <c r="AO96" i="2"/>
  <c r="AG96" i="2"/>
  <c r="T96" i="2"/>
  <c r="P96" i="2"/>
  <c r="AP96" i="2" s="1"/>
  <c r="K96" i="2"/>
  <c r="D96" i="2"/>
  <c r="AQ95" i="2"/>
  <c r="AO95" i="2"/>
  <c r="AG95" i="2"/>
  <c r="T95" i="2"/>
  <c r="P95" i="2"/>
  <c r="K95" i="2"/>
  <c r="D95" i="2"/>
  <c r="E95" i="2" s="1"/>
  <c r="F95" i="2" s="1"/>
  <c r="AQ94" i="2"/>
  <c r="AO94" i="2"/>
  <c r="AG94" i="2"/>
  <c r="V94" i="2"/>
  <c r="T94" i="2"/>
  <c r="P94" i="2"/>
  <c r="AR94" i="2" s="1"/>
  <c r="K94" i="2"/>
  <c r="E94" i="2"/>
  <c r="F94" i="2" s="1"/>
  <c r="D94" i="2"/>
  <c r="AQ93" i="2"/>
  <c r="AO93" i="2"/>
  <c r="AG93" i="2"/>
  <c r="T93" i="2"/>
  <c r="V93" i="2" s="1"/>
  <c r="AH93" i="2" s="1"/>
  <c r="P93" i="2"/>
  <c r="K93" i="2"/>
  <c r="D93" i="2"/>
  <c r="E93" i="2" s="1"/>
  <c r="F93" i="2" s="1"/>
  <c r="AQ92" i="2"/>
  <c r="AO92" i="2"/>
  <c r="AG92" i="2"/>
  <c r="T92" i="2"/>
  <c r="P92" i="2"/>
  <c r="K92" i="2"/>
  <c r="D92" i="2"/>
  <c r="E92" i="2" s="1"/>
  <c r="F92" i="2" s="1"/>
  <c r="AQ91" i="2"/>
  <c r="AO91" i="2"/>
  <c r="AG91" i="2"/>
  <c r="T91" i="2"/>
  <c r="P91" i="2"/>
  <c r="AP91" i="2" s="1"/>
  <c r="K91" i="2"/>
  <c r="G91" i="2"/>
  <c r="H91" i="2" s="1"/>
  <c r="D91" i="2"/>
  <c r="E91" i="2" s="1"/>
  <c r="F91" i="2" s="1"/>
  <c r="AQ90" i="2"/>
  <c r="AO90" i="2"/>
  <c r="AG90" i="2"/>
  <c r="T90" i="2"/>
  <c r="P90" i="2"/>
  <c r="K90" i="2"/>
  <c r="D90" i="2"/>
  <c r="E90" i="2" s="1"/>
  <c r="F90" i="2" s="1"/>
  <c r="AQ89" i="2"/>
  <c r="AO89" i="2"/>
  <c r="AG89" i="2"/>
  <c r="T89" i="2"/>
  <c r="P89" i="2"/>
  <c r="K89" i="2"/>
  <c r="D89" i="2"/>
  <c r="E89" i="2" s="1"/>
  <c r="F89" i="2" s="1"/>
  <c r="AQ88" i="2"/>
  <c r="AO88" i="2"/>
  <c r="AG88" i="2"/>
  <c r="T88" i="2"/>
  <c r="P88" i="2"/>
  <c r="AP88" i="2" s="1"/>
  <c r="K88" i="2"/>
  <c r="D88" i="2"/>
  <c r="E88" i="2" s="1"/>
  <c r="F88" i="2" s="1"/>
  <c r="AQ87" i="2"/>
  <c r="AR87" i="2" s="1"/>
  <c r="AO87" i="2"/>
  <c r="AG87" i="2"/>
  <c r="T87" i="2"/>
  <c r="P87" i="2"/>
  <c r="AP87" i="2" s="1"/>
  <c r="K87" i="2"/>
  <c r="D87" i="2"/>
  <c r="E87" i="2" s="1"/>
  <c r="F87" i="2" s="1"/>
  <c r="AQ86" i="2"/>
  <c r="AO86" i="2"/>
  <c r="AG86" i="2"/>
  <c r="T86" i="2"/>
  <c r="V86" i="2" s="1"/>
  <c r="P86" i="2"/>
  <c r="G86" i="2"/>
  <c r="H86" i="2" s="1"/>
  <c r="D86" i="2"/>
  <c r="E86" i="2" s="1"/>
  <c r="F86" i="2" s="1"/>
  <c r="AQ85" i="2"/>
  <c r="AR85" i="2" s="1"/>
  <c r="AO85" i="2"/>
  <c r="AG85" i="2"/>
  <c r="T85" i="2"/>
  <c r="V85" i="2"/>
  <c r="P85" i="2"/>
  <c r="C85" i="2"/>
  <c r="AQ84" i="2"/>
  <c r="AO84" i="2"/>
  <c r="AG84" i="2"/>
  <c r="T84" i="2"/>
  <c r="P84" i="2"/>
  <c r="K84" i="2"/>
  <c r="D84" i="2"/>
  <c r="AQ83" i="2"/>
  <c r="AO83" i="2"/>
  <c r="AG83" i="2"/>
  <c r="T83" i="2"/>
  <c r="P83" i="2"/>
  <c r="AP83" i="2" s="1"/>
  <c r="K83" i="2"/>
  <c r="F83" i="2"/>
  <c r="D83" i="2"/>
  <c r="E83" i="2" s="1"/>
  <c r="AQ82" i="2"/>
  <c r="AR82" i="2" s="1"/>
  <c r="AO82" i="2"/>
  <c r="AG82" i="2"/>
  <c r="T82" i="2"/>
  <c r="P82" i="2"/>
  <c r="AP82" i="2" s="1"/>
  <c r="K82" i="2"/>
  <c r="D82" i="2"/>
  <c r="AQ81" i="2"/>
  <c r="AR81" i="2" s="1"/>
  <c r="AO81" i="2"/>
  <c r="AG81" i="2"/>
  <c r="X81" i="2"/>
  <c r="W81" i="2"/>
  <c r="T81" i="2"/>
  <c r="P81" i="2"/>
  <c r="G81" i="2"/>
  <c r="H81" i="2" s="1"/>
  <c r="AQ80" i="2"/>
  <c r="AO80" i="2"/>
  <c r="AG80" i="2"/>
  <c r="T80" i="2"/>
  <c r="P80" i="2"/>
  <c r="K80" i="2"/>
  <c r="D80" i="2"/>
  <c r="E80" i="2" s="1"/>
  <c r="C80" i="2"/>
  <c r="AQ79" i="2"/>
  <c r="AO79" i="2"/>
  <c r="AG79" i="2"/>
  <c r="T79" i="2"/>
  <c r="P79" i="2"/>
  <c r="AP79" i="2" s="1"/>
  <c r="K79" i="2"/>
  <c r="G79" i="2"/>
  <c r="H79" i="2" s="1"/>
  <c r="AQ78" i="2"/>
  <c r="AO78" i="2"/>
  <c r="AG78" i="2"/>
  <c r="T78" i="2"/>
  <c r="P78" i="2"/>
  <c r="K78" i="2"/>
  <c r="G78" i="2"/>
  <c r="H78" i="2" s="1"/>
  <c r="AQ77" i="2"/>
  <c r="AO77" i="2"/>
  <c r="AG77" i="2"/>
  <c r="T77" i="2"/>
  <c r="P77" i="2"/>
  <c r="AP77" i="2" s="1"/>
  <c r="K77" i="2"/>
  <c r="H77" i="2"/>
  <c r="G77" i="2"/>
  <c r="AQ76" i="2"/>
  <c r="AO76" i="2"/>
  <c r="AG76" i="2"/>
  <c r="T76" i="2"/>
  <c r="P76" i="2"/>
  <c r="AR76" i="2" s="1"/>
  <c r="K76" i="2"/>
  <c r="G76" i="2"/>
  <c r="H76" i="2" s="1"/>
  <c r="AQ75" i="2"/>
  <c r="AO75" i="2"/>
  <c r="AG75" i="2"/>
  <c r="T75" i="2"/>
  <c r="P75" i="2"/>
  <c r="K75" i="2"/>
  <c r="C75" i="2"/>
  <c r="AQ74" i="2"/>
  <c r="AO74" i="2"/>
  <c r="AG74" i="2"/>
  <c r="T74" i="2"/>
  <c r="P74" i="2"/>
  <c r="AR74" i="2" s="1"/>
  <c r="K74" i="2"/>
  <c r="D74" i="2"/>
  <c r="G74" i="2" s="1"/>
  <c r="H74" i="2" s="1"/>
  <c r="AQ73" i="2"/>
  <c r="AO73" i="2"/>
  <c r="AG73" i="2"/>
  <c r="T73" i="2"/>
  <c r="P73" i="2"/>
  <c r="K73" i="2"/>
  <c r="D73" i="2"/>
  <c r="E73" i="2" s="1"/>
  <c r="AQ72" i="2"/>
  <c r="AO72" i="2"/>
  <c r="AG72" i="2"/>
  <c r="T72" i="2"/>
  <c r="P72" i="2"/>
  <c r="K72" i="2"/>
  <c r="D72" i="2"/>
  <c r="E72" i="2" s="1"/>
  <c r="F72" i="2" s="1"/>
  <c r="AQ71" i="2"/>
  <c r="AO71" i="2"/>
  <c r="AG71" i="2"/>
  <c r="V71" i="2"/>
  <c r="T71" i="2"/>
  <c r="P71" i="2"/>
  <c r="AP71" i="2" s="1"/>
  <c r="K71" i="2"/>
  <c r="G71" i="2"/>
  <c r="D71" i="2"/>
  <c r="E71" i="2" s="1"/>
  <c r="F71" i="2" s="1"/>
  <c r="AR70" i="2"/>
  <c r="AQ70" i="2"/>
  <c r="AO70" i="2"/>
  <c r="AG70" i="2"/>
  <c r="T70" i="2"/>
  <c r="P70" i="2"/>
  <c r="K70" i="2"/>
  <c r="D70" i="2"/>
  <c r="E70" i="2" s="1"/>
  <c r="F70" i="2" s="1"/>
  <c r="AR69" i="2"/>
  <c r="AQ69" i="2"/>
  <c r="AO69" i="2"/>
  <c r="AG69" i="2"/>
  <c r="T69" i="2"/>
  <c r="P69" i="2"/>
  <c r="K69" i="2"/>
  <c r="D69" i="2"/>
  <c r="AQ68" i="2"/>
  <c r="AO68" i="2"/>
  <c r="AG68" i="2"/>
  <c r="T68" i="2"/>
  <c r="P68" i="2"/>
  <c r="K68" i="2"/>
  <c r="D68" i="2"/>
  <c r="AQ67" i="2"/>
  <c r="AO67" i="2"/>
  <c r="AG67" i="2"/>
  <c r="T67" i="2"/>
  <c r="P67" i="2"/>
  <c r="K67" i="2"/>
  <c r="D67" i="2"/>
  <c r="E67" i="2" s="1"/>
  <c r="AQ66" i="2"/>
  <c r="AO66" i="2"/>
  <c r="AG66" i="2"/>
  <c r="T66" i="2"/>
  <c r="P66" i="2"/>
  <c r="AP66" i="2" s="1"/>
  <c r="D66" i="2"/>
  <c r="C66" i="2"/>
  <c r="AQ65" i="2"/>
  <c r="AO65" i="2"/>
  <c r="AG65" i="2"/>
  <c r="T65" i="2"/>
  <c r="P65" i="2"/>
  <c r="K65" i="2"/>
  <c r="D65" i="2"/>
  <c r="AQ64" i="2"/>
  <c r="AO64" i="2"/>
  <c r="AG64" i="2"/>
  <c r="W64" i="2"/>
  <c r="T64" i="2"/>
  <c r="P64" i="2"/>
  <c r="K64" i="2"/>
  <c r="E64" i="2"/>
  <c r="F64" i="2" s="1"/>
  <c r="G64" i="2" s="1"/>
  <c r="AQ63" i="2"/>
  <c r="AO63" i="2"/>
  <c r="AG63" i="2"/>
  <c r="T63" i="2"/>
  <c r="P63" i="2"/>
  <c r="AP63" i="2" s="1"/>
  <c r="K63" i="2"/>
  <c r="D63" i="2"/>
  <c r="E63" i="2" s="1"/>
  <c r="F63" i="2" s="1"/>
  <c r="G63" i="2" s="1"/>
  <c r="AQ62" i="2"/>
  <c r="AO62" i="2"/>
  <c r="AG62" i="2"/>
  <c r="T62" i="2"/>
  <c r="P62" i="2"/>
  <c r="K62" i="2"/>
  <c r="D62" i="2"/>
  <c r="G62" i="2" s="1"/>
  <c r="H62" i="2" s="1"/>
  <c r="AQ61" i="2"/>
  <c r="AO61" i="2"/>
  <c r="AG61" i="2"/>
  <c r="T61" i="2"/>
  <c r="P61" i="2"/>
  <c r="AP61" i="2" s="1"/>
  <c r="K61" i="2"/>
  <c r="G61" i="2"/>
  <c r="D61" i="2"/>
  <c r="E61" i="2" s="1"/>
  <c r="F61" i="2" s="1"/>
  <c r="AR60" i="2"/>
  <c r="AQ60" i="2"/>
  <c r="AO60" i="2"/>
  <c r="AG60" i="2"/>
  <c r="T60" i="2"/>
  <c r="P60" i="2"/>
  <c r="K60" i="2"/>
  <c r="C60" i="2"/>
  <c r="AQ59" i="2"/>
  <c r="AO59" i="2"/>
  <c r="AG59" i="2"/>
  <c r="W59" i="2"/>
  <c r="T59" i="2"/>
  <c r="P59" i="2"/>
  <c r="K59" i="2"/>
  <c r="C59" i="2"/>
  <c r="G59" i="2" s="1"/>
  <c r="H59" i="2" s="1"/>
  <c r="AQ58" i="2"/>
  <c r="AO58" i="2"/>
  <c r="AG58" i="2"/>
  <c r="W58" i="2"/>
  <c r="T58" i="2"/>
  <c r="P58" i="2"/>
  <c r="AP58" i="2" s="1"/>
  <c r="K58" i="2"/>
  <c r="C58" i="2"/>
  <c r="AQ57" i="2"/>
  <c r="AO57" i="2"/>
  <c r="AG57" i="2"/>
  <c r="W57" i="2"/>
  <c r="T57" i="2"/>
  <c r="P57" i="2"/>
  <c r="AP57" i="2" s="1"/>
  <c r="K57" i="2"/>
  <c r="C57" i="2"/>
  <c r="AQ56" i="2"/>
  <c r="AO56" i="2"/>
  <c r="AG56" i="2"/>
  <c r="T56" i="2"/>
  <c r="P56" i="2"/>
  <c r="AP56" i="2" s="1"/>
  <c r="K56" i="2"/>
  <c r="G56" i="2"/>
  <c r="H56" i="2" s="1"/>
  <c r="AQ55" i="2"/>
  <c r="AO55" i="2"/>
  <c r="AG55" i="2"/>
  <c r="T55" i="2"/>
  <c r="P55" i="2"/>
  <c r="K55" i="2"/>
  <c r="C55" i="2"/>
  <c r="D55" i="2" s="1"/>
  <c r="E55" i="2" s="1"/>
  <c r="F55" i="2" s="1"/>
  <c r="G55" i="2" s="1"/>
  <c r="AQ54" i="2"/>
  <c r="AR54" i="2" s="1"/>
  <c r="AO54" i="2"/>
  <c r="AG54" i="2"/>
  <c r="T54" i="2"/>
  <c r="V54" i="2" s="1"/>
  <c r="P54" i="2"/>
  <c r="K54" i="2"/>
  <c r="C54" i="2"/>
  <c r="AQ53" i="2"/>
  <c r="AO53" i="2"/>
  <c r="AG53" i="2"/>
  <c r="T53" i="2"/>
  <c r="P53" i="2"/>
  <c r="K53" i="2"/>
  <c r="G53" i="2"/>
  <c r="H53" i="2" s="1"/>
  <c r="AQ52" i="2"/>
  <c r="AO52" i="2"/>
  <c r="AG52" i="2"/>
  <c r="T52" i="2"/>
  <c r="P52" i="2"/>
  <c r="K52" i="2"/>
  <c r="G52" i="2"/>
  <c r="H52" i="2" s="1"/>
  <c r="AQ51" i="2"/>
  <c r="AO51" i="2"/>
  <c r="AG51" i="2"/>
  <c r="T51" i="2"/>
  <c r="P51" i="2"/>
  <c r="K51" i="2"/>
  <c r="G51" i="2"/>
  <c r="H51" i="2" s="1"/>
  <c r="AR50" i="2"/>
  <c r="AQ50" i="2"/>
  <c r="AO50" i="2"/>
  <c r="AG50" i="2"/>
  <c r="V50" i="2"/>
  <c r="T50" i="2"/>
  <c r="P50" i="2"/>
  <c r="K50" i="2"/>
  <c r="H50" i="2"/>
  <c r="G50" i="2"/>
  <c r="AQ49" i="2"/>
  <c r="AO49" i="2"/>
  <c r="AG49" i="2"/>
  <c r="T49" i="2"/>
  <c r="P49" i="2"/>
  <c r="AP49" i="2" s="1"/>
  <c r="K49" i="2"/>
  <c r="G49" i="2"/>
  <c r="H49" i="2" s="1"/>
  <c r="AQ48" i="2"/>
  <c r="AO48" i="2"/>
  <c r="AG48" i="2"/>
  <c r="T48" i="2"/>
  <c r="P48" i="2"/>
  <c r="K48" i="2"/>
  <c r="C48" i="2"/>
  <c r="D48" i="2" s="1"/>
  <c r="E48" i="2" s="1"/>
  <c r="AQ47" i="2"/>
  <c r="AO47" i="2"/>
  <c r="AG47" i="2"/>
  <c r="T47" i="2"/>
  <c r="P47" i="2"/>
  <c r="AP47" i="2" s="1"/>
  <c r="K47" i="2"/>
  <c r="C47" i="2"/>
  <c r="AQ46" i="2"/>
  <c r="AR46" i="2" s="1"/>
  <c r="AO46" i="2"/>
  <c r="AG46" i="2"/>
  <c r="T46" i="2"/>
  <c r="P46" i="2"/>
  <c r="K46" i="2"/>
  <c r="C46" i="2"/>
  <c r="D46" i="2" s="1"/>
  <c r="E46" i="2" s="1"/>
  <c r="AQ45" i="2"/>
  <c r="AO45" i="2"/>
  <c r="AG45" i="2"/>
  <c r="T45" i="2"/>
  <c r="P45" i="2"/>
  <c r="K45" i="2"/>
  <c r="C45" i="2"/>
  <c r="D45" i="2" s="1"/>
  <c r="E45" i="2" s="1"/>
  <c r="F45" i="2" s="1"/>
  <c r="G45" i="2" s="1"/>
  <c r="AQ44" i="2"/>
  <c r="AO44" i="2"/>
  <c r="AG44" i="2"/>
  <c r="T44" i="2"/>
  <c r="P44" i="2"/>
  <c r="K44" i="2"/>
  <c r="G44" i="2"/>
  <c r="H44" i="2" s="1"/>
  <c r="AQ43" i="2"/>
  <c r="AO43" i="2"/>
  <c r="AG43" i="2"/>
  <c r="X43" i="2"/>
  <c r="J43" i="2" s="1"/>
  <c r="K43" i="2" s="1"/>
  <c r="T43" i="2"/>
  <c r="P43" i="2"/>
  <c r="AP43" i="2" s="1"/>
  <c r="G43" i="2"/>
  <c r="H43" i="2" s="1"/>
  <c r="AQ42" i="2"/>
  <c r="AR42" i="2" s="1"/>
  <c r="AO42" i="2"/>
  <c r="AG42" i="2"/>
  <c r="X42" i="2"/>
  <c r="T42" i="2"/>
  <c r="P42" i="2"/>
  <c r="AP42" i="2" s="1"/>
  <c r="K42" i="2"/>
  <c r="G42" i="2"/>
  <c r="H42" i="2" s="1"/>
  <c r="AQ41" i="2"/>
  <c r="AO41" i="2"/>
  <c r="AG41" i="2"/>
  <c r="X41" i="2"/>
  <c r="J41" i="2" s="1"/>
  <c r="K41" i="2" s="1"/>
  <c r="T41" i="2"/>
  <c r="P41" i="2"/>
  <c r="AR41" i="2" s="1"/>
  <c r="E41" i="2"/>
  <c r="F41" i="2" s="1"/>
  <c r="AQ40" i="2"/>
  <c r="AR40" i="2" s="1"/>
  <c r="AO40" i="2"/>
  <c r="AG40" i="2"/>
  <c r="X40" i="2"/>
  <c r="J40" i="2" s="1"/>
  <c r="K40" i="2" s="1"/>
  <c r="T40" i="2"/>
  <c r="R40" i="2"/>
  <c r="P40" i="2"/>
  <c r="G40" i="2"/>
  <c r="H40" i="2" s="1"/>
  <c r="AQ39" i="2"/>
  <c r="AO39" i="2"/>
  <c r="AG39" i="2"/>
  <c r="X39" i="2"/>
  <c r="W39" i="2"/>
  <c r="T39" i="2"/>
  <c r="P39" i="2"/>
  <c r="AR39" i="2" s="1"/>
  <c r="H39" i="2"/>
  <c r="G39" i="2"/>
  <c r="AQ38" i="2"/>
  <c r="AO38" i="2"/>
  <c r="AP38" i="2" s="1"/>
  <c r="AG38" i="2"/>
  <c r="W38" i="2"/>
  <c r="T38" i="2"/>
  <c r="P38" i="2"/>
  <c r="J38" i="2"/>
  <c r="K38" i="2" s="1"/>
  <c r="G38" i="2"/>
  <c r="H38" i="2" s="1"/>
  <c r="AQ37" i="2"/>
  <c r="AO37" i="2"/>
  <c r="AG37" i="2"/>
  <c r="X37" i="2"/>
  <c r="W37" i="2"/>
  <c r="T37" i="2"/>
  <c r="P37" i="2"/>
  <c r="G37" i="2"/>
  <c r="H37" i="2" s="1"/>
  <c r="AQ36" i="2"/>
  <c r="AO36" i="2"/>
  <c r="AG36" i="2"/>
  <c r="X36" i="2"/>
  <c r="W36" i="2"/>
  <c r="T36" i="2"/>
  <c r="P36" i="2"/>
  <c r="G36" i="2"/>
  <c r="H36" i="2" s="1"/>
  <c r="AQ35" i="2"/>
  <c r="AO35" i="2"/>
  <c r="AG35" i="2"/>
  <c r="AB35" i="2"/>
  <c r="AB105" i="2" s="1"/>
  <c r="X35" i="2"/>
  <c r="W35" i="2"/>
  <c r="T35" i="2"/>
  <c r="P35" i="2"/>
  <c r="G35" i="2"/>
  <c r="H35" i="2" s="1"/>
  <c r="AQ34" i="2"/>
  <c r="AO34" i="2"/>
  <c r="AG34" i="2"/>
  <c r="X34" i="2"/>
  <c r="W34" i="2"/>
  <c r="U34" i="2"/>
  <c r="P34" i="2"/>
  <c r="AP34" i="2" s="1"/>
  <c r="I34" i="2"/>
  <c r="G34" i="2"/>
  <c r="H34" i="2" s="1"/>
  <c r="AQ33" i="2"/>
  <c r="AO33" i="2"/>
  <c r="AG33" i="2"/>
  <c r="T33" i="2"/>
  <c r="P33" i="2"/>
  <c r="K33" i="2"/>
  <c r="C33" i="2"/>
  <c r="D33" i="2" s="1"/>
  <c r="E33" i="2" s="1"/>
  <c r="AQ32" i="2"/>
  <c r="AO32" i="2"/>
  <c r="AG32" i="2"/>
  <c r="T32" i="2"/>
  <c r="P32" i="2"/>
  <c r="C32" i="2"/>
  <c r="X32" i="2" s="1"/>
  <c r="J32" i="2" s="1"/>
  <c r="K32" i="2" s="1"/>
  <c r="AQ31" i="2"/>
  <c r="AO31" i="2"/>
  <c r="AG31" i="2"/>
  <c r="X31" i="2"/>
  <c r="J31" i="2" s="1"/>
  <c r="K31" i="2" s="1"/>
  <c r="T31" i="2"/>
  <c r="P31" i="2"/>
  <c r="AP31" i="2" s="1"/>
  <c r="AQ30" i="2"/>
  <c r="AO30" i="2"/>
  <c r="AG30" i="2"/>
  <c r="T30" i="2"/>
  <c r="P30" i="2"/>
  <c r="AR30" i="2" s="1"/>
  <c r="J30" i="2"/>
  <c r="K30" i="2" s="1"/>
  <c r="C30" i="2"/>
  <c r="D30" i="2" s="1"/>
  <c r="E30" i="2" s="1"/>
  <c r="AQ29" i="2"/>
  <c r="AO29" i="2"/>
  <c r="AG29" i="2"/>
  <c r="T29" i="2"/>
  <c r="P29" i="2"/>
  <c r="J29" i="2"/>
  <c r="K29" i="2" s="1"/>
  <c r="C29" i="2"/>
  <c r="D29" i="2" s="1"/>
  <c r="E29" i="2" s="1"/>
  <c r="AQ28" i="2"/>
  <c r="AO28" i="2"/>
  <c r="AG28" i="2"/>
  <c r="T28" i="2"/>
  <c r="P28" i="2"/>
  <c r="D28" i="2"/>
  <c r="C28" i="2"/>
  <c r="AQ27" i="2"/>
  <c r="AO27" i="2"/>
  <c r="AG27" i="2"/>
  <c r="T27" i="2"/>
  <c r="P27" i="2"/>
  <c r="D27" i="2"/>
  <c r="C27" i="2"/>
  <c r="AQ26" i="2"/>
  <c r="AO26" i="2"/>
  <c r="AG26" i="2"/>
  <c r="X26" i="2"/>
  <c r="J26" i="2" s="1"/>
  <c r="K26" i="2" s="1"/>
  <c r="T26" i="2"/>
  <c r="P26" i="2"/>
  <c r="AP26" i="2" s="1"/>
  <c r="D26" i="2"/>
  <c r="C26" i="2"/>
  <c r="AQ25" i="2"/>
  <c r="AO25" i="2"/>
  <c r="AG25" i="2"/>
  <c r="T25" i="2"/>
  <c r="V25" i="2" s="1"/>
  <c r="P25" i="2"/>
  <c r="AR25" i="2" s="1"/>
  <c r="K25" i="2"/>
  <c r="E25" i="2"/>
  <c r="C25" i="2"/>
  <c r="D25" i="2" s="1"/>
  <c r="AQ24" i="2"/>
  <c r="AO24" i="2"/>
  <c r="AG24" i="2"/>
  <c r="T24" i="2"/>
  <c r="P24" i="2"/>
  <c r="J24" i="2"/>
  <c r="K24" i="2" s="1"/>
  <c r="C24" i="2"/>
  <c r="AQ23" i="2"/>
  <c r="AO23" i="2"/>
  <c r="AG23" i="2"/>
  <c r="T23" i="2"/>
  <c r="P23" i="2"/>
  <c r="K23" i="2"/>
  <c r="C23" i="2"/>
  <c r="D23" i="2" s="1"/>
  <c r="E23" i="2" s="1"/>
  <c r="F23" i="2" s="1"/>
  <c r="AQ22" i="2"/>
  <c r="AO22" i="2"/>
  <c r="AG22" i="2"/>
  <c r="Y22" i="2"/>
  <c r="Y105" i="2" s="1"/>
  <c r="T22" i="2"/>
  <c r="P22" i="2"/>
  <c r="K22" i="2"/>
  <c r="C22" i="2"/>
  <c r="D22" i="2" s="1"/>
  <c r="E22" i="2" s="1"/>
  <c r="AQ21" i="2"/>
  <c r="AP21" i="2"/>
  <c r="AO21" i="2"/>
  <c r="AG21" i="2"/>
  <c r="X21" i="2"/>
  <c r="T21" i="2"/>
  <c r="P21" i="2"/>
  <c r="J21" i="2"/>
  <c r="K21" i="2" s="1"/>
  <c r="I21" i="2"/>
  <c r="G21" i="2"/>
  <c r="H21" i="2" s="1"/>
  <c r="AQ20" i="2"/>
  <c r="AO20" i="2"/>
  <c r="AG20" i="2"/>
  <c r="X20" i="2"/>
  <c r="J20" i="2" s="1"/>
  <c r="P20" i="2"/>
  <c r="I20" i="2"/>
  <c r="AQ19" i="2"/>
  <c r="AO19" i="2"/>
  <c r="AG19" i="2"/>
  <c r="T19" i="2"/>
  <c r="P19" i="2"/>
  <c r="AP19" i="2" s="1"/>
  <c r="K19" i="2"/>
  <c r="C19" i="2"/>
  <c r="AQ18" i="2"/>
  <c r="AR18" i="2" s="1"/>
  <c r="AO18" i="2"/>
  <c r="AG18" i="2"/>
  <c r="T18" i="2"/>
  <c r="P18" i="2"/>
  <c r="I18" i="2"/>
  <c r="AQ17" i="2"/>
  <c r="AO17" i="2"/>
  <c r="AG17" i="2"/>
  <c r="T17" i="2"/>
  <c r="P17" i="2"/>
  <c r="AP17" i="2" s="1"/>
  <c r="K17" i="2"/>
  <c r="C17" i="2"/>
  <c r="D17" i="2" s="1"/>
  <c r="E17" i="2" s="1"/>
  <c r="AQ16" i="2"/>
  <c r="AO16" i="2"/>
  <c r="AG16" i="2"/>
  <c r="P16" i="2"/>
  <c r="AR16" i="2" s="1"/>
  <c r="I16" i="2"/>
  <c r="T16" i="2" s="1"/>
  <c r="AQ15" i="2"/>
  <c r="AO15" i="2"/>
  <c r="AG15" i="2"/>
  <c r="T15" i="2"/>
  <c r="P15" i="2"/>
  <c r="AP15" i="2" s="1"/>
  <c r="K15" i="2"/>
  <c r="D15" i="2"/>
  <c r="E15" i="2" s="1"/>
  <c r="F15" i="2" s="1"/>
  <c r="C15" i="2"/>
  <c r="AQ14" i="2"/>
  <c r="AO14" i="2"/>
  <c r="AG14" i="2"/>
  <c r="T14" i="2"/>
  <c r="P14" i="2"/>
  <c r="AP14" i="2" s="1"/>
  <c r="K14" i="2"/>
  <c r="C14" i="2"/>
  <c r="AQ13" i="2"/>
  <c r="AR13" i="2" s="1"/>
  <c r="AO13" i="2"/>
  <c r="AG13" i="2"/>
  <c r="T13" i="2"/>
  <c r="P13" i="2"/>
  <c r="K13" i="2"/>
  <c r="C13" i="2"/>
  <c r="D13" i="2" s="1"/>
  <c r="E13" i="2" s="1"/>
  <c r="F13" i="2" s="1"/>
  <c r="AQ12" i="2"/>
  <c r="AO12" i="2"/>
  <c r="AG12" i="2"/>
  <c r="P12" i="2"/>
  <c r="I12" i="2"/>
  <c r="T12" i="2" s="1"/>
  <c r="AQ11" i="2"/>
  <c r="AO11" i="2"/>
  <c r="AG11" i="2"/>
  <c r="P11" i="2"/>
  <c r="K11" i="2"/>
  <c r="I11" i="2"/>
  <c r="T11" i="2" s="1"/>
  <c r="AQ10" i="2"/>
  <c r="AR10" i="2" s="1"/>
  <c r="AO10" i="2"/>
  <c r="AG10" i="2"/>
  <c r="T10" i="2"/>
  <c r="P10" i="2"/>
  <c r="K10" i="2"/>
  <c r="C10" i="2"/>
  <c r="AQ9" i="2"/>
  <c r="AP9" i="2"/>
  <c r="AO9" i="2"/>
  <c r="AG9" i="2"/>
  <c r="P9" i="2"/>
  <c r="I9" i="2"/>
  <c r="AQ8" i="2"/>
  <c r="AO8" i="2"/>
  <c r="AG8" i="2"/>
  <c r="P8" i="2"/>
  <c r="I8" i="2"/>
  <c r="T8" i="2" s="1"/>
  <c r="AQ7" i="2"/>
  <c r="AO7" i="2"/>
  <c r="AJ7" i="2"/>
  <c r="AG7" i="2"/>
  <c r="X7" i="2"/>
  <c r="J7" i="2" s="1"/>
  <c r="P7" i="2"/>
  <c r="AP7" i="2" s="1"/>
  <c r="I7" i="2"/>
  <c r="AQ6" i="2"/>
  <c r="AO6" i="2"/>
  <c r="AG6" i="2"/>
  <c r="X6" i="2"/>
  <c r="P6" i="2"/>
  <c r="J6" i="2"/>
  <c r="I6" i="2"/>
  <c r="T6" i="2" s="1"/>
  <c r="AQ5" i="2"/>
  <c r="AO5" i="2"/>
  <c r="AG5" i="2"/>
  <c r="P5" i="2"/>
  <c r="I5" i="2"/>
  <c r="T5" i="2" s="1"/>
  <c r="AQ4" i="2"/>
  <c r="AO4" i="2"/>
  <c r="AG4" i="2"/>
  <c r="X4" i="2"/>
  <c r="J4" i="2" s="1"/>
  <c r="K4" i="2" s="1"/>
  <c r="U4" i="2"/>
  <c r="U105" i="2" s="1"/>
  <c r="T4" i="2"/>
  <c r="R4" i="2"/>
  <c r="R105" i="2" s="1"/>
  <c r="P4" i="2"/>
  <c r="G4" i="2"/>
  <c r="H4" i="2" s="1"/>
  <c r="AT104" i="1"/>
  <c r="AT103" i="1"/>
  <c r="AQ104" i="1"/>
  <c r="AQ103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R4" i="2" l="1"/>
  <c r="AR6" i="2"/>
  <c r="G8" i="2"/>
  <c r="H8" i="2" s="1"/>
  <c r="C11" i="2"/>
  <c r="AR11" i="2"/>
  <c r="C12" i="2"/>
  <c r="D12" i="2" s="1"/>
  <c r="E12" i="2" s="1"/>
  <c r="K16" i="2"/>
  <c r="AP20" i="2"/>
  <c r="AR20" i="2"/>
  <c r="AP28" i="2"/>
  <c r="AR28" i="2"/>
  <c r="K34" i="2"/>
  <c r="V34" i="2" s="1"/>
  <c r="J34" i="2"/>
  <c r="AR35" i="2"/>
  <c r="J36" i="2"/>
  <c r="K36" i="2" s="1"/>
  <c r="AR36" i="2"/>
  <c r="J37" i="2"/>
  <c r="K37" i="2" s="1"/>
  <c r="V37" i="2" s="1"/>
  <c r="AR38" i="2"/>
  <c r="G41" i="2"/>
  <c r="H41" i="2" s="1"/>
  <c r="AP45" i="2"/>
  <c r="AP53" i="2"/>
  <c r="AR59" i="2"/>
  <c r="AP60" i="2"/>
  <c r="AP62" i="2"/>
  <c r="AR64" i="2"/>
  <c r="AR65" i="2"/>
  <c r="AP69" i="2"/>
  <c r="AP70" i="2"/>
  <c r="AR73" i="2"/>
  <c r="AP86" i="2"/>
  <c r="AR86" i="2"/>
  <c r="AP92" i="2"/>
  <c r="AP95" i="2"/>
  <c r="AR95" i="2"/>
  <c r="AP100" i="2"/>
  <c r="AR101" i="2"/>
  <c r="AP4" i="2"/>
  <c r="AR14" i="2"/>
  <c r="AP39" i="2"/>
  <c r="AR44" i="2"/>
  <c r="V57" i="2"/>
  <c r="AK57" i="2" s="1"/>
  <c r="AR61" i="2"/>
  <c r="AR68" i="2"/>
  <c r="AR77" i="2"/>
  <c r="AR90" i="2"/>
  <c r="AR91" i="2"/>
  <c r="V100" i="2"/>
  <c r="AH100" i="2" s="1"/>
  <c r="AP101" i="2"/>
  <c r="AR29" i="2"/>
  <c r="K8" i="2"/>
  <c r="K12" i="2"/>
  <c r="C16" i="2"/>
  <c r="AR19" i="2"/>
  <c r="AP23" i="2"/>
  <c r="G26" i="2"/>
  <c r="H26" i="2" s="1"/>
  <c r="AP32" i="2"/>
  <c r="AP36" i="2"/>
  <c r="AP37" i="2"/>
  <c r="AR43" i="2"/>
  <c r="V44" i="2"/>
  <c r="AC44" i="2" s="1"/>
  <c r="AP48" i="2"/>
  <c r="AP51" i="2"/>
  <c r="V52" i="2"/>
  <c r="AP55" i="2"/>
  <c r="AR55" i="2"/>
  <c r="AP75" i="2"/>
  <c r="AP89" i="2"/>
  <c r="G102" i="2"/>
  <c r="H102" i="2" s="1"/>
  <c r="T9" i="2"/>
  <c r="K9" i="2"/>
  <c r="C9" i="2"/>
  <c r="AP6" i="2"/>
  <c r="V12" i="2"/>
  <c r="AI12" i="2" s="1"/>
  <c r="AR31" i="2"/>
  <c r="V88" i="2"/>
  <c r="E103" i="2"/>
  <c r="F103" i="2" s="1"/>
  <c r="AP5" i="2"/>
  <c r="AR5" i="2"/>
  <c r="D10" i="2"/>
  <c r="E10" i="2" s="1"/>
  <c r="V14" i="2"/>
  <c r="AR15" i="2"/>
  <c r="AP22" i="2"/>
  <c r="AR22" i="2"/>
  <c r="X59" i="2"/>
  <c r="D75" i="2"/>
  <c r="E75" i="2" s="1"/>
  <c r="F75" i="2" s="1"/>
  <c r="E96" i="2"/>
  <c r="F96" i="2" s="1"/>
  <c r="V10" i="2"/>
  <c r="AC10" i="2" s="1"/>
  <c r="D24" i="2"/>
  <c r="E24" i="2" s="1"/>
  <c r="F24" i="2" s="1"/>
  <c r="G27" i="2"/>
  <c r="H27" i="2" s="1"/>
  <c r="X27" i="2"/>
  <c r="J27" i="2" s="1"/>
  <c r="K27" i="2" s="1"/>
  <c r="V27" i="2" s="1"/>
  <c r="V11" i="2"/>
  <c r="AH11" i="2" s="1"/>
  <c r="V16" i="2"/>
  <c r="AC16" i="2" s="1"/>
  <c r="V19" i="2"/>
  <c r="AH19" i="2" s="1"/>
  <c r="T20" i="2"/>
  <c r="D20" i="2"/>
  <c r="G20" i="2" s="1"/>
  <c r="H20" i="2" s="1"/>
  <c r="K20" i="2"/>
  <c r="AR48" i="2"/>
  <c r="AR56" i="2"/>
  <c r="AR52" i="2"/>
  <c r="X58" i="2"/>
  <c r="G58" i="2"/>
  <c r="H58" i="2" s="1"/>
  <c r="V74" i="2"/>
  <c r="AH74" i="2" s="1"/>
  <c r="G83" i="2"/>
  <c r="H83" i="2" s="1"/>
  <c r="V92" i="2"/>
  <c r="AP93" i="2"/>
  <c r="AR98" i="2"/>
  <c r="AR8" i="2"/>
  <c r="AR9" i="2"/>
  <c r="G15" i="2"/>
  <c r="H15" i="2" s="1"/>
  <c r="AR17" i="2"/>
  <c r="AP29" i="2"/>
  <c r="T34" i="2"/>
  <c r="J39" i="2"/>
  <c r="K39" i="2" s="1"/>
  <c r="AR53" i="2"/>
  <c r="V61" i="2"/>
  <c r="AH61" i="2" s="1"/>
  <c r="AP73" i="2"/>
  <c r="AR75" i="2"/>
  <c r="AP76" i="2"/>
  <c r="AR89" i="2"/>
  <c r="V99" i="2"/>
  <c r="AC99" i="2" s="1"/>
  <c r="AR100" i="2"/>
  <c r="AR32" i="2"/>
  <c r="AP35" i="2"/>
  <c r="J35" i="2"/>
  <c r="K35" i="2" s="1"/>
  <c r="V35" i="2" s="1"/>
  <c r="AP59" i="2"/>
  <c r="AR62" i="2"/>
  <c r="AP65" i="2"/>
  <c r="AP68" i="2"/>
  <c r="AP74" i="2"/>
  <c r="AR79" i="2"/>
  <c r="V83" i="2"/>
  <c r="AH83" i="2" s="1"/>
  <c r="E84" i="2"/>
  <c r="F84" i="2" s="1"/>
  <c r="V91" i="2"/>
  <c r="AR93" i="2"/>
  <c r="G95" i="2"/>
  <c r="AR96" i="2"/>
  <c r="AP102" i="2"/>
  <c r="AP12" i="2"/>
  <c r="AP13" i="2"/>
  <c r="AP18" i="2"/>
  <c r="AR21" i="2"/>
  <c r="V23" i="2"/>
  <c r="AR23" i="2"/>
  <c r="AP24" i="2"/>
  <c r="AR24" i="2"/>
  <c r="AR26" i="2"/>
  <c r="AR37" i="2"/>
  <c r="AP40" i="2"/>
  <c r="AP46" i="2"/>
  <c r="V53" i="2"/>
  <c r="AH53" i="2" s="1"/>
  <c r="D54" i="2"/>
  <c r="E54" i="2" s="1"/>
  <c r="V55" i="2"/>
  <c r="AR58" i="2"/>
  <c r="V60" i="2"/>
  <c r="AR66" i="2"/>
  <c r="G70" i="2"/>
  <c r="H70" i="2" s="1"/>
  <c r="V77" i="2"/>
  <c r="AP85" i="2"/>
  <c r="G87" i="2"/>
  <c r="H87" i="2" s="1"/>
  <c r="G88" i="2"/>
  <c r="H88" i="2" s="1"/>
  <c r="AR88" i="2"/>
  <c r="G92" i="2"/>
  <c r="AR92" i="2"/>
  <c r="H95" i="2"/>
  <c r="V96" i="2"/>
  <c r="AJ96" i="2" s="1"/>
  <c r="G99" i="2"/>
  <c r="H99" i="2" s="1"/>
  <c r="AR99" i="2"/>
  <c r="D101" i="2"/>
  <c r="E101" i="2" s="1"/>
  <c r="F101" i="2" s="1"/>
  <c r="V102" i="2"/>
  <c r="V103" i="2"/>
  <c r="AK103" i="2" s="1"/>
  <c r="AR103" i="2"/>
  <c r="V104" i="2"/>
  <c r="K7" i="2"/>
  <c r="G7" i="2"/>
  <c r="H7" i="2" s="1"/>
  <c r="T7" i="2"/>
  <c r="F12" i="2"/>
  <c r="G12" i="2" s="1"/>
  <c r="H12" i="2" s="1"/>
  <c r="V29" i="2"/>
  <c r="F33" i="2"/>
  <c r="G33" i="2" s="1"/>
  <c r="F46" i="2"/>
  <c r="AC50" i="2"/>
  <c r="AH50" i="2"/>
  <c r="V56" i="2"/>
  <c r="AH71" i="2"/>
  <c r="AC71" i="2"/>
  <c r="AR80" i="2"/>
  <c r="AP80" i="2"/>
  <c r="V90" i="2"/>
  <c r="V101" i="2"/>
  <c r="AR7" i="2"/>
  <c r="D9" i="2"/>
  <c r="AH16" i="2"/>
  <c r="F17" i="2"/>
  <c r="G17" i="2" s="1"/>
  <c r="H17" i="2" s="1"/>
  <c r="AC19" i="2"/>
  <c r="V21" i="2"/>
  <c r="F25" i="2"/>
  <c r="AH25" i="2"/>
  <c r="AC25" i="2"/>
  <c r="F30" i="2"/>
  <c r="G30" i="2" s="1"/>
  <c r="V32" i="2"/>
  <c r="D32" i="2"/>
  <c r="G32" i="2" s="1"/>
  <c r="H32" i="2" s="1"/>
  <c r="D47" i="2"/>
  <c r="E47" i="2" s="1"/>
  <c r="AC52" i="2"/>
  <c r="AH52" i="2"/>
  <c r="D60" i="2"/>
  <c r="E60" i="2" s="1"/>
  <c r="E65" i="2"/>
  <c r="AR67" i="2"/>
  <c r="AP67" i="2"/>
  <c r="V98" i="2"/>
  <c r="K6" i="2"/>
  <c r="G6" i="2"/>
  <c r="H6" i="2" s="1"/>
  <c r="X28" i="2"/>
  <c r="J28" i="2" s="1"/>
  <c r="K28" i="2" s="1"/>
  <c r="G28" i="2"/>
  <c r="H28" i="2" s="1"/>
  <c r="AG105" i="2"/>
  <c r="P105" i="2"/>
  <c r="V8" i="2"/>
  <c r="AP8" i="2"/>
  <c r="AP10" i="2"/>
  <c r="AR12" i="2"/>
  <c r="V24" i="2"/>
  <c r="AR27" i="2"/>
  <c r="AP27" i="2"/>
  <c r="V30" i="2"/>
  <c r="D31" i="2"/>
  <c r="G31" i="2" s="1"/>
  <c r="H31" i="2" s="1"/>
  <c r="V31" i="2"/>
  <c r="AR33" i="2"/>
  <c r="AP33" i="2"/>
  <c r="V40" i="2"/>
  <c r="F48" i="2"/>
  <c r="G48" i="2" s="1"/>
  <c r="H48" i="2" s="1"/>
  <c r="AC54" i="2"/>
  <c r="AH54" i="2"/>
  <c r="X66" i="2"/>
  <c r="J66" i="2" s="1"/>
  <c r="K66" i="2" s="1"/>
  <c r="G66" i="2"/>
  <c r="H66" i="2" s="1"/>
  <c r="E68" i="2"/>
  <c r="V89" i="2"/>
  <c r="V4" i="2"/>
  <c r="I105" i="2"/>
  <c r="G5" i="2"/>
  <c r="H5" i="2" s="1"/>
  <c r="K5" i="2"/>
  <c r="G13" i="2"/>
  <c r="H13" i="2" s="1"/>
  <c r="V17" i="2"/>
  <c r="C18" i="2"/>
  <c r="D18" i="2" s="1"/>
  <c r="E18" i="2" s="1"/>
  <c r="K18" i="2"/>
  <c r="F22" i="2"/>
  <c r="V22" i="2"/>
  <c r="V26" i="2"/>
  <c r="F29" i="2"/>
  <c r="G29" i="2" s="1"/>
  <c r="H29" i="2" s="1"/>
  <c r="V48" i="2"/>
  <c r="E69" i="2"/>
  <c r="E82" i="2"/>
  <c r="AC96" i="2"/>
  <c r="V97" i="2"/>
  <c r="AP25" i="2"/>
  <c r="AP30" i="2"/>
  <c r="X57" i="2"/>
  <c r="AC57" i="2" s="1"/>
  <c r="G57" i="2"/>
  <c r="H57" i="2" s="1"/>
  <c r="V59" i="2"/>
  <c r="AC61" i="2"/>
  <c r="V62" i="2"/>
  <c r="AR72" i="2"/>
  <c r="AP72" i="2"/>
  <c r="D85" i="2"/>
  <c r="E85" i="2" s="1"/>
  <c r="AC86" i="2"/>
  <c r="AH86" i="2"/>
  <c r="V87" i="2"/>
  <c r="AC94" i="2"/>
  <c r="AJ94" i="2"/>
  <c r="V95" i="2"/>
  <c r="V13" i="2"/>
  <c r="V15" i="2"/>
  <c r="AP16" i="2"/>
  <c r="G23" i="2"/>
  <c r="H23" i="2" s="1"/>
  <c r="D14" i="2"/>
  <c r="E14" i="2" s="1"/>
  <c r="D16" i="2"/>
  <c r="E16" i="2" s="1"/>
  <c r="D19" i="2"/>
  <c r="E19" i="2" s="1"/>
  <c r="V33" i="2"/>
  <c r="V36" i="2"/>
  <c r="V38" i="2"/>
  <c r="V41" i="2"/>
  <c r="AP41" i="2"/>
  <c r="V42" i="2"/>
  <c r="V43" i="2"/>
  <c r="V45" i="2"/>
  <c r="AR45" i="2"/>
  <c r="V46" i="2"/>
  <c r="V49" i="2"/>
  <c r="AR49" i="2"/>
  <c r="AP50" i="2"/>
  <c r="AP54" i="2"/>
  <c r="H55" i="2"/>
  <c r="V58" i="2"/>
  <c r="H61" i="2"/>
  <c r="V63" i="2"/>
  <c r="AR63" i="2"/>
  <c r="V64" i="2"/>
  <c r="AP64" i="2"/>
  <c r="V65" i="2"/>
  <c r="F67" i="2"/>
  <c r="G67" i="2" s="1"/>
  <c r="H67" i="2" s="1"/>
  <c r="V67" i="2"/>
  <c r="V68" i="2"/>
  <c r="V76" i="2"/>
  <c r="AR78" i="2"/>
  <c r="AP78" i="2"/>
  <c r="F80" i="2"/>
  <c r="AR83" i="2"/>
  <c r="V84" i="2"/>
  <c r="AC85" i="2"/>
  <c r="AI85" i="2"/>
  <c r="AC93" i="2"/>
  <c r="AC100" i="2"/>
  <c r="D104" i="2"/>
  <c r="E104" i="2" s="1"/>
  <c r="AP11" i="2"/>
  <c r="T105" i="2"/>
  <c r="AR34" i="2"/>
  <c r="AP44" i="2"/>
  <c r="H45" i="2"/>
  <c r="G46" i="2"/>
  <c r="H46" i="2" s="1"/>
  <c r="V47" i="2"/>
  <c r="AR47" i="2"/>
  <c r="V51" i="2"/>
  <c r="AR51" i="2"/>
  <c r="AP52" i="2"/>
  <c r="AR57" i="2"/>
  <c r="H63" i="2"/>
  <c r="H64" i="2"/>
  <c r="V69" i="2"/>
  <c r="F73" i="2"/>
  <c r="G73" i="2" s="1"/>
  <c r="H73" i="2" s="1"/>
  <c r="AC83" i="2"/>
  <c r="AR84" i="2"/>
  <c r="AP84" i="2"/>
  <c r="AC91" i="2"/>
  <c r="AJ91" i="2"/>
  <c r="AC103" i="2"/>
  <c r="W105" i="2"/>
  <c r="V70" i="2"/>
  <c r="H71" i="2"/>
  <c r="AR71" i="2"/>
  <c r="V72" i="2"/>
  <c r="V73" i="2"/>
  <c r="V75" i="2"/>
  <c r="V78" i="2"/>
  <c r="V79" i="2"/>
  <c r="V80" i="2"/>
  <c r="AP81" i="2"/>
  <c r="J81" i="2"/>
  <c r="K81" i="2" s="1"/>
  <c r="G89" i="2"/>
  <c r="H89" i="2" s="1"/>
  <c r="G90" i="2"/>
  <c r="H90" i="2" s="1"/>
  <c r="AP90" i="2"/>
  <c r="H92" i="2"/>
  <c r="G93" i="2"/>
  <c r="G94" i="2"/>
  <c r="H94" i="2" s="1"/>
  <c r="AP94" i="2"/>
  <c r="G97" i="2"/>
  <c r="H97" i="2" s="1"/>
  <c r="G98" i="2"/>
  <c r="H98" i="2" s="1"/>
  <c r="AP98" i="2"/>
  <c r="G72" i="2"/>
  <c r="H72" i="2" s="1"/>
  <c r="G80" i="2"/>
  <c r="V82" i="2"/>
  <c r="H93" i="2"/>
  <c r="G100" i="2"/>
  <c r="H100" i="2" s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D11" i="2" l="1"/>
  <c r="E11" i="2" s="1"/>
  <c r="AH10" i="2"/>
  <c r="AC74" i="2"/>
  <c r="AH44" i="2"/>
  <c r="G24" i="2"/>
  <c r="H24" i="2" s="1"/>
  <c r="G103" i="2"/>
  <c r="H103" i="2" s="1"/>
  <c r="AK102" i="2"/>
  <c r="AC102" i="2"/>
  <c r="AC104" i="2"/>
  <c r="AH104" i="2"/>
  <c r="AC77" i="2"/>
  <c r="AH77" i="2"/>
  <c r="AC60" i="2"/>
  <c r="AK60" i="2"/>
  <c r="AH23" i="2"/>
  <c r="AC23" i="2"/>
  <c r="AJ88" i="2"/>
  <c r="AC88" i="2"/>
  <c r="AH55" i="2"/>
  <c r="AC55" i="2"/>
  <c r="AH92" i="2"/>
  <c r="AC92" i="2"/>
  <c r="AH14" i="2"/>
  <c r="AC14" i="2"/>
  <c r="F10" i="2"/>
  <c r="G101" i="2"/>
  <c r="H101" i="2" s="1"/>
  <c r="V20" i="2"/>
  <c r="AJ99" i="2"/>
  <c r="AC11" i="2"/>
  <c r="H30" i="2"/>
  <c r="G22" i="2"/>
  <c r="H22" i="2" s="1"/>
  <c r="G75" i="2"/>
  <c r="H75" i="2" s="1"/>
  <c r="K105" i="2"/>
  <c r="X105" i="2"/>
  <c r="V39" i="2"/>
  <c r="AK39" i="2" s="1"/>
  <c r="H80" i="2"/>
  <c r="AC53" i="2"/>
  <c r="AC12" i="2"/>
  <c r="V9" i="2"/>
  <c r="AC9" i="2" s="1"/>
  <c r="H33" i="2"/>
  <c r="F54" i="2"/>
  <c r="G84" i="2"/>
  <c r="H84" i="2" s="1"/>
  <c r="G96" i="2"/>
  <c r="H96" i="2" s="1"/>
  <c r="AC40" i="2"/>
  <c r="AI40" i="2"/>
  <c r="AH40" i="2"/>
  <c r="AC24" i="2"/>
  <c r="AH24" i="2"/>
  <c r="AH27" i="2"/>
  <c r="AC27" i="2"/>
  <c r="AC79" i="2"/>
  <c r="AH79" i="2"/>
  <c r="AH72" i="2"/>
  <c r="AC72" i="2"/>
  <c r="AC68" i="2"/>
  <c r="AH68" i="2"/>
  <c r="F14" i="2"/>
  <c r="AK59" i="2"/>
  <c r="AC59" i="2"/>
  <c r="AK37" i="2"/>
  <c r="AC37" i="2"/>
  <c r="AC29" i="2"/>
  <c r="AH29" i="2"/>
  <c r="AH76" i="2"/>
  <c r="AC76" i="2"/>
  <c r="AH64" i="2"/>
  <c r="AC64" i="2"/>
  <c r="AK58" i="2"/>
  <c r="AC58" i="2"/>
  <c r="AH45" i="2"/>
  <c r="AC45" i="2"/>
  <c r="AK41" i="2"/>
  <c r="AC41" i="2"/>
  <c r="AC13" i="2"/>
  <c r="AH13" i="2"/>
  <c r="F85" i="2"/>
  <c r="AJ97" i="2"/>
  <c r="AC97" i="2"/>
  <c r="F82" i="2"/>
  <c r="G82" i="2" s="1"/>
  <c r="AC48" i="2"/>
  <c r="AH48" i="2"/>
  <c r="AC26" i="2"/>
  <c r="AH26" i="2"/>
  <c r="V18" i="2"/>
  <c r="AC4" i="2"/>
  <c r="AH4" i="2"/>
  <c r="AC35" i="2"/>
  <c r="AK35" i="2"/>
  <c r="AC31" i="2"/>
  <c r="AH31" i="2"/>
  <c r="V6" i="2"/>
  <c r="AC32" i="2"/>
  <c r="AH32" i="2"/>
  <c r="AC21" i="2"/>
  <c r="AH21" i="2"/>
  <c r="AC90" i="2"/>
  <c r="AJ90" i="2"/>
  <c r="AC56" i="2"/>
  <c r="AH56" i="2"/>
  <c r="V7" i="2"/>
  <c r="AH47" i="2"/>
  <c r="AC47" i="2"/>
  <c r="AK101" i="2"/>
  <c r="AC101" i="2"/>
  <c r="AK43" i="2"/>
  <c r="AC43" i="2"/>
  <c r="F19" i="2"/>
  <c r="G19" i="2" s="1"/>
  <c r="AC62" i="2"/>
  <c r="AH62" i="2"/>
  <c r="F18" i="2"/>
  <c r="AK34" i="2"/>
  <c r="AC34" i="2"/>
  <c r="V28" i="2"/>
  <c r="AC98" i="2"/>
  <c r="AJ98" i="2"/>
  <c r="F65" i="2"/>
  <c r="H47" i="2"/>
  <c r="F47" i="2"/>
  <c r="G47" i="2" s="1"/>
  <c r="AH9" i="2"/>
  <c r="C105" i="2"/>
  <c r="J105" i="2"/>
  <c r="AC69" i="2"/>
  <c r="AH69" i="2"/>
  <c r="F104" i="2"/>
  <c r="G104" i="2" s="1"/>
  <c r="AK33" i="2"/>
  <c r="AC33" i="2"/>
  <c r="AC15" i="2"/>
  <c r="AH15" i="2"/>
  <c r="AC22" i="2"/>
  <c r="AH22" i="2"/>
  <c r="AC17" i="2"/>
  <c r="AH17" i="2"/>
  <c r="AJ89" i="2"/>
  <c r="AC89" i="2"/>
  <c r="AH8" i="2"/>
  <c r="AC8" i="2"/>
  <c r="F60" i="2"/>
  <c r="G60" i="2" s="1"/>
  <c r="H60" i="2" s="1"/>
  <c r="V81" i="2"/>
  <c r="AH78" i="2"/>
  <c r="AC78" i="2"/>
  <c r="AH67" i="2"/>
  <c r="AC67" i="2"/>
  <c r="AC75" i="2"/>
  <c r="AK75" i="2"/>
  <c r="AH51" i="2"/>
  <c r="AC51" i="2"/>
  <c r="AK84" i="2"/>
  <c r="AC84" i="2"/>
  <c r="AH49" i="2"/>
  <c r="AC49" i="2"/>
  <c r="AK38" i="2"/>
  <c r="AC38" i="2"/>
  <c r="AC87" i="2"/>
  <c r="AJ87" i="2"/>
  <c r="AC82" i="2"/>
  <c r="AK82" i="2"/>
  <c r="AK80" i="2"/>
  <c r="AC80" i="2"/>
  <c r="AC73" i="2"/>
  <c r="AH73" i="2"/>
  <c r="AC70" i="2"/>
  <c r="AH70" i="2"/>
  <c r="AC65" i="2"/>
  <c r="AH65" i="2"/>
  <c r="AH63" i="2"/>
  <c r="AC63" i="2"/>
  <c r="AC46" i="2"/>
  <c r="AH46" i="2"/>
  <c r="AI42" i="2"/>
  <c r="AC42" i="2"/>
  <c r="AC36" i="2"/>
  <c r="AK36" i="2"/>
  <c r="F16" i="2"/>
  <c r="G16" i="2" s="1"/>
  <c r="AC95" i="2"/>
  <c r="AJ95" i="2"/>
  <c r="F69" i="2"/>
  <c r="G69" i="2" s="1"/>
  <c r="G25" i="2"/>
  <c r="H25" i="2" s="1"/>
  <c r="G18" i="2"/>
  <c r="H18" i="2" s="1"/>
  <c r="F68" i="2"/>
  <c r="G68" i="2" s="1"/>
  <c r="V66" i="2"/>
  <c r="AC39" i="2"/>
  <c r="AH30" i="2"/>
  <c r="AC30" i="2"/>
  <c r="G65" i="2"/>
  <c r="H65" i="2" s="1"/>
  <c r="D105" i="2"/>
  <c r="E9" i="2"/>
  <c r="AH19" i="1"/>
  <c r="AR19" i="1"/>
  <c r="AT19" i="1"/>
  <c r="AV19" i="1"/>
  <c r="AH99" i="1"/>
  <c r="AS105" i="1"/>
  <c r="AT102" i="1"/>
  <c r="AT101" i="1"/>
  <c r="AT100" i="1"/>
  <c r="AI105" i="1"/>
  <c r="AH102" i="1"/>
  <c r="AH101" i="1"/>
  <c r="AH100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V102" i="1"/>
  <c r="F11" i="2" l="1"/>
  <c r="G11" i="2" s="1"/>
  <c r="H11" i="2"/>
  <c r="AC20" i="2"/>
  <c r="AH20" i="2"/>
  <c r="H16" i="2"/>
  <c r="G54" i="2"/>
  <c r="H54" i="2" s="1"/>
  <c r="G14" i="2"/>
  <c r="H14" i="2" s="1"/>
  <c r="G10" i="2"/>
  <c r="H10" i="2" s="1"/>
  <c r="AH66" i="2"/>
  <c r="AC66" i="2"/>
  <c r="AH7" i="2"/>
  <c r="AC7" i="2"/>
  <c r="AH6" i="2"/>
  <c r="AC6" i="2"/>
  <c r="H68" i="2"/>
  <c r="H69" i="2"/>
  <c r="G85" i="2"/>
  <c r="H85" i="2" s="1"/>
  <c r="V5" i="2"/>
  <c r="AI4" i="2"/>
  <c r="AI105" i="2" s="1"/>
  <c r="E105" i="2"/>
  <c r="F9" i="2"/>
  <c r="F105" i="2" s="1"/>
  <c r="AC81" i="2"/>
  <c r="AK81" i="2"/>
  <c r="AK105" i="2" s="1"/>
  <c r="AC28" i="2"/>
  <c r="AH28" i="2"/>
  <c r="H19" i="2"/>
  <c r="AC18" i="2"/>
  <c r="AH18" i="2"/>
  <c r="G9" i="2"/>
  <c r="AJ105" i="2"/>
  <c r="H104" i="2"/>
  <c r="H82" i="2"/>
  <c r="P105" i="1"/>
  <c r="G105" i="2" l="1"/>
  <c r="H9" i="2"/>
  <c r="H105" i="2" s="1"/>
  <c r="AC5" i="2"/>
  <c r="AC105" i="2" s="1"/>
  <c r="AH5" i="2"/>
  <c r="AH105" i="2" s="1"/>
  <c r="V105" i="2"/>
  <c r="C105" i="1"/>
  <c r="AV101" i="1"/>
  <c r="AV100" i="1"/>
  <c r="AV94" i="1" l="1"/>
  <c r="AV95" i="1"/>
  <c r="AV96" i="1"/>
  <c r="AV97" i="1"/>
  <c r="AV98" i="1"/>
  <c r="AV99" i="1"/>
  <c r="AT94" i="1"/>
  <c r="AT95" i="1"/>
  <c r="AT96" i="1"/>
  <c r="AT97" i="1"/>
  <c r="AT98" i="1"/>
  <c r="AT99" i="1"/>
  <c r="AR98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J105" i="1"/>
  <c r="AO105" i="1"/>
  <c r="AV83" i="1"/>
  <c r="AV84" i="1"/>
  <c r="AV85" i="1"/>
  <c r="AV86" i="1"/>
  <c r="AV87" i="1"/>
  <c r="AV88" i="1"/>
  <c r="AV89" i="1"/>
  <c r="AV90" i="1"/>
  <c r="AV91" i="1"/>
  <c r="AV92" i="1"/>
  <c r="AV93" i="1"/>
  <c r="AT87" i="1"/>
  <c r="AT88" i="1"/>
  <c r="AT89" i="1"/>
  <c r="AT90" i="1"/>
  <c r="AT91" i="1"/>
  <c r="AT92" i="1"/>
  <c r="AT93" i="1"/>
  <c r="AT86" i="1"/>
  <c r="AT85" i="1"/>
  <c r="AT84" i="1"/>
  <c r="AR99" i="1" l="1"/>
  <c r="AR96" i="1"/>
  <c r="AR97" i="1"/>
  <c r="AR95" i="1"/>
  <c r="AR94" i="1"/>
  <c r="AR93" i="1"/>
  <c r="AR89" i="1"/>
  <c r="AR92" i="1"/>
  <c r="AR88" i="1"/>
  <c r="AR91" i="1"/>
  <c r="AR87" i="1"/>
  <c r="AN105" i="1"/>
  <c r="AR90" i="1"/>
  <c r="AR86" i="1"/>
  <c r="AR85" i="1" l="1"/>
  <c r="AT5" i="1"/>
  <c r="AT6" i="1"/>
  <c r="AT7" i="1"/>
  <c r="AT8" i="1"/>
  <c r="AT9" i="1"/>
  <c r="AT10" i="1"/>
  <c r="AU105" i="1" s="1"/>
  <c r="AT11" i="1"/>
  <c r="AT12" i="1"/>
  <c r="AT13" i="1"/>
  <c r="AT14" i="1"/>
  <c r="AT15" i="1"/>
  <c r="AT16" i="1"/>
  <c r="AT17" i="1"/>
  <c r="AT18" i="1"/>
  <c r="AT20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4" i="1"/>
  <c r="AT105" i="1" l="1"/>
  <c r="AR84" i="1"/>
  <c r="AP4" i="1" l="1"/>
  <c r="AP105" i="1" s="1"/>
  <c r="AR5" i="1"/>
  <c r="AR6" i="1"/>
  <c r="AR8" i="1"/>
  <c r="AR9" i="1"/>
  <c r="AR10" i="1"/>
  <c r="AR12" i="1"/>
  <c r="AR13" i="1"/>
  <c r="AR14" i="1"/>
  <c r="AR18" i="1"/>
  <c r="AR21" i="1"/>
  <c r="AR23" i="1"/>
  <c r="AR24" i="1"/>
  <c r="AR25" i="1"/>
  <c r="AR27" i="1"/>
  <c r="AR28" i="1"/>
  <c r="AR29" i="1"/>
  <c r="AR30" i="1"/>
  <c r="AR31" i="1"/>
  <c r="AR32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1" i="1"/>
  <c r="AR62" i="1"/>
  <c r="AR63" i="1"/>
  <c r="AR64" i="1"/>
  <c r="AR65" i="1"/>
  <c r="AR67" i="1"/>
  <c r="AR68" i="1"/>
  <c r="AR69" i="1"/>
  <c r="AR72" i="1"/>
  <c r="AR73" i="1"/>
  <c r="AR74" i="1"/>
  <c r="AR75" i="1"/>
  <c r="AR76" i="1"/>
  <c r="AR77" i="1"/>
  <c r="AR79" i="1"/>
  <c r="AR83" i="1"/>
  <c r="AR17" i="1" l="1"/>
  <c r="AH105" i="1"/>
  <c r="AR39" i="1"/>
  <c r="AR80" i="1"/>
  <c r="AR82" i="1"/>
  <c r="AR60" i="1"/>
  <c r="AR34" i="1"/>
  <c r="AR16" i="1"/>
  <c r="AR66" i="1"/>
  <c r="AR38" i="1"/>
  <c r="AR26" i="1"/>
  <c r="AR22" i="1"/>
  <c r="AR37" i="1"/>
  <c r="AR15" i="1"/>
  <c r="AR81" i="1"/>
  <c r="AR40" i="1"/>
  <c r="AR36" i="1"/>
  <c r="AR11" i="1"/>
  <c r="AR7" i="1"/>
  <c r="AR78" i="1"/>
  <c r="AR71" i="1"/>
  <c r="AV82" i="1" l="1"/>
  <c r="AR33" i="1" l="1"/>
  <c r="AR70" i="1"/>
  <c r="AR20" i="1"/>
  <c r="AV80" i="1"/>
  <c r="AV81" i="1"/>
  <c r="AD107" i="1" l="1"/>
  <c r="AV79" i="1" l="1"/>
  <c r="AV78" i="1" l="1"/>
  <c r="AV76" i="1" l="1"/>
  <c r="AV77" i="1"/>
  <c r="AV74" i="1" l="1"/>
  <c r="AV75" i="1"/>
  <c r="AV73" i="1" l="1"/>
  <c r="AV71" i="1" l="1"/>
  <c r="AV72" i="1" l="1"/>
  <c r="AV70" i="1"/>
  <c r="AV69" i="1"/>
  <c r="AV68" i="1"/>
  <c r="AV67" i="1"/>
  <c r="AV65" i="1" l="1"/>
  <c r="AV66" i="1" l="1"/>
  <c r="AV63" i="1" l="1"/>
  <c r="AV62" i="1" l="1"/>
  <c r="AV61" i="1" l="1"/>
  <c r="AV60" i="1" l="1"/>
  <c r="AV59" i="1" l="1"/>
  <c r="AV58" i="1"/>
  <c r="AV57" i="1"/>
  <c r="AV39" i="1" l="1"/>
  <c r="AV64" i="1" l="1"/>
  <c r="AV7" i="1" l="1"/>
  <c r="AV8" i="1"/>
  <c r="AV9" i="1"/>
  <c r="AV10" i="1"/>
  <c r="AV11" i="1"/>
  <c r="AV12" i="1"/>
  <c r="AV13" i="1"/>
  <c r="AV14" i="1"/>
  <c r="AV15" i="1"/>
  <c r="AV16" i="1"/>
  <c r="AV17" i="1"/>
  <c r="AV18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44" i="1"/>
  <c r="AV40" i="1"/>
  <c r="AV41" i="1"/>
  <c r="AV42" i="1"/>
  <c r="AV4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Q105" i="1" l="1"/>
  <c r="AV4" i="1"/>
  <c r="AR4" i="1" l="1"/>
  <c r="AR105" i="1" s="1"/>
  <c r="AV6" i="1"/>
  <c r="AV5" i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0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1April, eligible for leaves from july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65" authorId="0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18May, eligible for leaves from Sept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67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Joined from 21st June. Eligible for EL from Feb
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1" authorId="1" shapeId="0">
      <text>
        <r>
          <rPr>
            <b/>
            <sz val="9"/>
            <color rgb="FF000000"/>
            <rFont val="Tahoma"/>
            <family val="2"/>
          </rPr>
          <t>HR 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Joined from 21st June. Eligible for EL from Feb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W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ESIC - Employees whose monthly wages are Rs 21,000 or below are covered under the ESI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 to 18750/-   PT Nil
18751 to 25000 PT 125/-
25001 to 33,333 PT 167/-
33,334, and above  208/-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9.5 days paid leave paid. And balance paid leaves 12 days carry forverd.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mistake extra deduction cut  Rs.3000/- in jan-22 salary. That wye resone we paid diffrence amt.3000/- 
Amount to be payd jan-22 91665/- and paid amt. 88665/- 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leave..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9days
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3 days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mistake extra deduction cut  Rs.15900/- in jan-22 salary. That wye resone we paid diffrence amt.15900/- 
Amount to be payd jan-22 80342/- and paid amt. 64442/- 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Dec-21 extra attandence bonus paid that wayreson to be deducted 0.5 day leave this month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1 day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leave...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training class of March'22 5 days</t>
        </r>
      </text>
    </comment>
    <comment ref="AB12" authorId="0" shapeId="0">
      <text>
        <r>
          <rPr>
            <sz val="10"/>
            <color indexed="8"/>
            <rFont val="Tahoma"/>
            <family val="2"/>
          </rPr>
          <t>Author:
Deduction of 2810/-  against non acivmenet target 41% achived from 10000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have worked on weekend (i.e., Saturday - 12th March 2022). So. please don't forget to add the half-day </t>
        </r>
      </text>
    </comment>
    <comment ref="AB20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Total Dedection of 10000/- for non achievment of traget. 
Website Enquiry total 0 of 2. </t>
        </r>
      </text>
    </comment>
    <comment ref="AB29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Deduction of Rs. 592/- From 3500/- Inr. against non achivement of traget of 6000 USD.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Sep-21 extra attandence bonus paid that wayreson to be deducted 0.5 day leave this month</t>
        </r>
      </text>
    </comment>
    <comment ref="U34" authorId="0" shapeId="0">
      <text>
        <r>
          <rPr>
            <sz val="10"/>
            <color indexed="8"/>
            <rFont val="Tahoma"/>
            <family val="2"/>
          </rPr>
          <t>Author:
3 extra working on 20, and 27 March Total 1518/-.
2752 Petrol Allaowance for 1223KM.</t>
        </r>
      </text>
    </comment>
    <comment ref="AB34" authorId="0" shapeId="0">
      <text>
        <r>
          <rPr>
            <sz val="10"/>
            <color indexed="8"/>
            <rFont val="Tahoma"/>
            <family val="2"/>
          </rPr>
          <t>Author:
Advance Payemnt deduction Of rs 2500. Balance as on 1st Apr-22 Rs.13000/-</t>
        </r>
      </text>
    </comment>
    <comment ref="AB3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Advance Balance as on 1st Mar 1500/-
Jan-21 month 3 days leave not duducted. Amount to be paid 10242/- but Amount paid is Rs. 12987/- diffrence amt. 2745/- deducteed on march-22 month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extra working on Dt.27/3/22. Rs.3500/- his Douter paid by chq. No.003334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extra working on Dt.oct-21 diwali</t>
        </r>
      </text>
    </comment>
    <comment ref="AB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Balance as on 1st Apr-22 Rs.10000/-</t>
        </r>
      </text>
    </comment>
    <comment ref="U38" authorId="0" shapeId="0">
      <text>
        <r>
          <rPr>
            <sz val="10"/>
            <color indexed="8"/>
            <rFont val="Tahoma"/>
            <family val="2"/>
          </rPr>
          <t>Author:
Petrol allowance paid Rs601/- for 267
 Kms.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 days paid leave paid. And balance paid leaves 12 days carry forverd.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by Nishikant sir</t>
        </r>
      </text>
    </comment>
    <comment ref="A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by Nishikant sir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AB5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10000/- Advance salary paid Balance as on 1st Apr-22 Rs.10000/-</t>
        </r>
      </text>
    </comment>
    <comment ref="AB59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 Advance Payment 
Balance as on 1st Apr-22 Rs 909/-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have worked on weekend (i.e., Saturday - 12th March 2022). So. please don't forget to add the half-day 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last month rwongly dudected 1 day leave.</t>
        </r>
      </text>
    </comment>
    <comment ref="R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Feb-22 month 1 paid leave deduction issue hone se. 0.5 day extra paid leave carry forward kr di gyi he.</t>
        </r>
      </text>
    </comment>
    <comment ref="U81" authorId="0" shapeId="0">
      <text>
        <r>
          <rPr>
            <sz val="10"/>
            <color indexed="8"/>
            <rFont val="Tahoma"/>
            <family val="2"/>
          </rPr>
          <t>Author:
PETROL ALLOWANCE OF RS. 2355/- FOR 1053 KMS.</t>
        </r>
      </text>
    </comment>
    <comment ref="AB81" authorId="0" shapeId="0">
      <text>
        <r>
          <rPr>
            <sz val="10"/>
            <color indexed="8"/>
            <rFont val="Tahoma"/>
            <family val="2"/>
          </rPr>
          <t>Author:
advance payment. Balance as on 1st Apr00 /-</t>
        </r>
      </text>
    </comment>
    <comment ref="A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Rs.10000/- Deduction for non achieved target </t>
        </r>
      </text>
    </comment>
    <comment ref="AB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feb-22 month 1500/- not deducted</t>
        </r>
      </text>
    </comment>
    <comment ref="U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PETROL ALLOWANCE OF RS. 513/- FOR 228 KMS.
</t>
        </r>
      </text>
    </comment>
  </commentList>
</comments>
</file>

<file path=xl/sharedStrings.xml><?xml version="1.0" encoding="utf-8"?>
<sst xmlns="http://schemas.openxmlformats.org/spreadsheetml/2006/main" count="589" uniqueCount="219">
  <si>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</si>
  <si>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</si>
  <si>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</si>
  <si>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</si>
  <si>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</si>
  <si>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</si>
  <si>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</si>
  <si>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</si>
  <si>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</si>
  <si>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</si>
  <si>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</si>
  <si>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</si>
  <si>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</si>
  <si>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</si>
  <si>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</si>
  <si>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</si>
  <si>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</si>
  <si>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</si>
  <si>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</si>
  <si>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</si>
  <si>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</si>
  <si>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</si>
  <si>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</si>
  <si>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Saloni Bandi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</si>
  <si>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</si>
  <si>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</si>
  <si>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</si>
  <si>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</si>
  <si>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</si>
  <si>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</si>
  <si>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</si>
  <si>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</si>
  <si>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</si>
  <si>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</si>
  <si>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</si>
  <si>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</si>
  <si>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</si>
  <si>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</si>
  <si>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</si>
  <si>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</si>
  <si>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</si>
  <si>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</si>
  <si>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</si>
  <si>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</si>
  <si>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</si>
  <si>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</si>
  <si>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</si>
  <si>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</si>
  <si>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</si>
  <si>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</si>
  <si>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</si>
  <si>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</si>
  <si>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</si>
  <si>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</si>
  <si>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</si>
  <si>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</si>
  <si>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</si>
  <si>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</si>
  <si>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</si>
  <si>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</si>
  <si>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</si>
  <si>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</si>
  <si>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</si>
  <si>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</si>
  <si>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</si>
  <si>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</si>
  <si>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</si>
  <si>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</si>
  <si>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</si>
  <si>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</si>
  <si>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</si>
  <si>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</si>
  <si>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</si>
  <si>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</si>
  <si>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</si>
  <si>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</si>
  <si>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</si>
  <si>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</si>
  <si>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</si>
  <si>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</si>
  <si>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</si>
  <si>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</si>
  <si>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</si>
  <si>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</si>
  <si>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</si>
  <si>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</si>
  <si>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</si>
  <si>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</si>
  <si>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</si>
  <si>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</si>
  <si>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Mamta Arora</t>
  </si>
  <si>
    <t>Manisha Choubey</t>
  </si>
  <si>
    <t>Shivani Thakur</t>
  </si>
  <si>
    <t>Abhilash Sahu</t>
  </si>
  <si>
    <t>Bilal Mansuri</t>
  </si>
  <si>
    <t>Tushar Gehlot</t>
  </si>
  <si>
    <t>Bharat Kuril</t>
  </si>
  <si>
    <t>Tinkesh Thakur</t>
  </si>
  <si>
    <t>Swarnima Shrivastava</t>
  </si>
  <si>
    <t>Eligble for paid leaves from Jan 2022</t>
  </si>
  <si>
    <t>Eligbale for Paid leaves from Apr 22</t>
  </si>
  <si>
    <t>Prajakta Akolkar</t>
  </si>
  <si>
    <t>Name Removed</t>
  </si>
  <si>
    <t>Padma Rao</t>
  </si>
  <si>
    <t>Eligible for Paid leaves from March 22</t>
  </si>
  <si>
    <t>Added</t>
  </si>
  <si>
    <t>Sourabh Bansal</t>
  </si>
  <si>
    <t>Krishn Chandra Shukla</t>
  </si>
  <si>
    <t>Eligible for Paid leaves from April 22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</si>
  <si>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</si>
  <si>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</si>
  <si>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</si>
  <si>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</si>
  <si>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</si>
  <si>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</si>
  <si>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</si>
  <si>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Kunal Kushwah</t>
  </si>
  <si>
    <t>Mahak Ghumare</t>
  </si>
  <si>
    <t>Ajay Kushwah</t>
  </si>
  <si>
    <t>Sonika Mourya</t>
  </si>
  <si>
    <t>Neeraj Goswami</t>
  </si>
  <si>
    <t>Mohit Upadhyay</t>
  </si>
  <si>
    <t>Eligible for Paid leaves from May 22</t>
  </si>
  <si>
    <t>Eligible for Paid leaves from Aug 22</t>
  </si>
  <si>
    <t>Advance Amount 3000</t>
  </si>
  <si>
    <t>1 Extra Paid leave in his account. Advance Amount 3000</t>
  </si>
  <si>
    <t>Advance Amount 7000</t>
  </si>
  <si>
    <t>Advance Amount 2393</t>
  </si>
  <si>
    <t>Advance Amount 1500</t>
  </si>
  <si>
    <t>Eligible for Paid leaves from Feb 22 / Her Increment is done</t>
  </si>
  <si>
    <t>Shivani Chourasiya</t>
  </si>
  <si>
    <t>Rahul Gangle</t>
  </si>
  <si>
    <t>Created By Swara Shrivastava</t>
  </si>
  <si>
    <t>H</t>
  </si>
  <si>
    <t>O</t>
  </si>
  <si>
    <t>L</t>
  </si>
  <si>
    <t>I</t>
  </si>
  <si>
    <t>A</t>
  </si>
  <si>
    <t>D</t>
  </si>
  <si>
    <t>J</t>
  </si>
  <si>
    <t>U</t>
  </si>
  <si>
    <t>S</t>
  </si>
  <si>
    <t>T</t>
  </si>
  <si>
    <t>B</t>
  </si>
  <si>
    <t>E</t>
  </si>
  <si>
    <t>Y</t>
  </si>
  <si>
    <t>26
Mar</t>
  </si>
  <si>
    <t>16
Apr</t>
  </si>
  <si>
    <t>Soumya Srivastav</t>
  </si>
  <si>
    <t>Terminated (No salary ned to be given for Mar month as per Vivek Sir)</t>
  </si>
  <si>
    <t>f</t>
  </si>
  <si>
    <t>Eligible for paid leaves from July 22</t>
  </si>
  <si>
    <t>Eligible for paid leaves from June 22</t>
  </si>
  <si>
    <t>Ravikant</t>
  </si>
  <si>
    <t>Name</t>
  </si>
  <si>
    <t>Monthly CTC</t>
  </si>
  <si>
    <t>Employer Contri.</t>
  </si>
  <si>
    <t>Leaves</t>
  </si>
  <si>
    <t>Basic</t>
  </si>
  <si>
    <t>HRA</t>
  </si>
  <si>
    <t>Conveyance  Allowance (A)</t>
  </si>
  <si>
    <t>Medical Allowance (B)</t>
  </si>
  <si>
    <t>Special Allowance (C)</t>
  </si>
  <si>
    <t xml:space="preserve"> Total Allowances (A+B+C=D)</t>
  </si>
  <si>
    <t>Payable Salary (1)</t>
  </si>
  <si>
    <t>Leave Balance (A)</t>
  </si>
  <si>
    <t xml:space="preserve">Present 
</t>
  </si>
  <si>
    <t>Absent Days (B)</t>
  </si>
  <si>
    <t>Leaves earned in current month (C)</t>
  </si>
  <si>
    <t>Paid Leave (A-B+C=D)</t>
  </si>
  <si>
    <t>Days To bee Deducted (L*) (E)</t>
  </si>
  <si>
    <t>Leaves bal to be carry fwd (F)</t>
  </si>
  <si>
    <t>Attendence Bonus leaves (H)</t>
  </si>
  <si>
    <t>Att Bonus Leave in Amt. (3)</t>
  </si>
  <si>
    <t>Others Allowances
(4)</t>
  </si>
  <si>
    <t>Jagannath Prasad Tiwari</t>
  </si>
  <si>
    <t>Vishal Binjawa</t>
  </si>
  <si>
    <t>Naresh Gupta</t>
  </si>
  <si>
    <t>Ravikant Lanwaer</t>
  </si>
  <si>
    <t>Kamal Piplaje</t>
  </si>
  <si>
    <t xml:space="preserve">MANGO IT SOLUTIONS - March- 2022 (SALARIED) </t>
  </si>
  <si>
    <t>GroBP Sal (1-2+3+4=5)</t>
  </si>
  <si>
    <t>ESIC (6)</t>
  </si>
  <si>
    <t>Emp's  EPF (7)</t>
  </si>
  <si>
    <t>Pro. Tax (8)</t>
  </si>
  <si>
    <t>TDS (9)</t>
  </si>
  <si>
    <t>Traning Deduction (10)</t>
  </si>
  <si>
    <t>Other Ded. (11)</t>
  </si>
  <si>
    <t>Net Pay (5-(6-7-8-9-10-11))</t>
  </si>
  <si>
    <t>Days To bee Deducted (L*) € for salary slip adujutment</t>
  </si>
  <si>
    <t>calculation</t>
  </si>
  <si>
    <t>Pay By</t>
  </si>
  <si>
    <t>Retention Bonus in Curent Month</t>
  </si>
  <si>
    <t>SD</t>
  </si>
  <si>
    <t>Mktng</t>
  </si>
  <si>
    <t>Training</t>
  </si>
  <si>
    <t>Admin/HR &amp; Others</t>
  </si>
  <si>
    <t>attendence sheet name</t>
  </si>
  <si>
    <t>BP</t>
  </si>
  <si>
    <t>58338/100008</t>
  </si>
  <si>
    <t>105000/180000</t>
  </si>
  <si>
    <t>29169/100008</t>
  </si>
  <si>
    <t>Chq</t>
  </si>
  <si>
    <t>chq</t>
  </si>
  <si>
    <t>salary On hold</t>
  </si>
  <si>
    <t>19446/100008</t>
  </si>
  <si>
    <t>19446/83340</t>
  </si>
  <si>
    <t>6250/300000</t>
  </si>
  <si>
    <t>not paid</t>
  </si>
  <si>
    <t>PF Deduction krna he sir…</t>
  </si>
  <si>
    <t>Prepaired By - Rahul Gangle</t>
  </si>
  <si>
    <t>Dt. 09/04/2022</t>
  </si>
  <si>
    <t>1. Rhythem Kandelwal -  Saturday - 12th March 2022) 0.5 days extra work not pay.</t>
  </si>
  <si>
    <t xml:space="preserve">                        that the ression we paid 0.5 day extra work salary on apr-22 salary. </t>
  </si>
  <si>
    <t xml:space="preserve">2. Priyanka Pathak - 1 day working extra absent mark on march-22 month by mistak. </t>
  </si>
  <si>
    <t xml:space="preserve">                     that the ression we paid 1 day extra work salary on apr-22 salary.</t>
  </si>
  <si>
    <t xml:space="preserve">3. Chandar bhaiya - 1 day extra work in march-22 not paid. that ression we paid 1 day extra work salary on apr-22 salary. </t>
  </si>
  <si>
    <t>Prakash sarki</t>
  </si>
  <si>
    <t>Extra deduction attendence bonus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</si>
</sst>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70C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Garamond"/>
      <family val="1"/>
    </font>
    <font>
      <b/>
      <sz val="12"/>
      <color rgb="FFFF0000"/>
      <name val="Garamond"/>
      <family val="1"/>
    </font>
    <font>
      <b/>
      <sz val="15"/>
      <name val="Garamond"/>
      <family val="1"/>
    </font>
    <font>
      <sz val="15"/>
      <name val="Garamond"/>
      <family val="1"/>
    </font>
    <font>
      <sz val="15"/>
      <color rgb="FF000000"/>
      <name val="Garamond"/>
      <family val="1"/>
    </font>
    <font>
      <sz val="15"/>
      <color theme="1"/>
      <name val="Garamond"/>
      <family val="1"/>
    </font>
    <font>
      <b/>
      <sz val="15"/>
      <color rgb="FFFF0000"/>
      <name val="Garamond"/>
      <family val="1"/>
    </font>
    <font>
      <b/>
      <sz val="15"/>
      <color theme="1"/>
      <name val="Garamond"/>
      <family val="1"/>
    </font>
    <font>
      <sz val="15"/>
      <color rgb="FFFF0000"/>
      <name val="Garamond"/>
      <family val="1"/>
    </font>
    <font>
      <sz val="10"/>
      <color indexed="8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Tahoma"/>
      <family val="2"/>
    </font>
    <font>
      <sz val="16"/>
      <color theme="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8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10" fillId="6" borderId="2" xfId="0" applyFont="1" applyFill="1" applyBorder="1" applyAlignment="1">
      <alignment horizontal="right" wrapText="1"/>
    </xf>
    <xf numFmtId="0" fontId="18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wrapText="1"/>
    </xf>
    <xf numFmtId="0" fontId="12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/>
    <xf numFmtId="0" fontId="3" fillId="9" borderId="2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wrapText="1"/>
    </xf>
    <xf numFmtId="0" fontId="4" fillId="9" borderId="0" xfId="0" applyFont="1" applyFill="1" applyAlignment="1"/>
    <xf numFmtId="0" fontId="2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wrapText="1"/>
    </xf>
    <xf numFmtId="1" fontId="9" fillId="10" borderId="2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4" fillId="10" borderId="0" xfId="0" applyFont="1" applyFill="1" applyAlignment="1"/>
    <xf numFmtId="0" fontId="2" fillId="9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right" wrapText="1"/>
    </xf>
    <xf numFmtId="1" fontId="9" fillId="7" borderId="2" xfId="0" applyNumberFormat="1" applyFont="1" applyFill="1" applyBorder="1" applyAlignment="1">
      <alignment horizontal="right" wrapText="1"/>
    </xf>
    <xf numFmtId="0" fontId="4" fillId="7" borderId="3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/>
    <xf numFmtId="0" fontId="6" fillId="9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/>
    <xf numFmtId="0" fontId="12" fillId="11" borderId="2" xfId="0" applyFont="1" applyFill="1" applyBorder="1" applyAlignment="1">
      <alignment horizontal="center" wrapText="1"/>
    </xf>
    <xf numFmtId="0" fontId="12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4" fillId="6" borderId="0" xfId="0" applyFont="1" applyFill="1" applyAlignment="1"/>
    <xf numFmtId="0" fontId="4" fillId="12" borderId="2" xfId="0" applyFont="1" applyFill="1" applyBorder="1" applyAlignment="1">
      <alignment horizontal="center" wrapText="1"/>
    </xf>
    <xf numFmtId="0" fontId="11" fillId="12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right" wrapText="1"/>
    </xf>
    <xf numFmtId="0" fontId="8" fillId="12" borderId="2" xfId="0" applyFont="1" applyFill="1" applyBorder="1"/>
    <xf numFmtId="0" fontId="7" fillId="12" borderId="2" xfId="0" applyFont="1" applyFill="1" applyBorder="1"/>
    <xf numFmtId="0" fontId="3" fillId="12" borderId="2" xfId="0" applyFont="1" applyFill="1" applyBorder="1" applyAlignment="1">
      <alignment horizontal="center" wrapText="1"/>
    </xf>
    <xf numFmtId="0" fontId="7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right" wrapText="1"/>
    </xf>
    <xf numFmtId="0" fontId="4" fillId="12" borderId="2" xfId="0" applyFont="1" applyFill="1" applyBorder="1" applyAlignment="1">
      <alignment wrapText="1"/>
    </xf>
    <xf numFmtId="0" fontId="4" fillId="12" borderId="0" xfId="0" applyFont="1" applyFill="1" applyAlignment="1"/>
    <xf numFmtId="0" fontId="7" fillId="12" borderId="2" xfId="0" applyFont="1" applyFill="1" applyBorder="1" applyAlignment="1">
      <alignment wrapText="1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center"/>
    </xf>
    <xf numFmtId="0" fontId="4" fillId="0" borderId="0" xfId="0" applyFont="1" applyFill="1" applyAlignment="1"/>
    <xf numFmtId="0" fontId="19" fillId="0" borderId="2" xfId="0" applyFont="1" applyFill="1" applyBorder="1"/>
    <xf numFmtId="0" fontId="19" fillId="6" borderId="2" xfId="0" applyFont="1" applyFill="1" applyBorder="1"/>
    <xf numFmtId="0" fontId="19" fillId="6" borderId="2" xfId="0" applyFont="1" applyFill="1" applyBorder="1" applyAlignment="1">
      <alignment horizont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right" wrapText="1"/>
    </xf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right" wrapText="1"/>
    </xf>
    <xf numFmtId="0" fontId="19" fillId="6" borderId="2" xfId="0" applyFont="1" applyFill="1" applyBorder="1" applyAlignment="1">
      <alignment wrapText="1"/>
    </xf>
    <xf numFmtId="0" fontId="19" fillId="6" borderId="0" xfId="0" applyFont="1" applyFill="1" applyAlignment="1"/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right" wrapText="1"/>
    </xf>
    <xf numFmtId="0" fontId="4" fillId="0" borderId="3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/>
    </xf>
    <xf numFmtId="1" fontId="7" fillId="0" borderId="2" xfId="0" applyNumberFormat="1" applyFont="1" applyBorder="1"/>
    <xf numFmtId="0" fontId="2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 wrapText="1"/>
    </xf>
    <xf numFmtId="1" fontId="9" fillId="6" borderId="2" xfId="0" applyNumberFormat="1" applyFont="1" applyFill="1" applyBorder="1" applyAlignment="1">
      <alignment horizontal="right" wrapText="1"/>
    </xf>
    <xf numFmtId="0" fontId="4" fillId="6" borderId="3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21" fillId="6" borderId="2" xfId="0" applyFont="1" applyFill="1" applyBorder="1"/>
    <xf numFmtId="0" fontId="23" fillId="0" borderId="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164" fontId="23" fillId="0" borderId="2" xfId="0" applyNumberFormat="1" applyFont="1" applyFill="1" applyBorder="1" applyAlignment="1">
      <alignment horizontal="center" vertical="center" wrapText="1"/>
    </xf>
    <xf numFmtId="1" fontId="23" fillId="0" borderId="4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 wrapText="1"/>
    </xf>
    <xf numFmtId="0" fontId="26" fillId="0" borderId="2" xfId="0" applyFont="1" applyFill="1" applyBorder="1" applyAlignment="1">
      <alignment horizontal="right"/>
    </xf>
    <xf numFmtId="1" fontId="26" fillId="0" borderId="2" xfId="0" applyNumberFormat="1" applyFont="1" applyFill="1" applyBorder="1" applyAlignment="1">
      <alignment horizontal="right"/>
    </xf>
    <xf numFmtId="0" fontId="25" fillId="0" borderId="2" xfId="0" applyFont="1" applyFill="1" applyBorder="1" applyAlignment="1">
      <alignment horizontal="right"/>
    </xf>
    <xf numFmtId="1" fontId="25" fillId="0" borderId="2" xfId="0" applyNumberFormat="1" applyFont="1" applyFill="1" applyBorder="1" applyAlignment="1">
      <alignment horizontal="right"/>
    </xf>
    <xf numFmtId="0" fontId="26" fillId="0" borderId="2" xfId="0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right" wrapText="1"/>
    </xf>
    <xf numFmtId="1" fontId="28" fillId="0" borderId="2" xfId="0" applyNumberFormat="1" applyFont="1" applyFill="1" applyBorder="1" applyAlignment="1">
      <alignment horizontal="right" vertical="center" wrapText="1"/>
    </xf>
    <xf numFmtId="1" fontId="26" fillId="0" borderId="2" xfId="0" applyNumberFormat="1" applyFont="1" applyFill="1" applyBorder="1" applyAlignment="1">
      <alignment horizontal="right" vertical="center"/>
    </xf>
    <xf numFmtId="0" fontId="28" fillId="0" borderId="2" xfId="0" applyFont="1" applyFill="1" applyBorder="1" applyAlignment="1">
      <alignment horizontal="right" vertical="center"/>
    </xf>
    <xf numFmtId="1" fontId="26" fillId="0" borderId="7" xfId="0" applyNumberFormat="1" applyFont="1" applyFill="1" applyBorder="1" applyAlignment="1">
      <alignment horizontal="right" vertical="center"/>
    </xf>
    <xf numFmtId="0" fontId="26" fillId="0" borderId="2" xfId="0" applyFont="1" applyFill="1" applyBorder="1" applyAlignment="1">
      <alignment horizontal="right" wrapText="1"/>
    </xf>
    <xf numFmtId="0" fontId="25" fillId="0" borderId="2" xfId="0" applyFont="1" applyFill="1" applyBorder="1" applyAlignment="1">
      <alignment horizontal="left" vertical="center" wrapText="1"/>
    </xf>
    <xf numFmtId="0" fontId="30" fillId="0" borderId="8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/>
    </xf>
    <xf numFmtId="0" fontId="30" fillId="0" borderId="2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right" wrapText="1"/>
    </xf>
    <xf numFmtId="0" fontId="26" fillId="0" borderId="2" xfId="0" applyFont="1" applyFill="1" applyBorder="1" applyAlignment="1">
      <alignment horizontal="right" vertical="center" wrapText="1"/>
    </xf>
    <xf numFmtId="0" fontId="28" fillId="0" borderId="2" xfId="0" applyFont="1" applyFill="1" applyBorder="1" applyAlignment="1">
      <alignment horizontal="right" vertical="center" wrapText="1"/>
    </xf>
    <xf numFmtId="0" fontId="30" fillId="0" borderId="8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right" vertical="center"/>
    </xf>
    <xf numFmtId="0" fontId="25" fillId="0" borderId="2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right" vertical="center"/>
    </xf>
    <xf numFmtId="0" fontId="26" fillId="0" borderId="2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right" vertical="center" wrapText="1"/>
    </xf>
    <xf numFmtId="0" fontId="25" fillId="13" borderId="2" xfId="0" applyFont="1" applyFill="1" applyBorder="1" applyAlignment="1">
      <alignment horizontal="left"/>
    </xf>
    <xf numFmtId="0" fontId="30" fillId="13" borderId="2" xfId="0" applyFont="1" applyFill="1" applyBorder="1" applyAlignment="1">
      <alignment horizontal="left" vertical="center"/>
    </xf>
    <xf numFmtId="0" fontId="28" fillId="13" borderId="2" xfId="0" applyFont="1" applyFill="1" applyBorder="1" applyAlignment="1">
      <alignment horizontal="right" vertical="center"/>
    </xf>
    <xf numFmtId="1" fontId="26" fillId="13" borderId="2" xfId="0" applyNumberFormat="1" applyFont="1" applyFill="1" applyBorder="1" applyAlignment="1">
      <alignment horizontal="right"/>
    </xf>
    <xf numFmtId="1" fontId="25" fillId="13" borderId="2" xfId="0" applyNumberFormat="1" applyFont="1" applyFill="1" applyBorder="1" applyAlignment="1">
      <alignment horizontal="right"/>
    </xf>
    <xf numFmtId="0" fontId="26" fillId="13" borderId="2" xfId="0" applyFont="1" applyFill="1" applyBorder="1" applyAlignment="1">
      <alignment horizontal="right"/>
    </xf>
    <xf numFmtId="0" fontId="26" fillId="13" borderId="2" xfId="0" applyNumberFormat="1" applyFont="1" applyFill="1" applyBorder="1" applyAlignment="1">
      <alignment horizontal="center" vertical="center"/>
    </xf>
    <xf numFmtId="1" fontId="26" fillId="13" borderId="2" xfId="0" applyNumberFormat="1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/>
    </xf>
    <xf numFmtId="0" fontId="28" fillId="13" borderId="2" xfId="0" applyFont="1" applyFill="1" applyBorder="1" applyAlignment="1">
      <alignment horizontal="center" vertical="center" wrapText="1"/>
    </xf>
    <xf numFmtId="0" fontId="30" fillId="13" borderId="2" xfId="0" applyFont="1" applyFill="1" applyBorder="1" applyAlignment="1">
      <alignment horizontal="right" wrapText="1"/>
    </xf>
    <xf numFmtId="1" fontId="28" fillId="13" borderId="2" xfId="0" applyNumberFormat="1" applyFont="1" applyFill="1" applyBorder="1" applyAlignment="1">
      <alignment horizontal="right" vertical="center" wrapText="1"/>
    </xf>
    <xf numFmtId="1" fontId="26" fillId="13" borderId="7" xfId="0" applyNumberFormat="1" applyFont="1" applyFill="1" applyBorder="1" applyAlignment="1">
      <alignment horizontal="right" vertical="center"/>
    </xf>
    <xf numFmtId="1" fontId="26" fillId="13" borderId="2" xfId="0" applyNumberFormat="1" applyFont="1" applyFill="1" applyBorder="1" applyAlignment="1">
      <alignment horizontal="right" vertical="center"/>
    </xf>
    <xf numFmtId="0" fontId="26" fillId="0" borderId="2" xfId="0" applyFont="1" applyFill="1" applyBorder="1" applyAlignment="1">
      <alignment horizontal="center"/>
    </xf>
    <xf numFmtId="0" fontId="29" fillId="6" borderId="2" xfId="0" applyFont="1" applyFill="1" applyBorder="1" applyAlignment="1">
      <alignment horizontal="right" wrapText="1"/>
    </xf>
    <xf numFmtId="0" fontId="30" fillId="0" borderId="2" xfId="0" applyFont="1" applyFill="1" applyBorder="1"/>
    <xf numFmtId="1" fontId="28" fillId="0" borderId="2" xfId="0" applyNumberFormat="1" applyFont="1" applyFill="1" applyBorder="1" applyAlignment="1">
      <alignment horizontal="right" vertical="center"/>
    </xf>
    <xf numFmtId="0" fontId="25" fillId="0" borderId="6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left"/>
    </xf>
    <xf numFmtId="0" fontId="31" fillId="6" borderId="2" xfId="0" applyFont="1" applyFill="1" applyBorder="1" applyAlignment="1">
      <alignment horizontal="right"/>
    </xf>
    <xf numFmtId="1" fontId="31" fillId="6" borderId="2" xfId="0" applyNumberFormat="1" applyFont="1" applyFill="1" applyBorder="1" applyAlignment="1">
      <alignment horizontal="right"/>
    </xf>
    <xf numFmtId="0" fontId="29" fillId="6" borderId="2" xfId="0" applyFont="1" applyFill="1" applyBorder="1" applyAlignment="1">
      <alignment horizontal="right"/>
    </xf>
    <xf numFmtId="1" fontId="29" fillId="6" borderId="2" xfId="0" applyNumberFormat="1" applyFont="1" applyFill="1" applyBorder="1" applyAlignment="1">
      <alignment horizontal="right"/>
    </xf>
    <xf numFmtId="0" fontId="31" fillId="6" borderId="2" xfId="0" applyNumberFormat="1" applyFont="1" applyFill="1" applyBorder="1" applyAlignment="1">
      <alignment horizontal="center" vertical="center"/>
    </xf>
    <xf numFmtId="1" fontId="31" fillId="6" borderId="2" xfId="0" applyNumberFormat="1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/>
    </xf>
    <xf numFmtId="0" fontId="31" fillId="6" borderId="2" xfId="0" applyFont="1" applyFill="1" applyBorder="1" applyAlignment="1">
      <alignment horizontal="center" vertical="center" wrapText="1"/>
    </xf>
    <xf numFmtId="1" fontId="31" fillId="6" borderId="2" xfId="0" applyNumberFormat="1" applyFont="1" applyFill="1" applyBorder="1" applyAlignment="1">
      <alignment horizontal="right" vertical="center" wrapText="1"/>
    </xf>
    <xf numFmtId="1" fontId="31" fillId="6" borderId="2" xfId="0" applyNumberFormat="1" applyFont="1" applyFill="1" applyBorder="1" applyAlignment="1">
      <alignment horizontal="right" vertical="center"/>
    </xf>
    <xf numFmtId="0" fontId="33" fillId="0" borderId="0" xfId="0" applyFont="1" applyFill="1"/>
    <xf numFmtId="0" fontId="0" fillId="0" borderId="0" xfId="0" applyFill="1"/>
    <xf numFmtId="0" fontId="0" fillId="0" borderId="0" xfId="0" applyNumberFormat="1" applyFill="1"/>
    <xf numFmtId="0" fontId="23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1" fontId="29" fillId="0" borderId="7" xfId="0" applyNumberFormat="1" applyFont="1" applyFill="1" applyBorder="1" applyAlignment="1">
      <alignment horizontal="right"/>
    </xf>
    <xf numFmtId="1" fontId="26" fillId="0" borderId="7" xfId="0" applyNumberFormat="1" applyFont="1" applyFill="1" applyBorder="1" applyAlignment="1">
      <alignment horizontal="right"/>
    </xf>
    <xf numFmtId="1" fontId="29" fillId="0" borderId="5" xfId="0" applyNumberFormat="1" applyFont="1" applyFill="1" applyBorder="1" applyAlignment="1">
      <alignment horizontal="right"/>
    </xf>
    <xf numFmtId="0" fontId="29" fillId="0" borderId="5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center"/>
    </xf>
    <xf numFmtId="1" fontId="28" fillId="0" borderId="2" xfId="0" applyNumberFormat="1" applyFont="1" applyFill="1" applyBorder="1" applyAlignment="1">
      <alignment horizontal="right"/>
    </xf>
    <xf numFmtId="0" fontId="28" fillId="0" borderId="2" xfId="0" applyFont="1" applyFill="1" applyBorder="1" applyAlignment="1">
      <alignment horizontal="right"/>
    </xf>
    <xf numFmtId="0" fontId="28" fillId="0" borderId="2" xfId="0" applyFont="1" applyFill="1" applyBorder="1" applyAlignment="1">
      <alignment horizontal="center"/>
    </xf>
    <xf numFmtId="0" fontId="25" fillId="0" borderId="5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/>
    </xf>
    <xf numFmtId="1" fontId="29" fillId="13" borderId="7" xfId="0" applyNumberFormat="1" applyFont="1" applyFill="1" applyBorder="1" applyAlignment="1">
      <alignment horizontal="right"/>
    </xf>
    <xf numFmtId="1" fontId="26" fillId="13" borderId="7" xfId="0" applyNumberFormat="1" applyFont="1" applyFill="1" applyBorder="1" applyAlignment="1">
      <alignment horizontal="right"/>
    </xf>
    <xf numFmtId="1" fontId="29" fillId="13" borderId="5" xfId="0" applyNumberFormat="1" applyFont="1" applyFill="1" applyBorder="1" applyAlignment="1">
      <alignment horizontal="right"/>
    </xf>
    <xf numFmtId="0" fontId="29" fillId="13" borderId="5" xfId="0" applyNumberFormat="1" applyFont="1" applyFill="1" applyBorder="1" applyAlignment="1">
      <alignment horizontal="center"/>
    </xf>
    <xf numFmtId="0" fontId="28" fillId="13" borderId="2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/>
    </xf>
    <xf numFmtId="1" fontId="28" fillId="13" borderId="2" xfId="0" applyNumberFormat="1" applyFont="1" applyFill="1" applyBorder="1" applyAlignment="1">
      <alignment horizontal="center"/>
    </xf>
    <xf numFmtId="0" fontId="28" fillId="13" borderId="2" xfId="0" applyFont="1" applyFill="1" applyBorder="1" applyAlignment="1">
      <alignment horizontal="right"/>
    </xf>
    <xf numFmtId="1" fontId="28" fillId="13" borderId="2" xfId="0" applyNumberFormat="1" applyFont="1" applyFill="1" applyBorder="1" applyAlignment="1">
      <alignment horizontal="right"/>
    </xf>
    <xf numFmtId="0" fontId="33" fillId="13" borderId="0" xfId="0" applyFont="1" applyFill="1"/>
    <xf numFmtId="0" fontId="0" fillId="13" borderId="0" xfId="0" applyFill="1"/>
    <xf numFmtId="0" fontId="0" fillId="13" borderId="0" xfId="0" applyNumberFormat="1" applyFill="1"/>
    <xf numFmtId="0" fontId="35" fillId="0" borderId="0" xfId="0" applyFont="1" applyFill="1"/>
    <xf numFmtId="0" fontId="36" fillId="0" borderId="0" xfId="0" applyFont="1" applyFill="1"/>
    <xf numFmtId="0" fontId="36" fillId="0" borderId="0" xfId="0" applyNumberFormat="1" applyFont="1" applyFill="1"/>
    <xf numFmtId="0" fontId="37" fillId="0" borderId="0" xfId="0" applyFont="1" applyFill="1"/>
    <xf numFmtId="1" fontId="29" fillId="0" borderId="2" xfId="0" applyNumberFormat="1" applyFont="1" applyFill="1" applyBorder="1" applyAlignment="1">
      <alignment horizontal="right"/>
    </xf>
    <xf numFmtId="0" fontId="29" fillId="0" borderId="2" xfId="0" applyNumberFormat="1" applyFont="1" applyFill="1" applyBorder="1" applyAlignment="1">
      <alignment horizontal="center"/>
    </xf>
    <xf numFmtId="0" fontId="25" fillId="0" borderId="2" xfId="0" applyNumberFormat="1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1" fontId="31" fillId="6" borderId="2" xfId="0" applyNumberFormat="1" applyFont="1" applyFill="1" applyBorder="1" applyAlignment="1">
      <alignment horizontal="center"/>
    </xf>
    <xf numFmtId="0" fontId="38" fillId="6" borderId="0" xfId="0" applyFont="1" applyFill="1"/>
    <xf numFmtId="0" fontId="22" fillId="6" borderId="0" xfId="0" applyFont="1" applyFill="1"/>
    <xf numFmtId="0" fontId="22" fillId="6" borderId="0" xfId="0" applyNumberFormat="1" applyFont="1" applyFill="1"/>
    <xf numFmtId="0" fontId="39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2" fillId="0" borderId="0" xfId="0" applyFont="1" applyFill="1" applyAlignment="1">
      <alignment horizontal="right"/>
    </xf>
    <xf numFmtId="0" fontId="37" fillId="0" borderId="0" xfId="0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40" fillId="6" borderId="0" xfId="0" applyFont="1" applyFill="1" applyAlignment="1">
      <alignment horizontal="left"/>
    </xf>
    <xf numFmtId="0" fontId="41" fillId="0" borderId="0" xfId="0" applyFont="1" applyFill="1" applyAlignment="1">
      <alignment horizontal="right"/>
    </xf>
    <xf numFmtId="0" fontId="42" fillId="6" borderId="2" xfId="0" applyFont="1" applyFill="1" applyBorder="1" applyAlignment="1">
      <alignment horizontal="center"/>
    </xf>
    <xf numFmtId="0" fontId="43" fillId="6" borderId="8" xfId="0" applyFont="1" applyFill="1" applyBorder="1" applyAlignment="1">
      <alignment horizontal="left" vertical="center"/>
    </xf>
    <xf numFmtId="0" fontId="44" fillId="6" borderId="2" xfId="0" applyFont="1" applyFill="1" applyBorder="1" applyAlignment="1">
      <alignment horizontal="right"/>
    </xf>
    <xf numFmtId="1" fontId="44" fillId="6" borderId="2" xfId="0" applyNumberFormat="1" applyFont="1" applyFill="1" applyBorder="1" applyAlignment="1">
      <alignment horizontal="right"/>
    </xf>
    <xf numFmtId="1" fontId="27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44" fillId="6" borderId="2" xfId="0" applyFont="1" applyFill="1" applyBorder="1" applyAlignment="1">
      <alignment horizontal="left" wrapText="1"/>
    </xf>
    <xf numFmtId="0" fontId="47" fillId="0" borderId="5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0" fontId="47" fillId="0" borderId="7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164" fontId="23" fillId="0" borderId="4" xfId="0" applyNumberFormat="1" applyFont="1" applyFill="1" applyBorder="1" applyAlignment="1">
      <alignment horizontal="center" vertical="center" wrapText="1"/>
    </xf>
    <xf numFmtId="164" fontId="23" fillId="0" borderId="8" xfId="0" applyNumberFormat="1" applyFont="1" applyFill="1" applyBorder="1" applyAlignment="1">
      <alignment horizontal="center" vertical="center" wrapText="1"/>
    </xf>
    <xf numFmtId="1" fontId="24" fillId="0" borderId="4" xfId="0" applyNumberFormat="1" applyFont="1" applyFill="1" applyBorder="1" applyAlignment="1">
      <alignment horizontal="center" vertical="center" wrapText="1"/>
    </xf>
    <xf numFmtId="1" fontId="24" fillId="0" borderId="8" xfId="0" applyNumberFormat="1" applyFont="1" applyFill="1" applyBorder="1" applyAlignment="1">
      <alignment horizontal="center" vertical="center" wrapText="1"/>
    </xf>
    <xf numFmtId="1" fontId="23" fillId="0" borderId="4" xfId="0" applyNumberFormat="1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1" fontId="24" fillId="0" borderId="2" xfId="0" applyNumberFormat="1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March-22%20Salary%20Sheet-Final%2012-04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Salary Slip"/>
      <sheetName val="PF SHEET"/>
      <sheetName val="ESIC"/>
      <sheetName val="Notes"/>
      <sheetName val="Compatibility Report"/>
    </sheetNames>
    <sheetDataSet>
      <sheetData sheetId="0"/>
      <sheetData sheetId="1"/>
      <sheetData sheetId="2"/>
      <sheetData sheetId="3">
        <row r="6">
          <cell r="I6">
            <v>104</v>
          </cell>
        </row>
        <row r="7">
          <cell r="I7">
            <v>158</v>
          </cell>
        </row>
        <row r="8">
          <cell r="I8">
            <v>74</v>
          </cell>
        </row>
        <row r="9">
          <cell r="I9">
            <v>77</v>
          </cell>
        </row>
        <row r="10">
          <cell r="I10">
            <v>113</v>
          </cell>
        </row>
        <row r="11">
          <cell r="I11">
            <v>62</v>
          </cell>
        </row>
        <row r="12">
          <cell r="I12">
            <v>76</v>
          </cell>
        </row>
        <row r="13">
          <cell r="I13">
            <v>80</v>
          </cell>
        </row>
        <row r="14">
          <cell r="I14">
            <v>68</v>
          </cell>
        </row>
        <row r="15">
          <cell r="I15">
            <v>135</v>
          </cell>
        </row>
        <row r="16">
          <cell r="I16">
            <v>93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997"/>
  <sheetViews>
    <sheetView tabSelected="1" zoomScale="106" zoomScaleNormal="106" workbookViewId="0">
      <pane xSplit="2" ySplit="3" topLeftCell="AN85" activePane="bottomRight" state="frozen"/>
      <selection pane="topRight" activeCell="C1" sqref="C1"/>
      <selection pane="bottomLeft" activeCell="A4" sqref="A4"/>
      <selection pane="bottomRight" activeCell="AW103" sqref="AW103"/>
    </sheetView>
  </sheetViews>
  <sheetFormatPr defaultColWidth="6.28515625" defaultRowHeight="14.25" x14ac:dyDescent="0.2"/>
  <cols>
    <col min="1" max="1" width="6.42578125" style="3" bestFit="1" customWidth="1"/>
    <col min="2" max="2" width="26.42578125" style="3" customWidth="1"/>
    <col min="3" max="3" width="4.140625" style="3" customWidth="1"/>
    <col min="4" max="7" width="3.42578125" style="3" customWidth="1"/>
    <col min="8" max="8" width="4" style="3" customWidth="1"/>
    <col min="9" max="10" width="3.42578125" style="3" customWidth="1"/>
    <col min="11" max="12" width="4" style="3" customWidth="1"/>
    <col min="13" max="13" width="3.28515625" style="3" customWidth="1"/>
    <col min="14" max="15" width="3.42578125" style="3" customWidth="1"/>
    <col min="16" max="16" width="3.28515625" style="3" customWidth="1"/>
    <col min="17" max="17" width="3.85546875" style="3" customWidth="1"/>
    <col min="18" max="18" width="3.42578125" style="3" customWidth="1"/>
    <col min="19" max="20" width="3.28515625" style="3" customWidth="1"/>
    <col min="21" max="22" width="3.42578125" style="3" customWidth="1"/>
    <col min="23" max="23" width="4" style="3" customWidth="1"/>
    <col min="24" max="25" width="4.28515625" style="3" customWidth="1"/>
    <col min="26" max="27" width="3.28515625" style="3" customWidth="1"/>
    <col min="28" max="28" width="3.42578125" style="3" customWidth="1"/>
    <col min="29" max="30" width="4" style="3" customWidth="1"/>
    <col min="31" max="31" width="4.42578125" style="3" customWidth="1"/>
    <col min="32" max="33" width="4" style="3" customWidth="1"/>
    <col min="34" max="34" width="8.28515625" style="3" customWidth="1"/>
    <col min="35" max="35" width="7.140625" style="3" customWidth="1"/>
    <col min="36" max="36" width="7.85546875" style="3" customWidth="1"/>
    <col min="37" max="37" width="9.140625" style="3" customWidth="1"/>
    <col min="38" max="38" width="7.7109375" style="49" customWidth="1"/>
    <col min="39" max="39" width="10.140625" style="62" customWidth="1"/>
    <col min="40" max="40" width="6.85546875" style="76" customWidth="1"/>
    <col min="41" max="41" width="5.85546875" style="3" customWidth="1"/>
    <col min="42" max="42" width="7.42578125" style="93" bestFit="1" customWidth="1"/>
    <col min="43" max="43" width="11.85546875" style="3" bestFit="1" customWidth="1"/>
    <col min="44" max="44" width="12.85546875" style="3" bestFit="1" customWidth="1"/>
    <col min="45" max="45" width="7.42578125" style="55" customWidth="1"/>
    <col min="46" max="46" width="8.85546875" style="3" bestFit="1" customWidth="1"/>
    <col min="47" max="47" width="9.42578125" style="99" customWidth="1"/>
    <col min="48" max="48" width="4.42578125" style="3" customWidth="1"/>
    <col min="49" max="49" width="73.5703125" style="3" bestFit="1" customWidth="1"/>
    <col min="50" max="54" width="6.28515625" style="3" customWidth="1"/>
    <col min="55" max="55" width="30.42578125" style="3" customWidth="1"/>
    <col min="56" max="68" width="6.28515625" style="3" customWidth="1"/>
    <col min="69" max="16384" width="6.28515625" style="3"/>
  </cols>
  <sheetData>
    <row r="1" spans="1:49" ht="18" x14ac:dyDescent="0.25">
      <c r="A1" s="232" t="s">
        <v>150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44"/>
      <c r="AM1" s="101"/>
      <c r="AN1" s="86"/>
      <c r="AO1" s="22"/>
      <c r="AP1" s="233" t="s">
        <v>0</v>
      </c>
      <c r="AQ1" s="233"/>
      <c r="AR1" s="233"/>
      <c r="AS1" s="233"/>
      <c r="AT1" s="1"/>
      <c r="AU1" s="50">
        <v>22</v>
      </c>
      <c r="AV1" s="2"/>
      <c r="AW1" s="2"/>
    </row>
    <row r="2" spans="1:49" ht="48" x14ac:dyDescent="0.25">
      <c r="A2" s="4" t="s">
        <v>11</v>
      </c>
      <c r="B2" s="4" t="s">
        <v>1</v>
      </c>
      <c r="C2" s="4">
        <v>1</v>
      </c>
      <c r="D2" s="4">
        <v>2</v>
      </c>
      <c r="E2" s="4">
        <v>3</v>
      </c>
      <c r="F2" s="3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23" t="s">
        <v>2</v>
      </c>
      <c r="AI2" s="23" t="s">
        <v>3</v>
      </c>
      <c r="AJ2" s="23" t="s">
        <v>4</v>
      </c>
      <c r="AK2" s="23" t="s">
        <v>5</v>
      </c>
      <c r="AL2" s="45" t="s">
        <v>52</v>
      </c>
      <c r="AM2" s="102" t="s">
        <v>6</v>
      </c>
      <c r="AN2" s="87" t="s">
        <v>7</v>
      </c>
      <c r="AO2" s="23" t="s">
        <v>8</v>
      </c>
      <c r="AP2" s="235" t="s">
        <v>53</v>
      </c>
      <c r="AQ2" s="234" t="s">
        <v>54</v>
      </c>
      <c r="AR2" s="234" t="s">
        <v>55</v>
      </c>
      <c r="AS2" s="236" t="s">
        <v>56</v>
      </c>
      <c r="AT2" s="234" t="s">
        <v>9</v>
      </c>
      <c r="AU2" s="237" t="s">
        <v>10</v>
      </c>
      <c r="AV2" s="234" t="s">
        <v>11</v>
      </c>
      <c r="AW2" s="5" t="s">
        <v>12</v>
      </c>
    </row>
    <row r="3" spans="1:49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23"/>
      <c r="AI3" s="23"/>
      <c r="AJ3" s="23"/>
      <c r="AK3" s="23"/>
      <c r="AL3" s="45"/>
      <c r="AM3" s="102"/>
      <c r="AN3" s="87"/>
      <c r="AO3" s="23"/>
      <c r="AP3" s="235"/>
      <c r="AQ3" s="234"/>
      <c r="AR3" s="234"/>
      <c r="AS3" s="236"/>
      <c r="AT3" s="234"/>
      <c r="AU3" s="237"/>
      <c r="AV3" s="234"/>
      <c r="AW3" s="2"/>
    </row>
    <row r="4" spans="1:49" ht="15" x14ac:dyDescent="0.25">
      <c r="A4" s="7">
        <v>1</v>
      </c>
      <c r="B4" s="8" t="s">
        <v>13</v>
      </c>
      <c r="C4" s="28">
        <v>1</v>
      </c>
      <c r="D4" s="28">
        <v>1</v>
      </c>
      <c r="E4" s="28">
        <v>1</v>
      </c>
      <c r="F4" s="28">
        <v>1</v>
      </c>
      <c r="G4" s="24"/>
      <c r="H4" s="24"/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4"/>
      <c r="O4" s="24"/>
      <c r="P4" s="28">
        <v>1</v>
      </c>
      <c r="Q4" s="28">
        <v>1</v>
      </c>
      <c r="R4" s="28">
        <v>1</v>
      </c>
      <c r="S4" s="28">
        <v>1</v>
      </c>
      <c r="T4" s="28">
        <v>1</v>
      </c>
      <c r="U4" s="24"/>
      <c r="V4" s="24"/>
      <c r="W4" s="24"/>
      <c r="X4" s="24"/>
      <c r="Y4" s="28">
        <v>1</v>
      </c>
      <c r="Z4" s="28">
        <v>1</v>
      </c>
      <c r="AA4" s="28">
        <v>1</v>
      </c>
      <c r="AB4" s="28">
        <v>1</v>
      </c>
      <c r="AC4" s="24"/>
      <c r="AD4" s="28">
        <v>1</v>
      </c>
      <c r="AE4" s="28">
        <v>1</v>
      </c>
      <c r="AF4" s="28">
        <v>1</v>
      </c>
      <c r="AG4" s="28">
        <v>1</v>
      </c>
      <c r="AH4" s="16">
        <f>SUM(C4:AG4)</f>
        <v>22</v>
      </c>
      <c r="AI4" s="17">
        <v>0</v>
      </c>
      <c r="AJ4" s="17"/>
      <c r="AK4" s="7"/>
      <c r="AL4" s="46">
        <v>20.5</v>
      </c>
      <c r="AM4" s="58">
        <v>1</v>
      </c>
      <c r="AN4" s="74">
        <v>0.5</v>
      </c>
      <c r="AO4" s="17">
        <v>0</v>
      </c>
      <c r="AP4" s="75">
        <f>SUM(AM4,AL4,AO4)</f>
        <v>21.5</v>
      </c>
      <c r="AQ4" s="27">
        <f>SUM(AI4,AK4)</f>
        <v>0</v>
      </c>
      <c r="AR4" s="17">
        <f>(AP4-AQ4)</f>
        <v>21.5</v>
      </c>
      <c r="AS4" s="51">
        <v>0</v>
      </c>
      <c r="AT4" s="9">
        <f>+AS4</f>
        <v>0</v>
      </c>
      <c r="AU4" s="39">
        <v>12</v>
      </c>
      <c r="AV4" s="7">
        <f>A4</f>
        <v>1</v>
      </c>
      <c r="AW4" s="2"/>
    </row>
    <row r="5" spans="1:49" ht="15" x14ac:dyDescent="0.25">
      <c r="A5" s="7">
        <v>2</v>
      </c>
      <c r="B5" s="8" t="s">
        <v>14</v>
      </c>
      <c r="C5" s="28">
        <v>1</v>
      </c>
      <c r="D5" s="28">
        <v>1</v>
      </c>
      <c r="E5" s="28">
        <v>1</v>
      </c>
      <c r="F5" s="28">
        <v>1</v>
      </c>
      <c r="G5" s="24"/>
      <c r="H5" s="24"/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4"/>
      <c r="O5" s="24"/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4"/>
      <c r="V5" s="24"/>
      <c r="W5" s="24"/>
      <c r="X5" s="24"/>
      <c r="Y5" s="28">
        <v>1</v>
      </c>
      <c r="Z5" s="28">
        <v>1</v>
      </c>
      <c r="AA5" s="28">
        <v>1</v>
      </c>
      <c r="AB5" s="28">
        <v>1</v>
      </c>
      <c r="AC5" s="24"/>
      <c r="AD5" s="28">
        <v>1</v>
      </c>
      <c r="AE5" s="28">
        <v>1</v>
      </c>
      <c r="AF5" s="28">
        <v>1</v>
      </c>
      <c r="AG5" s="28">
        <v>1</v>
      </c>
      <c r="AH5" s="16">
        <f t="shared" ref="AH5:AH68" si="0">SUM(C5:AG5)</f>
        <v>22</v>
      </c>
      <c r="AI5" s="17">
        <v>0</v>
      </c>
      <c r="AJ5" s="17"/>
      <c r="AK5" s="7"/>
      <c r="AL5" s="46">
        <v>8</v>
      </c>
      <c r="AM5" s="58">
        <v>1</v>
      </c>
      <c r="AN5" s="74">
        <v>0.5</v>
      </c>
      <c r="AO5" s="17">
        <v>0</v>
      </c>
      <c r="AP5" s="75">
        <f t="shared" ref="AP5:AP68" si="1">SUM(AM5,AL5,AO5)</f>
        <v>9</v>
      </c>
      <c r="AQ5" s="27">
        <f t="shared" ref="AQ5:AQ64" si="2">SUM(AI5,AK5)</f>
        <v>0</v>
      </c>
      <c r="AR5" s="17">
        <f t="shared" ref="AR5:AR64" si="3">(AP5-AQ5)</f>
        <v>9</v>
      </c>
      <c r="AS5" s="51">
        <v>0</v>
      </c>
      <c r="AT5" s="9">
        <f t="shared" ref="AT5:AT64" si="4">+AS5</f>
        <v>0</v>
      </c>
      <c r="AU5" s="94">
        <v>9</v>
      </c>
      <c r="AV5" s="7">
        <f t="shared" ref="AV5:AV33" si="5">A5</f>
        <v>2</v>
      </c>
      <c r="AW5" s="2"/>
    </row>
    <row r="6" spans="1:49" ht="15" x14ac:dyDescent="0.25">
      <c r="A6" s="7">
        <v>3</v>
      </c>
      <c r="B6" s="35" t="s">
        <v>15</v>
      </c>
      <c r="C6" s="28">
        <v>1</v>
      </c>
      <c r="D6" s="28">
        <v>1</v>
      </c>
      <c r="E6" s="28">
        <v>1</v>
      </c>
      <c r="F6" s="28">
        <v>1</v>
      </c>
      <c r="G6" s="24"/>
      <c r="H6" s="24"/>
      <c r="I6" s="28">
        <v>1</v>
      </c>
      <c r="J6" s="28">
        <v>1</v>
      </c>
      <c r="K6" s="28">
        <v>1</v>
      </c>
      <c r="L6" s="28">
        <v>1</v>
      </c>
      <c r="M6" s="21">
        <v>0</v>
      </c>
      <c r="N6" s="24"/>
      <c r="O6" s="24"/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4"/>
      <c r="V6" s="24"/>
      <c r="W6" s="24" t="s">
        <v>137</v>
      </c>
      <c r="X6" s="24" t="s">
        <v>137</v>
      </c>
      <c r="Y6" s="21">
        <v>0</v>
      </c>
      <c r="Z6" s="28">
        <v>1</v>
      </c>
      <c r="AA6" s="28">
        <v>1</v>
      </c>
      <c r="AB6" s="28">
        <v>1</v>
      </c>
      <c r="AC6" s="24"/>
      <c r="AD6" s="28">
        <v>1</v>
      </c>
      <c r="AE6" s="28">
        <v>1</v>
      </c>
      <c r="AF6" s="28">
        <v>1</v>
      </c>
      <c r="AG6" s="28">
        <v>1</v>
      </c>
      <c r="AH6" s="16">
        <f t="shared" si="0"/>
        <v>20</v>
      </c>
      <c r="AI6" s="17">
        <v>2</v>
      </c>
      <c r="AJ6" s="17"/>
      <c r="AK6" s="7"/>
      <c r="AL6" s="46">
        <v>0</v>
      </c>
      <c r="AM6" s="58">
        <v>1</v>
      </c>
      <c r="AN6" s="74"/>
      <c r="AO6" s="17">
        <v>0</v>
      </c>
      <c r="AP6" s="75">
        <f t="shared" si="1"/>
        <v>1</v>
      </c>
      <c r="AQ6" s="27">
        <f t="shared" si="2"/>
        <v>2</v>
      </c>
      <c r="AR6" s="58">
        <f t="shared" si="3"/>
        <v>-1</v>
      </c>
      <c r="AS6" s="51">
        <v>-1</v>
      </c>
      <c r="AT6" s="9">
        <f t="shared" si="4"/>
        <v>-1</v>
      </c>
      <c r="AU6" s="39">
        <v>0</v>
      </c>
      <c r="AV6" s="7">
        <f t="shared" si="5"/>
        <v>3</v>
      </c>
      <c r="AW6" s="2"/>
    </row>
    <row r="7" spans="1:49" ht="15" x14ac:dyDescent="0.25">
      <c r="A7" s="7">
        <v>4</v>
      </c>
      <c r="B7" s="8" t="s">
        <v>16</v>
      </c>
      <c r="C7" s="28">
        <v>1</v>
      </c>
      <c r="D7" s="28">
        <v>1</v>
      </c>
      <c r="E7" s="28">
        <v>1</v>
      </c>
      <c r="F7" s="28">
        <v>1</v>
      </c>
      <c r="G7" s="24"/>
      <c r="H7" s="24"/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4"/>
      <c r="O7" s="24"/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4"/>
      <c r="V7" s="24"/>
      <c r="W7" s="24" t="s">
        <v>138</v>
      </c>
      <c r="X7" s="24" t="s">
        <v>138</v>
      </c>
      <c r="Y7" s="28">
        <v>1</v>
      </c>
      <c r="Z7" s="28">
        <v>1</v>
      </c>
      <c r="AA7" s="28">
        <v>1</v>
      </c>
      <c r="AB7" s="28">
        <v>1</v>
      </c>
      <c r="AC7" s="24"/>
      <c r="AD7" s="28">
        <v>1</v>
      </c>
      <c r="AE7" s="28">
        <v>1</v>
      </c>
      <c r="AF7" s="28">
        <v>1</v>
      </c>
      <c r="AG7" s="28">
        <v>1</v>
      </c>
      <c r="AH7" s="16">
        <f t="shared" si="0"/>
        <v>22</v>
      </c>
      <c r="AI7" s="17">
        <v>0</v>
      </c>
      <c r="AJ7" s="17"/>
      <c r="AK7" s="7"/>
      <c r="AL7" s="46">
        <v>10</v>
      </c>
      <c r="AM7" s="58">
        <v>1</v>
      </c>
      <c r="AN7" s="74">
        <v>0.5</v>
      </c>
      <c r="AO7" s="17">
        <v>0</v>
      </c>
      <c r="AP7" s="75">
        <f t="shared" si="1"/>
        <v>11</v>
      </c>
      <c r="AQ7" s="27">
        <f t="shared" si="2"/>
        <v>0</v>
      </c>
      <c r="AR7" s="17">
        <f t="shared" si="3"/>
        <v>11</v>
      </c>
      <c r="AS7" s="51">
        <v>0</v>
      </c>
      <c r="AT7" s="9">
        <f t="shared" si="4"/>
        <v>0</v>
      </c>
      <c r="AU7" s="95">
        <v>11</v>
      </c>
      <c r="AV7" s="7">
        <f t="shared" si="5"/>
        <v>4</v>
      </c>
      <c r="AW7" s="2"/>
    </row>
    <row r="8" spans="1:49" ht="15" x14ac:dyDescent="0.25">
      <c r="A8" s="7">
        <v>5</v>
      </c>
      <c r="B8" s="8" t="s">
        <v>57</v>
      </c>
      <c r="C8" s="28">
        <v>1</v>
      </c>
      <c r="D8" s="28">
        <v>1</v>
      </c>
      <c r="E8" s="28">
        <v>1</v>
      </c>
      <c r="F8" s="28">
        <v>1</v>
      </c>
      <c r="G8" s="24"/>
      <c r="H8" s="24"/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4"/>
      <c r="O8" s="24"/>
      <c r="P8" s="28">
        <v>1</v>
      </c>
      <c r="Q8" s="28">
        <v>1</v>
      </c>
      <c r="R8" s="28">
        <v>1</v>
      </c>
      <c r="S8" s="28">
        <v>1</v>
      </c>
      <c r="T8" s="28">
        <v>1</v>
      </c>
      <c r="U8" s="24"/>
      <c r="V8" s="24"/>
      <c r="W8" s="24" t="s">
        <v>139</v>
      </c>
      <c r="X8" s="24" t="s">
        <v>139</v>
      </c>
      <c r="Y8" s="28">
        <v>1</v>
      </c>
      <c r="Z8" s="28">
        <v>1</v>
      </c>
      <c r="AA8" s="28">
        <v>1</v>
      </c>
      <c r="AB8" s="28">
        <v>1</v>
      </c>
      <c r="AC8" s="24"/>
      <c r="AD8" s="28">
        <v>1</v>
      </c>
      <c r="AE8" s="28">
        <v>1</v>
      </c>
      <c r="AF8" s="28">
        <v>1</v>
      </c>
      <c r="AG8" s="28">
        <v>1</v>
      </c>
      <c r="AH8" s="16">
        <f t="shared" si="0"/>
        <v>22</v>
      </c>
      <c r="AI8" s="17">
        <v>0</v>
      </c>
      <c r="AJ8" s="17"/>
      <c r="AK8" s="7"/>
      <c r="AL8" s="46">
        <v>3.5</v>
      </c>
      <c r="AM8" s="58">
        <v>1</v>
      </c>
      <c r="AN8" s="74">
        <v>0.5</v>
      </c>
      <c r="AO8" s="17">
        <v>0</v>
      </c>
      <c r="AP8" s="75">
        <f t="shared" si="1"/>
        <v>4.5</v>
      </c>
      <c r="AQ8" s="27">
        <f t="shared" si="2"/>
        <v>0</v>
      </c>
      <c r="AR8" s="17">
        <f t="shared" si="3"/>
        <v>4.5</v>
      </c>
      <c r="AS8" s="51">
        <v>0</v>
      </c>
      <c r="AT8" s="9">
        <f t="shared" si="4"/>
        <v>0</v>
      </c>
      <c r="AU8" s="95">
        <v>4.5</v>
      </c>
      <c r="AV8" s="7">
        <f t="shared" si="5"/>
        <v>5</v>
      </c>
      <c r="AW8" s="2"/>
    </row>
    <row r="9" spans="1:49" ht="15" x14ac:dyDescent="0.25">
      <c r="A9" s="7">
        <v>6</v>
      </c>
      <c r="B9" s="8" t="s">
        <v>58</v>
      </c>
      <c r="C9" s="28">
        <v>1</v>
      </c>
      <c r="D9" s="28">
        <v>1</v>
      </c>
      <c r="E9" s="28">
        <v>1</v>
      </c>
      <c r="F9" s="28">
        <v>1</v>
      </c>
      <c r="G9" s="24"/>
      <c r="H9" s="24"/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4"/>
      <c r="O9" s="24"/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4"/>
      <c r="V9" s="24"/>
      <c r="W9" s="24" t="s">
        <v>140</v>
      </c>
      <c r="X9" s="24" t="s">
        <v>140</v>
      </c>
      <c r="Y9" s="28">
        <v>1</v>
      </c>
      <c r="Z9" s="28">
        <v>1</v>
      </c>
      <c r="AA9" s="28">
        <v>1</v>
      </c>
      <c r="AB9" s="28">
        <v>1</v>
      </c>
      <c r="AC9" s="24"/>
      <c r="AD9" s="28">
        <v>1</v>
      </c>
      <c r="AE9" s="28">
        <v>1</v>
      </c>
      <c r="AF9" s="28">
        <v>1</v>
      </c>
      <c r="AG9" s="28">
        <v>1</v>
      </c>
      <c r="AH9" s="16">
        <f t="shared" si="0"/>
        <v>22</v>
      </c>
      <c r="AI9" s="17">
        <v>0</v>
      </c>
      <c r="AJ9" s="17"/>
      <c r="AK9" s="7"/>
      <c r="AL9" s="46">
        <v>0</v>
      </c>
      <c r="AM9" s="58">
        <v>1</v>
      </c>
      <c r="AN9" s="74">
        <v>0.5</v>
      </c>
      <c r="AO9" s="17">
        <v>0</v>
      </c>
      <c r="AP9" s="75">
        <f t="shared" si="1"/>
        <v>1</v>
      </c>
      <c r="AQ9" s="27">
        <f t="shared" si="2"/>
        <v>0</v>
      </c>
      <c r="AR9" s="17">
        <f t="shared" si="3"/>
        <v>1</v>
      </c>
      <c r="AS9" s="51">
        <v>0</v>
      </c>
      <c r="AT9" s="9">
        <f t="shared" si="4"/>
        <v>0</v>
      </c>
      <c r="AU9" s="95">
        <v>1</v>
      </c>
      <c r="AV9" s="7">
        <f t="shared" si="5"/>
        <v>6</v>
      </c>
      <c r="AW9" s="2"/>
    </row>
    <row r="10" spans="1:49" ht="15" x14ac:dyDescent="0.25">
      <c r="A10" s="7">
        <v>7</v>
      </c>
      <c r="B10" s="35" t="s">
        <v>17</v>
      </c>
      <c r="C10" s="28">
        <v>1</v>
      </c>
      <c r="D10" s="28">
        <v>1</v>
      </c>
      <c r="E10" s="28">
        <v>1</v>
      </c>
      <c r="F10" s="21">
        <v>0</v>
      </c>
      <c r="G10" s="24"/>
      <c r="H10" s="24"/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4"/>
      <c r="O10" s="24"/>
      <c r="P10" s="28">
        <v>1</v>
      </c>
      <c r="Q10" s="28">
        <v>1</v>
      </c>
      <c r="R10" s="28">
        <v>1</v>
      </c>
      <c r="S10" s="21">
        <v>0</v>
      </c>
      <c r="T10" s="28">
        <v>1</v>
      </c>
      <c r="U10" s="24"/>
      <c r="V10" s="24"/>
      <c r="W10" s="24" t="s">
        <v>141</v>
      </c>
      <c r="X10" s="24" t="s">
        <v>141</v>
      </c>
      <c r="Y10" s="28">
        <v>1</v>
      </c>
      <c r="Z10" s="28">
        <v>1</v>
      </c>
      <c r="AA10" s="28">
        <v>1</v>
      </c>
      <c r="AB10" s="28">
        <v>1</v>
      </c>
      <c r="AC10" s="24"/>
      <c r="AD10" s="28">
        <v>1</v>
      </c>
      <c r="AE10" s="28">
        <v>1</v>
      </c>
      <c r="AF10" s="28">
        <v>1</v>
      </c>
      <c r="AG10" s="21">
        <v>0</v>
      </c>
      <c r="AH10" s="16">
        <f t="shared" si="0"/>
        <v>19</v>
      </c>
      <c r="AI10" s="17">
        <v>3</v>
      </c>
      <c r="AJ10" s="17"/>
      <c r="AK10" s="7"/>
      <c r="AL10" s="46">
        <v>1.5</v>
      </c>
      <c r="AM10" s="58">
        <v>1</v>
      </c>
      <c r="AN10" s="74"/>
      <c r="AO10" s="17">
        <v>0</v>
      </c>
      <c r="AP10" s="75">
        <f t="shared" si="1"/>
        <v>2.5</v>
      </c>
      <c r="AQ10" s="27">
        <f t="shared" si="2"/>
        <v>3</v>
      </c>
      <c r="AR10" s="17">
        <f t="shared" si="3"/>
        <v>-0.5</v>
      </c>
      <c r="AS10" s="51">
        <v>0</v>
      </c>
      <c r="AT10" s="9">
        <f t="shared" si="4"/>
        <v>0</v>
      </c>
      <c r="AU10" s="95">
        <v>0</v>
      </c>
      <c r="AV10" s="7">
        <f t="shared" si="5"/>
        <v>7</v>
      </c>
      <c r="AW10" s="2"/>
    </row>
    <row r="11" spans="1:49" ht="15" x14ac:dyDescent="0.25">
      <c r="A11" s="7">
        <v>8</v>
      </c>
      <c r="B11" s="8" t="s">
        <v>59</v>
      </c>
      <c r="C11" s="28">
        <v>1</v>
      </c>
      <c r="D11" s="28">
        <v>1</v>
      </c>
      <c r="E11" s="28">
        <v>1</v>
      </c>
      <c r="F11" s="28">
        <v>1</v>
      </c>
      <c r="G11" s="24"/>
      <c r="H11" s="24"/>
      <c r="I11" s="28">
        <v>1</v>
      </c>
      <c r="J11" s="28">
        <v>1</v>
      </c>
      <c r="K11" s="28">
        <v>1</v>
      </c>
      <c r="L11" s="28">
        <v>1</v>
      </c>
      <c r="M11" s="28">
        <v>1</v>
      </c>
      <c r="N11" s="24"/>
      <c r="O11" s="24"/>
      <c r="P11" s="28">
        <v>1</v>
      </c>
      <c r="Q11" s="21">
        <v>0</v>
      </c>
      <c r="R11" s="28">
        <v>1</v>
      </c>
      <c r="S11" s="28">
        <v>1</v>
      </c>
      <c r="T11" s="28">
        <v>1</v>
      </c>
      <c r="U11" s="24"/>
      <c r="V11" s="24"/>
      <c r="W11" s="24" t="s">
        <v>142</v>
      </c>
      <c r="X11" s="24" t="s">
        <v>142</v>
      </c>
      <c r="Y11" s="28">
        <v>1</v>
      </c>
      <c r="Z11" s="28">
        <v>1</v>
      </c>
      <c r="AA11" s="28">
        <v>1</v>
      </c>
      <c r="AB11" s="28">
        <v>1</v>
      </c>
      <c r="AC11" s="24"/>
      <c r="AD11" s="28">
        <v>1</v>
      </c>
      <c r="AE11" s="28">
        <v>1</v>
      </c>
      <c r="AF11" s="28">
        <v>1</v>
      </c>
      <c r="AG11" s="28">
        <v>1</v>
      </c>
      <c r="AH11" s="16">
        <f t="shared" si="0"/>
        <v>21</v>
      </c>
      <c r="AI11" s="17">
        <v>1</v>
      </c>
      <c r="AJ11" s="17"/>
      <c r="AK11" s="7"/>
      <c r="AL11" s="46">
        <v>1</v>
      </c>
      <c r="AM11" s="58">
        <v>1</v>
      </c>
      <c r="AN11" s="74"/>
      <c r="AO11" s="17">
        <v>0</v>
      </c>
      <c r="AP11" s="75">
        <f t="shared" si="1"/>
        <v>2</v>
      </c>
      <c r="AQ11" s="27">
        <f t="shared" si="2"/>
        <v>1</v>
      </c>
      <c r="AR11" s="17">
        <f t="shared" si="3"/>
        <v>1</v>
      </c>
      <c r="AS11" s="51">
        <v>0</v>
      </c>
      <c r="AT11" s="9">
        <f t="shared" si="4"/>
        <v>0</v>
      </c>
      <c r="AU11" s="39">
        <v>1</v>
      </c>
      <c r="AV11" s="7">
        <f t="shared" si="5"/>
        <v>8</v>
      </c>
      <c r="AW11" s="2"/>
    </row>
    <row r="12" spans="1:49" ht="15" x14ac:dyDescent="0.25">
      <c r="A12" s="7">
        <v>9</v>
      </c>
      <c r="B12" s="35" t="s">
        <v>18</v>
      </c>
      <c r="C12" s="28">
        <v>1</v>
      </c>
      <c r="D12" s="28">
        <v>1</v>
      </c>
      <c r="E12" s="28">
        <v>1</v>
      </c>
      <c r="F12" s="28">
        <v>1</v>
      </c>
      <c r="G12" s="24"/>
      <c r="H12" s="24"/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4"/>
      <c r="O12" s="24"/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4"/>
      <c r="V12" s="24"/>
      <c r="W12" s="24" t="s">
        <v>137</v>
      </c>
      <c r="X12" s="24" t="s">
        <v>137</v>
      </c>
      <c r="Y12" s="28">
        <v>1</v>
      </c>
      <c r="Z12" s="28">
        <v>1</v>
      </c>
      <c r="AA12" s="28">
        <v>1</v>
      </c>
      <c r="AB12" s="28">
        <v>1</v>
      </c>
      <c r="AC12" s="24"/>
      <c r="AD12" s="28">
        <v>1</v>
      </c>
      <c r="AE12" s="28">
        <v>1</v>
      </c>
      <c r="AF12" s="28">
        <v>1</v>
      </c>
      <c r="AG12" s="28">
        <v>1</v>
      </c>
      <c r="AH12" s="16">
        <f t="shared" si="0"/>
        <v>22</v>
      </c>
      <c r="AI12" s="17">
        <v>0</v>
      </c>
      <c r="AJ12" s="17"/>
      <c r="AK12" s="7"/>
      <c r="AL12" s="46">
        <v>2</v>
      </c>
      <c r="AM12" s="58">
        <v>1</v>
      </c>
      <c r="AN12" s="74">
        <v>0.5</v>
      </c>
      <c r="AO12" s="17">
        <v>0</v>
      </c>
      <c r="AP12" s="75">
        <f t="shared" si="1"/>
        <v>3</v>
      </c>
      <c r="AQ12" s="27">
        <f t="shared" si="2"/>
        <v>0</v>
      </c>
      <c r="AR12" s="17">
        <f t="shared" si="3"/>
        <v>3</v>
      </c>
      <c r="AS12" s="51">
        <v>0</v>
      </c>
      <c r="AT12" s="9">
        <f t="shared" si="4"/>
        <v>0</v>
      </c>
      <c r="AU12" s="95">
        <v>3</v>
      </c>
      <c r="AV12" s="7">
        <f t="shared" si="5"/>
        <v>9</v>
      </c>
      <c r="AW12" s="2"/>
    </row>
    <row r="13" spans="1:49" ht="15" x14ac:dyDescent="0.25">
      <c r="A13" s="7">
        <v>11</v>
      </c>
      <c r="B13" s="8" t="s">
        <v>20</v>
      </c>
      <c r="C13" s="28">
        <v>1</v>
      </c>
      <c r="D13" s="28">
        <v>1</v>
      </c>
      <c r="E13" s="28">
        <v>1</v>
      </c>
      <c r="F13" s="28">
        <v>1</v>
      </c>
      <c r="G13" s="24"/>
      <c r="H13" s="24"/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4"/>
      <c r="O13" s="24"/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4"/>
      <c r="V13" s="24"/>
      <c r="W13" s="24" t="s">
        <v>143</v>
      </c>
      <c r="X13" s="24" t="s">
        <v>143</v>
      </c>
      <c r="Y13" s="28">
        <v>1</v>
      </c>
      <c r="Z13" s="28">
        <v>1</v>
      </c>
      <c r="AA13" s="28">
        <v>1</v>
      </c>
      <c r="AB13" s="28">
        <v>1</v>
      </c>
      <c r="AC13" s="24"/>
      <c r="AD13" s="28">
        <v>1</v>
      </c>
      <c r="AE13" s="28">
        <v>1</v>
      </c>
      <c r="AF13" s="28">
        <v>1</v>
      </c>
      <c r="AG13" s="28">
        <v>1</v>
      </c>
      <c r="AH13" s="16">
        <f t="shared" si="0"/>
        <v>22</v>
      </c>
      <c r="AI13" s="17">
        <v>0</v>
      </c>
      <c r="AJ13" s="17"/>
      <c r="AK13" s="7"/>
      <c r="AL13" s="46">
        <v>1</v>
      </c>
      <c r="AM13" s="58">
        <v>1</v>
      </c>
      <c r="AN13" s="74">
        <v>0.5</v>
      </c>
      <c r="AO13" s="17">
        <v>0</v>
      </c>
      <c r="AP13" s="75">
        <f t="shared" si="1"/>
        <v>2</v>
      </c>
      <c r="AQ13" s="27">
        <f t="shared" si="2"/>
        <v>0</v>
      </c>
      <c r="AR13" s="17">
        <f t="shared" si="3"/>
        <v>2</v>
      </c>
      <c r="AS13" s="51">
        <v>0</v>
      </c>
      <c r="AT13" s="9">
        <f t="shared" si="4"/>
        <v>0</v>
      </c>
      <c r="AU13" s="39">
        <v>2</v>
      </c>
      <c r="AV13" s="7">
        <f t="shared" si="5"/>
        <v>11</v>
      </c>
      <c r="AW13" s="2"/>
    </row>
    <row r="14" spans="1:49" ht="15" x14ac:dyDescent="0.25">
      <c r="A14" s="7">
        <v>12</v>
      </c>
      <c r="B14" s="8" t="s">
        <v>21</v>
      </c>
      <c r="C14" s="28">
        <v>1</v>
      </c>
      <c r="D14" s="28">
        <v>1</v>
      </c>
      <c r="E14" s="28">
        <v>1</v>
      </c>
      <c r="F14" s="28">
        <v>1</v>
      </c>
      <c r="G14" s="24"/>
      <c r="H14" s="24"/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4"/>
      <c r="O14" s="24"/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4"/>
      <c r="V14" s="24"/>
      <c r="W14" s="24" t="s">
        <v>135</v>
      </c>
      <c r="X14" s="24" t="s">
        <v>135</v>
      </c>
      <c r="Y14" s="28">
        <v>1</v>
      </c>
      <c r="Z14" s="28">
        <v>1</v>
      </c>
      <c r="AA14" s="28">
        <v>1</v>
      </c>
      <c r="AB14" s="28">
        <v>1</v>
      </c>
      <c r="AC14" s="24"/>
      <c r="AD14" s="28">
        <v>1</v>
      </c>
      <c r="AE14" s="28">
        <v>1</v>
      </c>
      <c r="AF14" s="28">
        <v>1</v>
      </c>
      <c r="AG14" s="28">
        <v>1</v>
      </c>
      <c r="AH14" s="16">
        <f t="shared" si="0"/>
        <v>22</v>
      </c>
      <c r="AI14" s="17">
        <v>0</v>
      </c>
      <c r="AJ14" s="17"/>
      <c r="AK14" s="7"/>
      <c r="AL14" s="46">
        <v>0</v>
      </c>
      <c r="AM14" s="58">
        <v>1</v>
      </c>
      <c r="AN14" s="74">
        <v>0.5</v>
      </c>
      <c r="AO14" s="17">
        <v>0</v>
      </c>
      <c r="AP14" s="75">
        <f t="shared" si="1"/>
        <v>1</v>
      </c>
      <c r="AQ14" s="27">
        <f t="shared" si="2"/>
        <v>0</v>
      </c>
      <c r="AR14" s="17">
        <f t="shared" si="3"/>
        <v>1</v>
      </c>
      <c r="AS14" s="51">
        <v>0</v>
      </c>
      <c r="AT14" s="9">
        <f t="shared" si="4"/>
        <v>0</v>
      </c>
      <c r="AU14" s="39">
        <v>1</v>
      </c>
      <c r="AV14" s="7">
        <f t="shared" si="5"/>
        <v>12</v>
      </c>
      <c r="AW14" s="2"/>
    </row>
    <row r="15" spans="1:49" ht="15" x14ac:dyDescent="0.25">
      <c r="A15" s="7">
        <v>13</v>
      </c>
      <c r="B15" s="10" t="s">
        <v>22</v>
      </c>
      <c r="C15" s="28">
        <v>1</v>
      </c>
      <c r="D15" s="28">
        <v>1</v>
      </c>
      <c r="E15" s="28">
        <v>1</v>
      </c>
      <c r="F15" s="28">
        <v>1</v>
      </c>
      <c r="G15" s="24"/>
      <c r="H15" s="24"/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4"/>
      <c r="O15" s="24"/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4"/>
      <c r="V15" s="24"/>
      <c r="W15" s="24" t="s">
        <v>144</v>
      </c>
      <c r="X15" s="24" t="s">
        <v>144</v>
      </c>
      <c r="Y15" s="21">
        <v>0</v>
      </c>
      <c r="Z15" s="28">
        <v>1</v>
      </c>
      <c r="AA15" s="28">
        <v>1</v>
      </c>
      <c r="AB15" s="28">
        <v>1</v>
      </c>
      <c r="AC15" s="24"/>
      <c r="AD15" s="28">
        <v>1</v>
      </c>
      <c r="AE15" s="28">
        <v>1</v>
      </c>
      <c r="AF15" s="28">
        <v>1</v>
      </c>
      <c r="AG15" s="28">
        <v>1</v>
      </c>
      <c r="AH15" s="16">
        <f t="shared" si="0"/>
        <v>21</v>
      </c>
      <c r="AI15" s="17">
        <v>1</v>
      </c>
      <c r="AJ15" s="17"/>
      <c r="AK15" s="7"/>
      <c r="AL15" s="46">
        <v>1</v>
      </c>
      <c r="AM15" s="58">
        <v>1</v>
      </c>
      <c r="AN15" s="74"/>
      <c r="AO15" s="17">
        <v>0</v>
      </c>
      <c r="AP15" s="75">
        <f t="shared" si="1"/>
        <v>2</v>
      </c>
      <c r="AQ15" s="27">
        <f t="shared" si="2"/>
        <v>1</v>
      </c>
      <c r="AR15" s="17">
        <f t="shared" si="3"/>
        <v>1</v>
      </c>
      <c r="AS15" s="51">
        <v>0</v>
      </c>
      <c r="AT15" s="9">
        <f t="shared" si="4"/>
        <v>0</v>
      </c>
      <c r="AU15" s="39">
        <v>1</v>
      </c>
      <c r="AV15" s="7">
        <f t="shared" si="5"/>
        <v>13</v>
      </c>
      <c r="AW15" s="2"/>
    </row>
    <row r="16" spans="1:49" ht="15" x14ac:dyDescent="0.25">
      <c r="A16" s="7">
        <v>15</v>
      </c>
      <c r="B16" s="10" t="s">
        <v>23</v>
      </c>
      <c r="C16" s="28">
        <v>1</v>
      </c>
      <c r="D16" s="28">
        <v>1</v>
      </c>
      <c r="E16" s="28">
        <v>1</v>
      </c>
      <c r="F16" s="28">
        <v>1</v>
      </c>
      <c r="G16" s="24"/>
      <c r="H16" s="24"/>
      <c r="I16" s="28">
        <v>1</v>
      </c>
      <c r="J16" s="28">
        <v>1</v>
      </c>
      <c r="K16" s="28">
        <v>1</v>
      </c>
      <c r="L16" s="28">
        <v>1</v>
      </c>
      <c r="M16" s="28">
        <v>1</v>
      </c>
      <c r="N16" s="24"/>
      <c r="O16" s="24"/>
      <c r="P16" s="28">
        <v>1</v>
      </c>
      <c r="Q16" s="28">
        <v>1</v>
      </c>
      <c r="R16" s="21">
        <v>0</v>
      </c>
      <c r="S16" s="28">
        <v>1</v>
      </c>
      <c r="T16" s="28">
        <v>1</v>
      </c>
      <c r="U16" s="24"/>
      <c r="V16" s="24"/>
      <c r="W16" s="24"/>
      <c r="X16" s="24"/>
      <c r="Y16" s="28">
        <v>1</v>
      </c>
      <c r="Z16" s="28">
        <v>1</v>
      </c>
      <c r="AA16" s="21">
        <v>0</v>
      </c>
      <c r="AB16" s="28">
        <v>1</v>
      </c>
      <c r="AC16" s="24"/>
      <c r="AD16" s="28">
        <v>1</v>
      </c>
      <c r="AE16" s="28">
        <v>1</v>
      </c>
      <c r="AF16" s="28">
        <v>1</v>
      </c>
      <c r="AG16" s="28">
        <v>1</v>
      </c>
      <c r="AH16" s="16">
        <f t="shared" si="0"/>
        <v>20</v>
      </c>
      <c r="AI16" s="17">
        <v>2</v>
      </c>
      <c r="AJ16" s="17"/>
      <c r="AK16" s="7"/>
      <c r="AL16" s="46">
        <v>0.5</v>
      </c>
      <c r="AM16" s="58">
        <v>1</v>
      </c>
      <c r="AN16" s="74"/>
      <c r="AO16" s="17">
        <v>0</v>
      </c>
      <c r="AP16" s="75">
        <f t="shared" si="1"/>
        <v>1.5</v>
      </c>
      <c r="AQ16" s="27">
        <f t="shared" si="2"/>
        <v>2</v>
      </c>
      <c r="AR16" s="17">
        <f t="shared" si="3"/>
        <v>-0.5</v>
      </c>
      <c r="AS16" s="51">
        <v>0</v>
      </c>
      <c r="AT16" s="9">
        <f t="shared" si="4"/>
        <v>0</v>
      </c>
      <c r="AU16" s="39">
        <v>0</v>
      </c>
      <c r="AV16" s="7">
        <f t="shared" si="5"/>
        <v>15</v>
      </c>
      <c r="AW16" s="2"/>
    </row>
    <row r="17" spans="1:49" ht="15" x14ac:dyDescent="0.25">
      <c r="A17" s="7">
        <v>17</v>
      </c>
      <c r="B17" s="56" t="s">
        <v>24</v>
      </c>
      <c r="C17" s="28">
        <v>1</v>
      </c>
      <c r="D17" s="28">
        <v>1</v>
      </c>
      <c r="E17" s="28">
        <v>1</v>
      </c>
      <c r="F17" s="28">
        <v>1</v>
      </c>
      <c r="G17" s="24"/>
      <c r="H17" s="24"/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4"/>
      <c r="O17" s="24"/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4"/>
      <c r="V17" s="24"/>
      <c r="W17" s="24" t="s">
        <v>133</v>
      </c>
      <c r="X17" s="24" t="s">
        <v>133</v>
      </c>
      <c r="Y17" s="28">
        <v>1</v>
      </c>
      <c r="Z17" s="28">
        <v>1</v>
      </c>
      <c r="AA17" s="28">
        <v>1</v>
      </c>
      <c r="AB17" s="28">
        <v>1</v>
      </c>
      <c r="AC17" s="24"/>
      <c r="AD17" s="28">
        <v>1</v>
      </c>
      <c r="AE17" s="28">
        <v>1</v>
      </c>
      <c r="AF17" s="31">
        <v>1</v>
      </c>
      <c r="AG17" s="28">
        <v>1</v>
      </c>
      <c r="AH17" s="16">
        <f t="shared" si="0"/>
        <v>22</v>
      </c>
      <c r="AI17" s="17">
        <v>0</v>
      </c>
      <c r="AJ17" s="17"/>
      <c r="AK17" s="7"/>
      <c r="AL17" s="46">
        <v>0</v>
      </c>
      <c r="AM17" s="58">
        <v>1</v>
      </c>
      <c r="AN17" s="74">
        <v>0.5</v>
      </c>
      <c r="AO17" s="17">
        <v>0</v>
      </c>
      <c r="AP17" s="75">
        <f t="shared" si="1"/>
        <v>1</v>
      </c>
      <c r="AQ17" s="27">
        <f t="shared" si="2"/>
        <v>0</v>
      </c>
      <c r="AR17" s="17">
        <f t="shared" si="3"/>
        <v>1</v>
      </c>
      <c r="AS17" s="51">
        <v>0</v>
      </c>
      <c r="AT17" s="9">
        <f t="shared" si="4"/>
        <v>0</v>
      </c>
      <c r="AU17" s="39">
        <v>1</v>
      </c>
      <c r="AV17" s="7">
        <f t="shared" si="5"/>
        <v>17</v>
      </c>
      <c r="AW17" s="2"/>
    </row>
    <row r="18" spans="1:49" ht="15" x14ac:dyDescent="0.25">
      <c r="A18" s="7">
        <v>18</v>
      </c>
      <c r="B18" s="8" t="s">
        <v>25</v>
      </c>
      <c r="C18" s="28">
        <v>1</v>
      </c>
      <c r="D18" s="28">
        <v>1</v>
      </c>
      <c r="E18" s="28">
        <v>1</v>
      </c>
      <c r="F18" s="31">
        <v>1</v>
      </c>
      <c r="G18" s="24"/>
      <c r="H18" s="24"/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4"/>
      <c r="O18" s="24"/>
      <c r="P18" s="28">
        <v>1</v>
      </c>
      <c r="Q18" s="28">
        <v>1</v>
      </c>
      <c r="R18" s="28">
        <v>1</v>
      </c>
      <c r="S18" s="25">
        <v>0.5</v>
      </c>
      <c r="T18" s="28">
        <v>1</v>
      </c>
      <c r="U18" s="24"/>
      <c r="V18" s="24"/>
      <c r="W18" s="24" t="s">
        <v>134</v>
      </c>
      <c r="X18" s="24" t="s">
        <v>134</v>
      </c>
      <c r="Y18" s="28">
        <v>1</v>
      </c>
      <c r="Z18" s="28">
        <v>1</v>
      </c>
      <c r="AA18" s="28">
        <v>1</v>
      </c>
      <c r="AB18" s="21">
        <v>0</v>
      </c>
      <c r="AC18" s="24"/>
      <c r="AD18" s="28">
        <v>1</v>
      </c>
      <c r="AE18" s="28">
        <v>1</v>
      </c>
      <c r="AF18" s="28">
        <v>1</v>
      </c>
      <c r="AG18" s="28">
        <v>1</v>
      </c>
      <c r="AH18" s="16">
        <f t="shared" si="0"/>
        <v>20.5</v>
      </c>
      <c r="AI18" s="17">
        <v>1.5</v>
      </c>
      <c r="AJ18" s="17"/>
      <c r="AK18" s="7"/>
      <c r="AL18" s="46">
        <v>0</v>
      </c>
      <c r="AM18" s="58">
        <v>1</v>
      </c>
      <c r="AN18" s="74"/>
      <c r="AO18" s="17">
        <v>0</v>
      </c>
      <c r="AP18" s="75">
        <f t="shared" si="1"/>
        <v>1</v>
      </c>
      <c r="AQ18" s="27">
        <f t="shared" si="2"/>
        <v>1.5</v>
      </c>
      <c r="AR18" s="58">
        <f t="shared" si="3"/>
        <v>-0.5</v>
      </c>
      <c r="AS18" s="51">
        <v>-0.5</v>
      </c>
      <c r="AT18" s="9">
        <f t="shared" si="4"/>
        <v>-0.5</v>
      </c>
      <c r="AU18" s="39">
        <v>0</v>
      </c>
      <c r="AV18" s="7">
        <f t="shared" si="5"/>
        <v>18</v>
      </c>
      <c r="AW18" s="2"/>
    </row>
    <row r="19" spans="1:49" ht="15" x14ac:dyDescent="0.25">
      <c r="A19" s="7">
        <v>19</v>
      </c>
      <c r="B19" s="57" t="s">
        <v>26</v>
      </c>
      <c r="C19" s="28">
        <v>1</v>
      </c>
      <c r="D19" s="28">
        <v>1</v>
      </c>
      <c r="E19" s="28">
        <v>1</v>
      </c>
      <c r="F19" s="28">
        <v>1</v>
      </c>
      <c r="G19" s="24"/>
      <c r="H19" s="24"/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4"/>
      <c r="O19" s="24"/>
      <c r="P19" s="28">
        <v>1</v>
      </c>
      <c r="Q19" s="21">
        <v>0</v>
      </c>
      <c r="R19" s="28">
        <v>1</v>
      </c>
      <c r="S19" s="28">
        <v>1</v>
      </c>
      <c r="T19" s="28">
        <v>1</v>
      </c>
      <c r="U19" s="24"/>
      <c r="V19" s="24"/>
      <c r="W19" s="24" t="s">
        <v>135</v>
      </c>
      <c r="X19" s="24" t="s">
        <v>135</v>
      </c>
      <c r="Y19" s="28">
        <v>1</v>
      </c>
      <c r="Z19" s="28">
        <v>1</v>
      </c>
      <c r="AA19" s="28">
        <v>1</v>
      </c>
      <c r="AB19" s="28">
        <v>1</v>
      </c>
      <c r="AC19" s="24"/>
      <c r="AD19" s="21">
        <v>0</v>
      </c>
      <c r="AE19" s="28">
        <v>1</v>
      </c>
      <c r="AF19" s="31">
        <v>1</v>
      </c>
      <c r="AG19" s="28">
        <v>1</v>
      </c>
      <c r="AH19" s="16">
        <f t="shared" si="0"/>
        <v>20</v>
      </c>
      <c r="AI19" s="17">
        <v>2</v>
      </c>
      <c r="AJ19" s="17"/>
      <c r="AK19" s="7"/>
      <c r="AL19" s="46">
        <v>10.5</v>
      </c>
      <c r="AM19" s="58">
        <v>1</v>
      </c>
      <c r="AN19" s="74">
        <v>0</v>
      </c>
      <c r="AO19" s="17">
        <v>0</v>
      </c>
      <c r="AP19" s="75">
        <f t="shared" si="1"/>
        <v>11.5</v>
      </c>
      <c r="AQ19" s="27">
        <f t="shared" si="2"/>
        <v>2</v>
      </c>
      <c r="AR19" s="100">
        <f t="shared" si="3"/>
        <v>9.5</v>
      </c>
      <c r="AS19" s="51">
        <v>0</v>
      </c>
      <c r="AT19" s="9">
        <f t="shared" si="4"/>
        <v>0</v>
      </c>
      <c r="AU19" s="39">
        <v>9.5</v>
      </c>
      <c r="AV19" s="7">
        <f t="shared" si="5"/>
        <v>19</v>
      </c>
      <c r="AW19" s="2"/>
    </row>
    <row r="20" spans="1:49" ht="15" x14ac:dyDescent="0.25">
      <c r="A20" s="7">
        <v>20</v>
      </c>
      <c r="B20" s="35" t="s">
        <v>27</v>
      </c>
      <c r="C20" s="21">
        <v>0</v>
      </c>
      <c r="D20" s="28">
        <v>1</v>
      </c>
      <c r="E20" s="28">
        <v>1</v>
      </c>
      <c r="F20" s="28">
        <v>1</v>
      </c>
      <c r="G20" s="24"/>
      <c r="H20" s="24"/>
      <c r="I20" s="28">
        <v>1</v>
      </c>
      <c r="J20" s="28">
        <v>1</v>
      </c>
      <c r="K20" s="28">
        <v>1</v>
      </c>
      <c r="L20" s="25">
        <v>0.5</v>
      </c>
      <c r="M20" s="28">
        <v>1</v>
      </c>
      <c r="N20" s="24"/>
      <c r="O20" s="24"/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4"/>
      <c r="V20" s="24"/>
      <c r="W20" s="24" t="s">
        <v>136</v>
      </c>
      <c r="X20" s="24" t="s">
        <v>136</v>
      </c>
      <c r="Y20" s="28">
        <v>1</v>
      </c>
      <c r="Z20" s="28">
        <v>1</v>
      </c>
      <c r="AA20" s="28">
        <v>1</v>
      </c>
      <c r="AB20" s="21">
        <v>0</v>
      </c>
      <c r="AC20" s="24"/>
      <c r="AD20" s="28">
        <v>1</v>
      </c>
      <c r="AE20" s="28">
        <v>1</v>
      </c>
      <c r="AF20" s="28">
        <v>1</v>
      </c>
      <c r="AG20" s="28">
        <v>1</v>
      </c>
      <c r="AH20" s="16">
        <f t="shared" si="0"/>
        <v>19.5</v>
      </c>
      <c r="AI20" s="17">
        <v>2.5</v>
      </c>
      <c r="AJ20" s="17"/>
      <c r="AK20" s="7"/>
      <c r="AL20" s="46">
        <v>0</v>
      </c>
      <c r="AM20" s="58">
        <v>0</v>
      </c>
      <c r="AN20" s="74"/>
      <c r="AO20" s="17">
        <v>0</v>
      </c>
      <c r="AP20" s="75">
        <f t="shared" si="1"/>
        <v>0</v>
      </c>
      <c r="AQ20" s="27">
        <f t="shared" si="2"/>
        <v>2.5</v>
      </c>
      <c r="AR20" s="58">
        <f t="shared" si="3"/>
        <v>-2.5</v>
      </c>
      <c r="AS20" s="51">
        <v>-2.5</v>
      </c>
      <c r="AT20" s="9">
        <f t="shared" si="4"/>
        <v>-2.5</v>
      </c>
      <c r="AU20" s="39">
        <v>0</v>
      </c>
      <c r="AV20" s="7">
        <f t="shared" si="5"/>
        <v>20</v>
      </c>
      <c r="AW20" s="9"/>
    </row>
    <row r="21" spans="1:49" ht="15" x14ac:dyDescent="0.25">
      <c r="A21" s="7">
        <v>21</v>
      </c>
      <c r="B21" s="8" t="s">
        <v>28</v>
      </c>
      <c r="C21" s="28">
        <v>1</v>
      </c>
      <c r="D21" s="28">
        <v>1</v>
      </c>
      <c r="E21" s="28">
        <v>1</v>
      </c>
      <c r="F21" s="28">
        <v>1</v>
      </c>
      <c r="G21" s="24"/>
      <c r="H21" s="24"/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4"/>
      <c r="O21" s="24"/>
      <c r="P21" s="21">
        <v>0</v>
      </c>
      <c r="Q21" s="21">
        <v>0</v>
      </c>
      <c r="R21" s="28">
        <v>1</v>
      </c>
      <c r="S21" s="28">
        <v>1</v>
      </c>
      <c r="T21" s="28">
        <v>1</v>
      </c>
      <c r="U21" s="24"/>
      <c r="V21" s="24"/>
      <c r="W21" s="24" t="s">
        <v>138</v>
      </c>
      <c r="X21" s="24" t="s">
        <v>138</v>
      </c>
      <c r="Y21" s="28">
        <v>1</v>
      </c>
      <c r="Z21" s="28">
        <v>1</v>
      </c>
      <c r="AA21" s="28">
        <v>1</v>
      </c>
      <c r="AB21" s="28">
        <v>1</v>
      </c>
      <c r="AC21" s="24"/>
      <c r="AD21" s="28">
        <v>1</v>
      </c>
      <c r="AE21" s="28">
        <v>1</v>
      </c>
      <c r="AF21" s="28">
        <v>1</v>
      </c>
      <c r="AG21" s="28">
        <v>1</v>
      </c>
      <c r="AH21" s="16">
        <f t="shared" si="0"/>
        <v>20</v>
      </c>
      <c r="AI21" s="17">
        <v>2</v>
      </c>
      <c r="AJ21" s="17"/>
      <c r="AK21" s="7"/>
      <c r="AL21" s="46">
        <v>0</v>
      </c>
      <c r="AM21" s="58">
        <v>1</v>
      </c>
      <c r="AN21" s="74"/>
      <c r="AO21" s="17">
        <v>0</v>
      </c>
      <c r="AP21" s="75">
        <f t="shared" si="1"/>
        <v>1</v>
      </c>
      <c r="AQ21" s="27">
        <f t="shared" si="2"/>
        <v>2</v>
      </c>
      <c r="AR21" s="58">
        <f t="shared" si="3"/>
        <v>-1</v>
      </c>
      <c r="AS21" s="51">
        <v>-0.5</v>
      </c>
      <c r="AT21" s="9">
        <v>-1</v>
      </c>
      <c r="AU21" s="39">
        <v>0</v>
      </c>
      <c r="AV21" s="7">
        <f t="shared" si="5"/>
        <v>21</v>
      </c>
      <c r="AW21" s="2"/>
    </row>
    <row r="22" spans="1:49" ht="15" x14ac:dyDescent="0.25">
      <c r="A22" s="7">
        <v>22</v>
      </c>
      <c r="B22" s="8" t="s">
        <v>29</v>
      </c>
      <c r="C22" s="25">
        <v>0.5</v>
      </c>
      <c r="D22" s="28">
        <v>1</v>
      </c>
      <c r="E22" s="28">
        <v>1</v>
      </c>
      <c r="F22" s="28">
        <v>1</v>
      </c>
      <c r="G22" s="24"/>
      <c r="H22" s="24"/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4"/>
      <c r="O22" s="24"/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4"/>
      <c r="V22" s="24"/>
      <c r="W22" s="24" t="s">
        <v>137</v>
      </c>
      <c r="X22" s="24" t="s">
        <v>137</v>
      </c>
      <c r="Y22" s="28">
        <v>1</v>
      </c>
      <c r="Z22" s="28">
        <v>1</v>
      </c>
      <c r="AA22" s="28">
        <v>1</v>
      </c>
      <c r="AB22" s="28">
        <v>1</v>
      </c>
      <c r="AC22" s="24"/>
      <c r="AD22" s="28">
        <v>1</v>
      </c>
      <c r="AE22" s="28">
        <v>1</v>
      </c>
      <c r="AF22" s="28">
        <v>1</v>
      </c>
      <c r="AG22" s="28">
        <v>1</v>
      </c>
      <c r="AH22" s="16">
        <f t="shared" si="0"/>
        <v>21.5</v>
      </c>
      <c r="AI22" s="17">
        <v>0.5</v>
      </c>
      <c r="AJ22" s="17"/>
      <c r="AK22" s="7"/>
      <c r="AL22" s="46">
        <v>10.5</v>
      </c>
      <c r="AM22" s="58">
        <v>1</v>
      </c>
      <c r="AN22" s="74"/>
      <c r="AO22" s="17">
        <v>0</v>
      </c>
      <c r="AP22" s="75">
        <f t="shared" si="1"/>
        <v>11.5</v>
      </c>
      <c r="AQ22" s="27">
        <f t="shared" si="2"/>
        <v>0.5</v>
      </c>
      <c r="AR22" s="17">
        <f t="shared" si="3"/>
        <v>11</v>
      </c>
      <c r="AS22" s="51">
        <v>0</v>
      </c>
      <c r="AT22" s="9">
        <f t="shared" si="4"/>
        <v>0</v>
      </c>
      <c r="AU22" s="39">
        <v>11</v>
      </c>
      <c r="AV22" s="7">
        <f t="shared" si="5"/>
        <v>22</v>
      </c>
      <c r="AW22" s="2"/>
    </row>
    <row r="23" spans="1:49" ht="15" x14ac:dyDescent="0.25">
      <c r="A23" s="7">
        <v>23</v>
      </c>
      <c r="B23" s="8" t="s">
        <v>30</v>
      </c>
      <c r="C23" s="21">
        <v>0</v>
      </c>
      <c r="D23" s="28">
        <v>1</v>
      </c>
      <c r="E23" s="28">
        <v>1</v>
      </c>
      <c r="F23" s="28">
        <v>1</v>
      </c>
      <c r="G23" s="24"/>
      <c r="H23" s="24"/>
      <c r="I23" s="28">
        <v>1</v>
      </c>
      <c r="J23" s="28">
        <v>1</v>
      </c>
      <c r="K23" s="21">
        <v>0</v>
      </c>
      <c r="L23" s="21">
        <v>0</v>
      </c>
      <c r="M23" s="21">
        <v>0</v>
      </c>
      <c r="N23" s="24"/>
      <c r="O23" s="24"/>
      <c r="P23" s="28">
        <v>1</v>
      </c>
      <c r="Q23" s="31">
        <v>1</v>
      </c>
      <c r="R23" s="28">
        <v>1</v>
      </c>
      <c r="S23" s="28">
        <v>1</v>
      </c>
      <c r="T23" s="28">
        <v>1</v>
      </c>
      <c r="U23" s="24"/>
      <c r="V23" s="24"/>
      <c r="W23" s="24" t="s">
        <v>145</v>
      </c>
      <c r="X23" s="24" t="s">
        <v>145</v>
      </c>
      <c r="Y23" s="28">
        <v>1</v>
      </c>
      <c r="Z23" s="28">
        <v>1</v>
      </c>
      <c r="AA23" s="28">
        <v>1</v>
      </c>
      <c r="AB23" s="25">
        <v>0.5</v>
      </c>
      <c r="AC23" s="24"/>
      <c r="AD23" s="28">
        <v>1</v>
      </c>
      <c r="AE23" s="28">
        <v>1</v>
      </c>
      <c r="AF23" s="28">
        <v>1</v>
      </c>
      <c r="AG23" s="28">
        <v>1</v>
      </c>
      <c r="AH23" s="16">
        <f t="shared" si="0"/>
        <v>17.5</v>
      </c>
      <c r="AI23" s="17">
        <v>4.5</v>
      </c>
      <c r="AJ23" s="17"/>
      <c r="AK23" s="7"/>
      <c r="AL23" s="46">
        <v>-2</v>
      </c>
      <c r="AM23" s="58">
        <v>1</v>
      </c>
      <c r="AN23" s="74"/>
      <c r="AO23" s="17">
        <v>0</v>
      </c>
      <c r="AP23" s="75">
        <f t="shared" si="1"/>
        <v>-1</v>
      </c>
      <c r="AQ23" s="27">
        <f t="shared" si="2"/>
        <v>4.5</v>
      </c>
      <c r="AR23" s="58">
        <f t="shared" si="3"/>
        <v>-5.5</v>
      </c>
      <c r="AS23" s="51">
        <v>-3</v>
      </c>
      <c r="AT23" s="9">
        <f t="shared" si="4"/>
        <v>-3</v>
      </c>
      <c r="AU23" s="39">
        <v>0</v>
      </c>
      <c r="AV23" s="7">
        <f t="shared" si="5"/>
        <v>23</v>
      </c>
      <c r="AW23" s="2"/>
    </row>
    <row r="24" spans="1:49" ht="15" x14ac:dyDescent="0.25">
      <c r="A24" s="36">
        <v>24</v>
      </c>
      <c r="B24" s="19" t="s">
        <v>31</v>
      </c>
      <c r="C24" s="28">
        <v>1</v>
      </c>
      <c r="D24" s="28">
        <v>1</v>
      </c>
      <c r="E24" s="28">
        <v>1</v>
      </c>
      <c r="F24" s="28">
        <v>1</v>
      </c>
      <c r="G24" s="24"/>
      <c r="H24" s="24"/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4"/>
      <c r="O24" s="24"/>
      <c r="P24" s="28">
        <v>1</v>
      </c>
      <c r="Q24" s="28">
        <v>1</v>
      </c>
      <c r="R24" s="28">
        <v>1</v>
      </c>
      <c r="S24" s="21">
        <v>0</v>
      </c>
      <c r="T24" s="28">
        <v>1</v>
      </c>
      <c r="U24" s="24"/>
      <c r="V24" s="24"/>
      <c r="W24" s="24"/>
      <c r="X24" s="24"/>
      <c r="Y24" s="28">
        <v>1</v>
      </c>
      <c r="Z24" s="28">
        <v>1</v>
      </c>
      <c r="AA24" s="28">
        <v>1</v>
      </c>
      <c r="AB24" s="28">
        <v>1</v>
      </c>
      <c r="AC24" s="24"/>
      <c r="AD24" s="28">
        <v>1</v>
      </c>
      <c r="AE24" s="28">
        <v>1</v>
      </c>
      <c r="AF24" s="28">
        <v>1</v>
      </c>
      <c r="AG24" s="28">
        <v>1</v>
      </c>
      <c r="AH24" s="16">
        <f t="shared" si="0"/>
        <v>21</v>
      </c>
      <c r="AI24" s="17">
        <v>1</v>
      </c>
      <c r="AJ24" s="17"/>
      <c r="AK24" s="7"/>
      <c r="AL24" s="46">
        <v>0</v>
      </c>
      <c r="AM24" s="58">
        <v>1</v>
      </c>
      <c r="AN24" s="74"/>
      <c r="AO24" s="17">
        <v>0</v>
      </c>
      <c r="AP24" s="75">
        <f t="shared" si="1"/>
        <v>1</v>
      </c>
      <c r="AQ24" s="27">
        <f t="shared" si="2"/>
        <v>1</v>
      </c>
      <c r="AR24" s="17">
        <f t="shared" si="3"/>
        <v>0</v>
      </c>
      <c r="AS24" s="51">
        <v>0</v>
      </c>
      <c r="AT24" s="9">
        <f t="shared" si="4"/>
        <v>0</v>
      </c>
      <c r="AU24" s="39">
        <v>0</v>
      </c>
      <c r="AV24" s="7">
        <f t="shared" si="5"/>
        <v>24</v>
      </c>
      <c r="AW24" s="11"/>
    </row>
    <row r="25" spans="1:49" ht="26.25" x14ac:dyDescent="0.25">
      <c r="A25" s="7">
        <v>25</v>
      </c>
      <c r="B25" s="19" t="s">
        <v>62</v>
      </c>
      <c r="C25" s="28">
        <v>1</v>
      </c>
      <c r="D25" s="31">
        <v>1</v>
      </c>
      <c r="E25" s="28">
        <v>1</v>
      </c>
      <c r="F25" s="28">
        <v>1</v>
      </c>
      <c r="G25" s="24"/>
      <c r="H25" s="24"/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4"/>
      <c r="O25" s="24"/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4"/>
      <c r="V25" s="24"/>
      <c r="W25" s="24" t="s">
        <v>147</v>
      </c>
      <c r="X25" s="24" t="s">
        <v>146</v>
      </c>
      <c r="Y25" s="28">
        <v>1</v>
      </c>
      <c r="Z25" s="21">
        <v>0</v>
      </c>
      <c r="AA25" s="28">
        <v>1</v>
      </c>
      <c r="AB25" s="28">
        <v>1</v>
      </c>
      <c r="AC25" s="24"/>
      <c r="AD25" s="28">
        <v>1</v>
      </c>
      <c r="AE25" s="28">
        <v>1</v>
      </c>
      <c r="AF25" s="28">
        <v>1</v>
      </c>
      <c r="AG25" s="28">
        <v>1</v>
      </c>
      <c r="AH25" s="16">
        <f t="shared" si="0"/>
        <v>21</v>
      </c>
      <c r="AI25" s="17">
        <v>1</v>
      </c>
      <c r="AJ25" s="17"/>
      <c r="AK25" s="7"/>
      <c r="AL25" s="46">
        <v>0</v>
      </c>
      <c r="AM25" s="58">
        <v>1</v>
      </c>
      <c r="AN25" s="74"/>
      <c r="AO25" s="17">
        <v>0</v>
      </c>
      <c r="AP25" s="75">
        <f t="shared" si="1"/>
        <v>1</v>
      </c>
      <c r="AQ25" s="27">
        <f t="shared" si="2"/>
        <v>1</v>
      </c>
      <c r="AR25" s="17">
        <f t="shared" si="3"/>
        <v>0</v>
      </c>
      <c r="AS25" s="51">
        <v>0</v>
      </c>
      <c r="AT25" s="9">
        <f t="shared" si="4"/>
        <v>0</v>
      </c>
      <c r="AU25" s="39">
        <v>0</v>
      </c>
      <c r="AV25" s="7">
        <f t="shared" si="5"/>
        <v>25</v>
      </c>
      <c r="AW25" s="2"/>
    </row>
    <row r="26" spans="1:49" ht="15" x14ac:dyDescent="0.25">
      <c r="A26" s="7">
        <v>26</v>
      </c>
      <c r="B26" s="19" t="s">
        <v>63</v>
      </c>
      <c r="C26" s="28">
        <v>1</v>
      </c>
      <c r="D26" s="28">
        <v>1</v>
      </c>
      <c r="E26" s="28">
        <v>1</v>
      </c>
      <c r="F26" s="31">
        <v>1</v>
      </c>
      <c r="G26" s="24"/>
      <c r="H26" s="24"/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4"/>
      <c r="O26" s="24"/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4"/>
      <c r="V26" s="24"/>
      <c r="W26" s="24"/>
      <c r="X26" s="24"/>
      <c r="Y26" s="28">
        <v>1</v>
      </c>
      <c r="Z26" s="28">
        <v>1</v>
      </c>
      <c r="AA26" s="28">
        <v>1</v>
      </c>
      <c r="AB26" s="28">
        <v>1</v>
      </c>
      <c r="AC26" s="24"/>
      <c r="AD26" s="28">
        <v>1</v>
      </c>
      <c r="AE26" s="28">
        <v>1</v>
      </c>
      <c r="AF26" s="28">
        <v>1</v>
      </c>
      <c r="AG26" s="28">
        <v>1</v>
      </c>
      <c r="AH26" s="16">
        <f t="shared" si="0"/>
        <v>22</v>
      </c>
      <c r="AI26" s="17">
        <v>0</v>
      </c>
      <c r="AJ26" s="17"/>
      <c r="AK26" s="7"/>
      <c r="AL26" s="46">
        <v>0</v>
      </c>
      <c r="AM26" s="58">
        <v>1</v>
      </c>
      <c r="AN26" s="74">
        <v>0.5</v>
      </c>
      <c r="AO26" s="17">
        <v>0</v>
      </c>
      <c r="AP26" s="75">
        <f t="shared" si="1"/>
        <v>1</v>
      </c>
      <c r="AQ26" s="27">
        <f t="shared" si="2"/>
        <v>0</v>
      </c>
      <c r="AR26" s="17">
        <f t="shared" si="3"/>
        <v>1</v>
      </c>
      <c r="AS26" s="51">
        <v>0</v>
      </c>
      <c r="AT26" s="9">
        <f t="shared" si="4"/>
        <v>0</v>
      </c>
      <c r="AU26" s="39">
        <v>1</v>
      </c>
      <c r="AV26" s="7">
        <f t="shared" si="5"/>
        <v>26</v>
      </c>
      <c r="AW26" s="11"/>
    </row>
    <row r="27" spans="1:49" ht="15" x14ac:dyDescent="0.25">
      <c r="A27" s="7">
        <v>27</v>
      </c>
      <c r="B27" s="37" t="s">
        <v>64</v>
      </c>
      <c r="C27" s="28">
        <v>1</v>
      </c>
      <c r="D27" s="28">
        <v>1</v>
      </c>
      <c r="E27" s="28">
        <v>1</v>
      </c>
      <c r="F27" s="28">
        <v>1</v>
      </c>
      <c r="G27" s="24"/>
      <c r="H27" s="24"/>
      <c r="I27" s="28">
        <v>1</v>
      </c>
      <c r="J27" s="28">
        <v>1</v>
      </c>
      <c r="K27" s="25">
        <v>0.5</v>
      </c>
      <c r="L27" s="28">
        <v>1</v>
      </c>
      <c r="M27" s="28">
        <v>1</v>
      </c>
      <c r="N27" s="24"/>
      <c r="O27" s="24"/>
      <c r="P27" s="28">
        <v>1</v>
      </c>
      <c r="Q27" s="25">
        <v>0.5</v>
      </c>
      <c r="R27" s="28">
        <v>1</v>
      </c>
      <c r="S27" s="28">
        <v>1</v>
      </c>
      <c r="T27" s="28">
        <v>1</v>
      </c>
      <c r="U27" s="24"/>
      <c r="V27" s="24"/>
      <c r="W27" s="24"/>
      <c r="X27" s="24"/>
      <c r="Y27" s="21">
        <v>0</v>
      </c>
      <c r="Z27" s="28">
        <v>1</v>
      </c>
      <c r="AA27" s="28">
        <v>1</v>
      </c>
      <c r="AB27" s="28">
        <v>1</v>
      </c>
      <c r="AC27" s="24"/>
      <c r="AD27" s="28">
        <v>1</v>
      </c>
      <c r="AE27" s="28">
        <v>1</v>
      </c>
      <c r="AF27" s="28">
        <v>1</v>
      </c>
      <c r="AG27" s="28">
        <v>1</v>
      </c>
      <c r="AH27" s="16">
        <f t="shared" si="0"/>
        <v>20</v>
      </c>
      <c r="AI27" s="17">
        <v>2</v>
      </c>
      <c r="AJ27" s="17"/>
      <c r="AK27" s="7"/>
      <c r="AL27" s="46">
        <v>0.5</v>
      </c>
      <c r="AM27" s="58">
        <v>1</v>
      </c>
      <c r="AN27" s="74"/>
      <c r="AO27" s="17">
        <v>0</v>
      </c>
      <c r="AP27" s="75">
        <f t="shared" si="1"/>
        <v>1.5</v>
      </c>
      <c r="AQ27" s="27">
        <f t="shared" si="2"/>
        <v>2</v>
      </c>
      <c r="AR27" s="17">
        <f t="shared" si="3"/>
        <v>-0.5</v>
      </c>
      <c r="AS27" s="51">
        <v>0</v>
      </c>
      <c r="AT27" s="9">
        <f t="shared" si="4"/>
        <v>0</v>
      </c>
      <c r="AU27" s="39">
        <v>0</v>
      </c>
      <c r="AV27" s="7">
        <f t="shared" si="5"/>
        <v>27</v>
      </c>
      <c r="AW27" s="11"/>
    </row>
    <row r="28" spans="1:49" ht="15" x14ac:dyDescent="0.25">
      <c r="A28" s="7">
        <v>28</v>
      </c>
      <c r="B28" s="19" t="s">
        <v>66</v>
      </c>
      <c r="C28" s="28">
        <v>1</v>
      </c>
      <c r="D28" s="28">
        <v>1</v>
      </c>
      <c r="E28" s="28">
        <v>1</v>
      </c>
      <c r="F28" s="28">
        <v>1</v>
      </c>
      <c r="G28" s="24"/>
      <c r="H28" s="24"/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4"/>
      <c r="O28" s="24"/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4"/>
      <c r="V28" s="24"/>
      <c r="W28" s="24"/>
      <c r="X28" s="24"/>
      <c r="Y28" s="28">
        <v>1</v>
      </c>
      <c r="Z28" s="28">
        <v>1</v>
      </c>
      <c r="AA28" s="28">
        <v>1</v>
      </c>
      <c r="AB28" s="28">
        <v>1</v>
      </c>
      <c r="AC28" s="24"/>
      <c r="AD28" s="28">
        <v>1</v>
      </c>
      <c r="AE28" s="28">
        <v>1</v>
      </c>
      <c r="AF28" s="28">
        <v>1</v>
      </c>
      <c r="AG28" s="28">
        <v>1</v>
      </c>
      <c r="AH28" s="16">
        <f t="shared" si="0"/>
        <v>22</v>
      </c>
      <c r="AI28" s="17">
        <v>0</v>
      </c>
      <c r="AJ28" s="17"/>
      <c r="AK28" s="7"/>
      <c r="AL28" s="46">
        <v>5</v>
      </c>
      <c r="AM28" s="58">
        <v>1</v>
      </c>
      <c r="AN28" s="74">
        <v>0.5</v>
      </c>
      <c r="AO28" s="17">
        <v>0</v>
      </c>
      <c r="AP28" s="75">
        <f t="shared" si="1"/>
        <v>6</v>
      </c>
      <c r="AQ28" s="27">
        <f t="shared" si="2"/>
        <v>0</v>
      </c>
      <c r="AR28" s="17">
        <f t="shared" si="3"/>
        <v>6</v>
      </c>
      <c r="AS28" s="51">
        <v>0</v>
      </c>
      <c r="AT28" s="9">
        <f t="shared" si="4"/>
        <v>0</v>
      </c>
      <c r="AU28" s="39">
        <v>6</v>
      </c>
      <c r="AV28" s="7">
        <f t="shared" si="5"/>
        <v>28</v>
      </c>
      <c r="AW28" s="11"/>
    </row>
    <row r="29" spans="1:49" ht="15" x14ac:dyDescent="0.25">
      <c r="A29" s="7">
        <v>29</v>
      </c>
      <c r="B29" s="19" t="s">
        <v>67</v>
      </c>
      <c r="C29" s="28">
        <v>1</v>
      </c>
      <c r="D29" s="28">
        <v>1</v>
      </c>
      <c r="E29" s="28">
        <v>1</v>
      </c>
      <c r="F29" s="28">
        <v>1</v>
      </c>
      <c r="G29" s="24"/>
      <c r="H29" s="24"/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4"/>
      <c r="O29" s="24"/>
      <c r="P29" s="28">
        <v>1</v>
      </c>
      <c r="Q29" s="28">
        <v>1</v>
      </c>
      <c r="R29" s="21">
        <v>0</v>
      </c>
      <c r="S29" s="28">
        <v>1</v>
      </c>
      <c r="T29" s="28">
        <v>1</v>
      </c>
      <c r="U29" s="24"/>
      <c r="V29" s="24"/>
      <c r="W29" s="24"/>
      <c r="X29" s="24"/>
      <c r="Y29" s="28">
        <v>1</v>
      </c>
      <c r="Z29" s="28">
        <v>1</v>
      </c>
      <c r="AA29" s="28">
        <v>1</v>
      </c>
      <c r="AB29" s="28">
        <v>1</v>
      </c>
      <c r="AC29" s="24"/>
      <c r="AD29" s="28">
        <v>1</v>
      </c>
      <c r="AE29" s="28">
        <v>1</v>
      </c>
      <c r="AF29" s="28">
        <v>1</v>
      </c>
      <c r="AG29" s="28">
        <v>1</v>
      </c>
      <c r="AH29" s="16">
        <f t="shared" si="0"/>
        <v>21</v>
      </c>
      <c r="AI29" s="17">
        <v>1</v>
      </c>
      <c r="AJ29" s="17"/>
      <c r="AK29" s="7"/>
      <c r="AL29" s="46">
        <v>0.5</v>
      </c>
      <c r="AM29" s="58">
        <v>1</v>
      </c>
      <c r="AN29" s="74"/>
      <c r="AO29" s="17">
        <v>0</v>
      </c>
      <c r="AP29" s="75">
        <f t="shared" si="1"/>
        <v>1.5</v>
      </c>
      <c r="AQ29" s="27">
        <f t="shared" si="2"/>
        <v>1</v>
      </c>
      <c r="AR29" s="17">
        <f t="shared" si="3"/>
        <v>0.5</v>
      </c>
      <c r="AS29" s="51">
        <v>0</v>
      </c>
      <c r="AT29" s="9">
        <f t="shared" si="4"/>
        <v>0</v>
      </c>
      <c r="AU29" s="39">
        <v>0.5</v>
      </c>
      <c r="AV29" s="7">
        <f t="shared" si="5"/>
        <v>29</v>
      </c>
      <c r="AW29" s="11"/>
    </row>
    <row r="30" spans="1:49" ht="15" x14ac:dyDescent="0.25">
      <c r="A30" s="7">
        <v>30</v>
      </c>
      <c r="B30" s="12" t="s">
        <v>68</v>
      </c>
      <c r="C30" s="28">
        <v>1</v>
      </c>
      <c r="D30" s="28">
        <v>1</v>
      </c>
      <c r="E30" s="28">
        <v>1</v>
      </c>
      <c r="F30" s="28">
        <v>1</v>
      </c>
      <c r="G30" s="24"/>
      <c r="H30" s="24"/>
      <c r="I30" s="21">
        <v>0</v>
      </c>
      <c r="J30" s="21">
        <v>0</v>
      </c>
      <c r="K30" s="21">
        <v>0</v>
      </c>
      <c r="L30" s="28">
        <v>1</v>
      </c>
      <c r="M30" s="28">
        <v>1</v>
      </c>
      <c r="N30" s="24"/>
      <c r="O30" s="24"/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4"/>
      <c r="V30" s="24"/>
      <c r="W30" s="24"/>
      <c r="X30" s="24"/>
      <c r="Y30" s="28">
        <v>1</v>
      </c>
      <c r="Z30" s="28">
        <v>1</v>
      </c>
      <c r="AA30" s="28">
        <v>1</v>
      </c>
      <c r="AB30" s="31">
        <v>1</v>
      </c>
      <c r="AC30" s="24"/>
      <c r="AD30" s="21">
        <v>0</v>
      </c>
      <c r="AE30" s="25">
        <v>0.5</v>
      </c>
      <c r="AF30" s="25">
        <v>0.5</v>
      </c>
      <c r="AG30" s="28">
        <v>1</v>
      </c>
      <c r="AH30" s="16">
        <f t="shared" si="0"/>
        <v>17</v>
      </c>
      <c r="AI30" s="17">
        <v>5</v>
      </c>
      <c r="AJ30" s="17"/>
      <c r="AK30" s="7"/>
      <c r="AL30" s="46">
        <v>0.5</v>
      </c>
      <c r="AM30" s="58">
        <v>1</v>
      </c>
      <c r="AN30" s="74"/>
      <c r="AO30" s="17">
        <v>0</v>
      </c>
      <c r="AP30" s="75">
        <f t="shared" si="1"/>
        <v>1.5</v>
      </c>
      <c r="AQ30" s="27">
        <f t="shared" si="2"/>
        <v>5</v>
      </c>
      <c r="AR30" s="58">
        <f t="shared" si="3"/>
        <v>-3.5</v>
      </c>
      <c r="AS30" s="51">
        <v>-2</v>
      </c>
      <c r="AT30" s="9">
        <f t="shared" si="4"/>
        <v>-2</v>
      </c>
      <c r="AU30" s="39">
        <v>0</v>
      </c>
      <c r="AV30" s="7">
        <f t="shared" si="5"/>
        <v>30</v>
      </c>
      <c r="AW30" s="11"/>
    </row>
    <row r="31" spans="1:49" ht="15" x14ac:dyDescent="0.25">
      <c r="A31" s="7">
        <v>31</v>
      </c>
      <c r="B31" s="12" t="s">
        <v>69</v>
      </c>
      <c r="C31" s="28">
        <v>1</v>
      </c>
      <c r="D31" s="28">
        <v>1</v>
      </c>
      <c r="E31" s="28">
        <v>1</v>
      </c>
      <c r="F31" s="28">
        <v>1</v>
      </c>
      <c r="G31" s="24"/>
      <c r="H31" s="24"/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4"/>
      <c r="O31" s="24"/>
      <c r="P31" s="28">
        <v>1</v>
      </c>
      <c r="Q31" s="28">
        <v>1</v>
      </c>
      <c r="R31" s="28">
        <v>1</v>
      </c>
      <c r="S31" s="31">
        <v>1</v>
      </c>
      <c r="T31" s="28">
        <v>1</v>
      </c>
      <c r="U31" s="24"/>
      <c r="V31" s="24"/>
      <c r="W31" s="24"/>
      <c r="X31" s="24"/>
      <c r="Y31" s="28">
        <v>1</v>
      </c>
      <c r="Z31" s="28">
        <v>1</v>
      </c>
      <c r="AA31" s="28">
        <v>1</v>
      </c>
      <c r="AB31" s="28">
        <v>1</v>
      </c>
      <c r="AC31" s="24"/>
      <c r="AD31" s="28">
        <v>1</v>
      </c>
      <c r="AE31" s="28">
        <v>1</v>
      </c>
      <c r="AF31" s="28">
        <v>1</v>
      </c>
      <c r="AG31" s="31">
        <v>1</v>
      </c>
      <c r="AH31" s="16">
        <f t="shared" si="0"/>
        <v>22</v>
      </c>
      <c r="AI31" s="17">
        <v>0</v>
      </c>
      <c r="AJ31" s="17"/>
      <c r="AK31" s="7"/>
      <c r="AL31" s="46">
        <v>0</v>
      </c>
      <c r="AM31" s="58">
        <v>1</v>
      </c>
      <c r="AN31" s="74">
        <v>0.5</v>
      </c>
      <c r="AO31" s="17">
        <v>0</v>
      </c>
      <c r="AP31" s="75">
        <f t="shared" si="1"/>
        <v>1</v>
      </c>
      <c r="AQ31" s="27">
        <f t="shared" si="2"/>
        <v>0</v>
      </c>
      <c r="AR31" s="17">
        <f t="shared" si="3"/>
        <v>1</v>
      </c>
      <c r="AS31" s="51">
        <v>0</v>
      </c>
      <c r="AT31" s="9">
        <f t="shared" si="4"/>
        <v>0</v>
      </c>
      <c r="AU31" s="39">
        <v>1</v>
      </c>
      <c r="AV31" s="7">
        <f t="shared" si="5"/>
        <v>31</v>
      </c>
      <c r="AW31" s="11"/>
    </row>
    <row r="32" spans="1:49" ht="15" x14ac:dyDescent="0.25">
      <c r="A32" s="7">
        <v>32</v>
      </c>
      <c r="B32" s="12" t="s">
        <v>70</v>
      </c>
      <c r="C32" s="28">
        <v>1</v>
      </c>
      <c r="D32" s="28">
        <v>1</v>
      </c>
      <c r="E32" s="28">
        <v>1</v>
      </c>
      <c r="F32" s="28">
        <v>1</v>
      </c>
      <c r="G32" s="24"/>
      <c r="H32" s="24"/>
      <c r="I32" s="31">
        <v>1</v>
      </c>
      <c r="J32" s="28">
        <v>1</v>
      </c>
      <c r="K32" s="28">
        <v>1</v>
      </c>
      <c r="L32" s="28">
        <v>1</v>
      </c>
      <c r="M32" s="28">
        <v>1</v>
      </c>
      <c r="N32" s="24"/>
      <c r="O32" s="24"/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4"/>
      <c r="V32" s="24"/>
      <c r="W32" s="24"/>
      <c r="X32" s="24"/>
      <c r="Y32" s="28">
        <v>1</v>
      </c>
      <c r="Z32" s="28">
        <v>1</v>
      </c>
      <c r="AA32" s="28">
        <v>1</v>
      </c>
      <c r="AB32" s="28">
        <v>1</v>
      </c>
      <c r="AC32" s="24"/>
      <c r="AD32" s="31">
        <v>1</v>
      </c>
      <c r="AE32" s="28">
        <v>1</v>
      </c>
      <c r="AF32" s="28">
        <v>1</v>
      </c>
      <c r="AG32" s="28">
        <v>1</v>
      </c>
      <c r="AH32" s="16">
        <f t="shared" si="0"/>
        <v>22</v>
      </c>
      <c r="AI32" s="17">
        <v>0</v>
      </c>
      <c r="AJ32" s="17"/>
      <c r="AK32" s="7"/>
      <c r="AL32" s="46">
        <v>4</v>
      </c>
      <c r="AM32" s="58">
        <v>1</v>
      </c>
      <c r="AN32" s="74">
        <v>0.5</v>
      </c>
      <c r="AO32" s="17">
        <v>0</v>
      </c>
      <c r="AP32" s="75">
        <f t="shared" si="1"/>
        <v>5</v>
      </c>
      <c r="AQ32" s="27">
        <f t="shared" si="2"/>
        <v>0</v>
      </c>
      <c r="AR32" s="17">
        <f t="shared" si="3"/>
        <v>5</v>
      </c>
      <c r="AS32" s="51">
        <v>0</v>
      </c>
      <c r="AT32" s="9">
        <f t="shared" si="4"/>
        <v>0</v>
      </c>
      <c r="AU32" s="39">
        <v>5</v>
      </c>
      <c r="AV32" s="7">
        <f t="shared" si="5"/>
        <v>32</v>
      </c>
      <c r="AW32" s="20"/>
    </row>
    <row r="33" spans="1:49" ht="15" x14ac:dyDescent="0.25">
      <c r="A33" s="7">
        <v>33</v>
      </c>
      <c r="B33" s="59" t="s">
        <v>60</v>
      </c>
      <c r="C33" s="21">
        <v>0</v>
      </c>
      <c r="D33" s="28">
        <v>1</v>
      </c>
      <c r="E33" s="21">
        <v>0</v>
      </c>
      <c r="F33" s="28">
        <v>1</v>
      </c>
      <c r="G33" s="28">
        <v>1</v>
      </c>
      <c r="H33" s="24"/>
      <c r="I33" s="28">
        <v>1</v>
      </c>
      <c r="J33" s="31">
        <v>1</v>
      </c>
      <c r="K33" s="28">
        <v>1</v>
      </c>
      <c r="L33" s="28">
        <v>1</v>
      </c>
      <c r="M33" s="28">
        <v>1</v>
      </c>
      <c r="N33" s="28">
        <v>1</v>
      </c>
      <c r="O33" s="24"/>
      <c r="P33" s="21">
        <v>0</v>
      </c>
      <c r="Q33" s="21">
        <v>0</v>
      </c>
      <c r="R33" s="21">
        <v>0</v>
      </c>
      <c r="S33" s="21">
        <v>0</v>
      </c>
      <c r="T33" s="28">
        <v>1</v>
      </c>
      <c r="U33" s="24"/>
      <c r="V33" s="24"/>
      <c r="W33" s="24"/>
      <c r="X33" s="24"/>
      <c r="Y33" s="21">
        <v>0</v>
      </c>
      <c r="Z33" s="21">
        <v>0</v>
      </c>
      <c r="AA33" s="21">
        <v>0</v>
      </c>
      <c r="AB33" s="21">
        <v>0</v>
      </c>
      <c r="AC33" s="24"/>
      <c r="AD33" s="21">
        <v>0</v>
      </c>
      <c r="AE33" s="21">
        <v>0</v>
      </c>
      <c r="AF33" s="21">
        <v>0</v>
      </c>
      <c r="AG33" s="21">
        <v>0</v>
      </c>
      <c r="AH33" s="16">
        <f t="shared" si="0"/>
        <v>10</v>
      </c>
      <c r="AI33" s="17">
        <v>14</v>
      </c>
      <c r="AJ33" s="17"/>
      <c r="AK33" s="7"/>
      <c r="AL33" s="46">
        <v>0</v>
      </c>
      <c r="AM33" s="58">
        <v>0</v>
      </c>
      <c r="AN33" s="74"/>
      <c r="AO33" s="17">
        <v>0</v>
      </c>
      <c r="AP33" s="75">
        <f t="shared" si="1"/>
        <v>0</v>
      </c>
      <c r="AQ33" s="27">
        <f t="shared" si="2"/>
        <v>14</v>
      </c>
      <c r="AR33" s="58">
        <f t="shared" si="3"/>
        <v>-14</v>
      </c>
      <c r="AS33" s="51">
        <v>-14</v>
      </c>
      <c r="AT33" s="9">
        <f t="shared" si="4"/>
        <v>-14</v>
      </c>
      <c r="AU33" s="39">
        <v>0</v>
      </c>
      <c r="AV33" s="7">
        <f t="shared" si="5"/>
        <v>33</v>
      </c>
      <c r="AW33" s="2"/>
    </row>
    <row r="34" spans="1:49" ht="15" x14ac:dyDescent="0.25">
      <c r="A34" s="7">
        <v>34</v>
      </c>
      <c r="B34" s="59" t="s">
        <v>32</v>
      </c>
      <c r="C34" s="28">
        <v>1</v>
      </c>
      <c r="D34" s="28">
        <v>1</v>
      </c>
      <c r="E34" s="28">
        <v>1</v>
      </c>
      <c r="F34" s="28">
        <v>1</v>
      </c>
      <c r="G34" s="28">
        <v>1</v>
      </c>
      <c r="H34" s="24"/>
      <c r="I34" s="28">
        <v>1</v>
      </c>
      <c r="J34" s="28">
        <v>1</v>
      </c>
      <c r="K34" s="28">
        <v>1</v>
      </c>
      <c r="L34" s="28">
        <v>1</v>
      </c>
      <c r="M34" s="21">
        <v>0</v>
      </c>
      <c r="N34" s="28">
        <v>1</v>
      </c>
      <c r="O34" s="24"/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4"/>
      <c r="V34" s="24"/>
      <c r="W34" s="24"/>
      <c r="X34" s="24"/>
      <c r="Y34" s="28">
        <v>1</v>
      </c>
      <c r="Z34" s="28">
        <v>1</v>
      </c>
      <c r="AA34" s="28">
        <v>1</v>
      </c>
      <c r="AB34" s="28">
        <v>1</v>
      </c>
      <c r="AC34" s="24"/>
      <c r="AD34" s="31">
        <v>1</v>
      </c>
      <c r="AE34" s="28">
        <v>1</v>
      </c>
      <c r="AF34" s="28">
        <v>1</v>
      </c>
      <c r="AG34" s="28">
        <v>1</v>
      </c>
      <c r="AH34" s="16">
        <f t="shared" si="0"/>
        <v>23</v>
      </c>
      <c r="AI34" s="17">
        <v>1</v>
      </c>
      <c r="AJ34" s="17"/>
      <c r="AK34" s="7"/>
      <c r="AL34" s="46">
        <v>0</v>
      </c>
      <c r="AM34" s="58">
        <v>0</v>
      </c>
      <c r="AN34" s="74"/>
      <c r="AO34" s="17">
        <v>2</v>
      </c>
      <c r="AP34" s="75">
        <f t="shared" si="1"/>
        <v>2</v>
      </c>
      <c r="AQ34" s="27">
        <f t="shared" si="2"/>
        <v>1</v>
      </c>
      <c r="AR34" s="58">
        <f t="shared" si="3"/>
        <v>1</v>
      </c>
      <c r="AS34" s="51">
        <v>-1</v>
      </c>
      <c r="AT34" s="9">
        <f t="shared" si="4"/>
        <v>-1</v>
      </c>
      <c r="AU34" s="39">
        <v>0</v>
      </c>
      <c r="AV34" s="7">
        <f t="shared" ref="AV34:AV65" si="6">A34</f>
        <v>34</v>
      </c>
      <c r="AW34" s="2"/>
    </row>
    <row r="35" spans="1:49" ht="15" x14ac:dyDescent="0.25">
      <c r="A35" s="7">
        <v>35</v>
      </c>
      <c r="B35" s="60" t="s">
        <v>33</v>
      </c>
      <c r="C35" s="28">
        <v>1</v>
      </c>
      <c r="D35" s="28">
        <v>1</v>
      </c>
      <c r="E35" s="28">
        <v>1</v>
      </c>
      <c r="F35" s="28">
        <v>1</v>
      </c>
      <c r="G35" s="28">
        <v>1</v>
      </c>
      <c r="H35" s="24"/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4"/>
      <c r="P35" s="28">
        <v>1</v>
      </c>
      <c r="Q35" s="28">
        <v>1</v>
      </c>
      <c r="R35" s="28">
        <v>1</v>
      </c>
      <c r="S35" s="28">
        <v>1</v>
      </c>
      <c r="T35" s="28">
        <v>1</v>
      </c>
      <c r="U35" s="24"/>
      <c r="V35" s="24"/>
      <c r="W35" s="24"/>
      <c r="X35" s="24"/>
      <c r="Y35" s="28">
        <v>1</v>
      </c>
      <c r="Z35" s="28">
        <v>1</v>
      </c>
      <c r="AA35" s="28">
        <v>1</v>
      </c>
      <c r="AB35" s="28">
        <v>1</v>
      </c>
      <c r="AC35" s="24"/>
      <c r="AD35" s="28">
        <v>1</v>
      </c>
      <c r="AE35" s="28">
        <v>1</v>
      </c>
      <c r="AF35" s="28">
        <v>1</v>
      </c>
      <c r="AG35" s="28">
        <v>1</v>
      </c>
      <c r="AH35" s="16">
        <f t="shared" si="0"/>
        <v>24</v>
      </c>
      <c r="AI35" s="17">
        <v>0</v>
      </c>
      <c r="AJ35" s="17"/>
      <c r="AK35" s="7"/>
      <c r="AL35" s="46">
        <v>0</v>
      </c>
      <c r="AM35" s="58">
        <v>0</v>
      </c>
      <c r="AN35" s="74"/>
      <c r="AO35" s="17">
        <v>0</v>
      </c>
      <c r="AP35" s="75">
        <f t="shared" si="1"/>
        <v>0</v>
      </c>
      <c r="AQ35" s="27">
        <f t="shared" si="2"/>
        <v>0</v>
      </c>
      <c r="AR35" s="17">
        <v>0</v>
      </c>
      <c r="AS35" s="51">
        <v>0</v>
      </c>
      <c r="AT35" s="9">
        <f t="shared" si="4"/>
        <v>0</v>
      </c>
      <c r="AU35" s="39">
        <v>0</v>
      </c>
      <c r="AV35" s="7">
        <f t="shared" si="6"/>
        <v>35</v>
      </c>
      <c r="AW35" s="2" t="s">
        <v>124</v>
      </c>
    </row>
    <row r="36" spans="1:49" ht="15" x14ac:dyDescent="0.25">
      <c r="A36" s="7">
        <v>36</v>
      </c>
      <c r="B36" s="60" t="s">
        <v>34</v>
      </c>
      <c r="C36" s="28">
        <v>1</v>
      </c>
      <c r="D36" s="28">
        <v>1</v>
      </c>
      <c r="E36" s="28">
        <v>1</v>
      </c>
      <c r="F36" s="28">
        <v>1</v>
      </c>
      <c r="G36" s="28">
        <v>1</v>
      </c>
      <c r="H36" s="24"/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4"/>
      <c r="P36" s="28">
        <v>1</v>
      </c>
      <c r="Q36" s="28">
        <v>1</v>
      </c>
      <c r="R36" s="28">
        <v>1</v>
      </c>
      <c r="S36" s="28">
        <v>1</v>
      </c>
      <c r="T36" s="28">
        <v>1</v>
      </c>
      <c r="U36" s="24"/>
      <c r="V36" s="24"/>
      <c r="W36" s="24"/>
      <c r="X36" s="24"/>
      <c r="Y36" s="28">
        <v>1</v>
      </c>
      <c r="Z36" s="28">
        <v>1</v>
      </c>
      <c r="AA36" s="28">
        <v>1</v>
      </c>
      <c r="AB36" s="28">
        <v>1</v>
      </c>
      <c r="AC36" s="24"/>
      <c r="AD36" s="21">
        <v>0</v>
      </c>
      <c r="AE36" s="28">
        <v>1</v>
      </c>
      <c r="AF36" s="28">
        <v>1</v>
      </c>
      <c r="AG36" s="28">
        <v>1</v>
      </c>
      <c r="AH36" s="16">
        <f t="shared" si="0"/>
        <v>23</v>
      </c>
      <c r="AI36" s="17">
        <v>1</v>
      </c>
      <c r="AJ36" s="17"/>
      <c r="AK36" s="7"/>
      <c r="AL36" s="46">
        <v>0</v>
      </c>
      <c r="AM36" s="58">
        <v>0</v>
      </c>
      <c r="AN36" s="74"/>
      <c r="AO36" s="28">
        <v>1</v>
      </c>
      <c r="AP36" s="75">
        <f t="shared" si="1"/>
        <v>1</v>
      </c>
      <c r="AQ36" s="27">
        <f t="shared" si="2"/>
        <v>1</v>
      </c>
      <c r="AR36" s="17">
        <f t="shared" si="3"/>
        <v>0</v>
      </c>
      <c r="AS36" s="51">
        <v>-1</v>
      </c>
      <c r="AT36" s="9">
        <f t="shared" si="4"/>
        <v>-1</v>
      </c>
      <c r="AU36" s="39">
        <v>0</v>
      </c>
      <c r="AV36" s="7">
        <f t="shared" si="6"/>
        <v>36</v>
      </c>
      <c r="AW36" s="2"/>
    </row>
    <row r="37" spans="1:49" ht="15" x14ac:dyDescent="0.25">
      <c r="A37" s="7">
        <v>37</v>
      </c>
      <c r="B37" s="60" t="s">
        <v>35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4"/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4"/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4"/>
      <c r="V37" s="24"/>
      <c r="W37" s="24"/>
      <c r="X37" s="24"/>
      <c r="Y37" s="28">
        <v>1</v>
      </c>
      <c r="Z37" s="28">
        <v>1</v>
      </c>
      <c r="AA37" s="28">
        <v>1</v>
      </c>
      <c r="AB37" s="28">
        <v>1</v>
      </c>
      <c r="AC37" s="24"/>
      <c r="AD37" s="28">
        <v>1</v>
      </c>
      <c r="AE37" s="28">
        <v>1</v>
      </c>
      <c r="AF37" s="28">
        <v>1</v>
      </c>
      <c r="AG37" s="28">
        <v>1</v>
      </c>
      <c r="AH37" s="16">
        <f t="shared" si="0"/>
        <v>24</v>
      </c>
      <c r="AI37" s="17">
        <v>0</v>
      </c>
      <c r="AJ37" s="17"/>
      <c r="AK37" s="7"/>
      <c r="AL37" s="46">
        <v>0</v>
      </c>
      <c r="AM37" s="58">
        <v>0</v>
      </c>
      <c r="AN37" s="74"/>
      <c r="AO37" s="17">
        <v>1</v>
      </c>
      <c r="AP37" s="75">
        <f t="shared" si="1"/>
        <v>1</v>
      </c>
      <c r="AQ37" s="27">
        <f t="shared" si="2"/>
        <v>0</v>
      </c>
      <c r="AR37" s="17">
        <f t="shared" si="3"/>
        <v>1</v>
      </c>
      <c r="AS37" s="51">
        <v>0</v>
      </c>
      <c r="AT37" s="9">
        <f t="shared" si="4"/>
        <v>0</v>
      </c>
      <c r="AU37" s="39">
        <v>0</v>
      </c>
      <c r="AV37" s="7">
        <f t="shared" si="6"/>
        <v>37</v>
      </c>
      <c r="AW37" s="2" t="s">
        <v>125</v>
      </c>
    </row>
    <row r="38" spans="1:49" ht="15" x14ac:dyDescent="0.25">
      <c r="A38" s="7">
        <v>38</v>
      </c>
      <c r="B38" s="60" t="s">
        <v>71</v>
      </c>
      <c r="C38" s="28">
        <v>1</v>
      </c>
      <c r="D38" s="28">
        <v>1</v>
      </c>
      <c r="E38" s="28">
        <v>1</v>
      </c>
      <c r="F38" s="28">
        <v>1</v>
      </c>
      <c r="G38" s="28">
        <v>1</v>
      </c>
      <c r="H38" s="24"/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24"/>
      <c r="P38" s="28">
        <v>1</v>
      </c>
      <c r="Q38" s="28">
        <v>1</v>
      </c>
      <c r="R38" s="28">
        <v>1</v>
      </c>
      <c r="S38" s="28">
        <v>1</v>
      </c>
      <c r="T38" s="28">
        <v>1</v>
      </c>
      <c r="U38" s="24"/>
      <c r="V38" s="24"/>
      <c r="W38" s="24"/>
      <c r="X38" s="24"/>
      <c r="Y38" s="28">
        <v>1</v>
      </c>
      <c r="Z38" s="28">
        <v>1</v>
      </c>
      <c r="AA38" s="28">
        <v>1</v>
      </c>
      <c r="AB38" s="28">
        <v>1</v>
      </c>
      <c r="AC38" s="24"/>
      <c r="AD38" s="28">
        <v>1</v>
      </c>
      <c r="AE38" s="28">
        <v>1</v>
      </c>
      <c r="AF38" s="28">
        <v>1</v>
      </c>
      <c r="AG38" s="28">
        <v>1</v>
      </c>
      <c r="AH38" s="16">
        <f t="shared" si="0"/>
        <v>24</v>
      </c>
      <c r="AI38" s="17">
        <v>0</v>
      </c>
      <c r="AJ38" s="17"/>
      <c r="AK38" s="7"/>
      <c r="AL38" s="46">
        <v>0</v>
      </c>
      <c r="AM38" s="58">
        <v>0</v>
      </c>
      <c r="AN38" s="74"/>
      <c r="AO38" s="17">
        <v>0</v>
      </c>
      <c r="AP38" s="75">
        <f t="shared" si="1"/>
        <v>0</v>
      </c>
      <c r="AQ38" s="27">
        <f t="shared" si="2"/>
        <v>0</v>
      </c>
      <c r="AR38" s="17">
        <f t="shared" si="3"/>
        <v>0</v>
      </c>
      <c r="AS38" s="51">
        <v>0</v>
      </c>
      <c r="AT38" s="9">
        <f t="shared" si="4"/>
        <v>0</v>
      </c>
      <c r="AU38" s="39">
        <v>0</v>
      </c>
      <c r="AV38" s="7">
        <f t="shared" si="6"/>
        <v>38</v>
      </c>
      <c r="AW38" s="2"/>
    </row>
    <row r="39" spans="1:49" ht="15" x14ac:dyDescent="0.25">
      <c r="A39" s="7">
        <v>39</v>
      </c>
      <c r="B39" s="60" t="s">
        <v>75</v>
      </c>
      <c r="C39" s="21">
        <v>0</v>
      </c>
      <c r="D39" s="28">
        <v>1</v>
      </c>
      <c r="E39" s="28">
        <v>1</v>
      </c>
      <c r="F39" s="28">
        <v>1</v>
      </c>
      <c r="G39" s="28">
        <v>1</v>
      </c>
      <c r="H39" s="24"/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>
        <v>1</v>
      </c>
      <c r="O39" s="24"/>
      <c r="P39" s="28">
        <v>1</v>
      </c>
      <c r="Q39" s="28">
        <v>1</v>
      </c>
      <c r="R39" s="28">
        <v>1</v>
      </c>
      <c r="S39" s="28">
        <v>1</v>
      </c>
      <c r="T39" s="28">
        <v>1</v>
      </c>
      <c r="U39" s="24"/>
      <c r="V39" s="24"/>
      <c r="W39" s="24"/>
      <c r="X39" s="24"/>
      <c r="Y39" s="28">
        <v>1</v>
      </c>
      <c r="Z39" s="28">
        <v>1</v>
      </c>
      <c r="AA39" s="28">
        <v>1</v>
      </c>
      <c r="AB39" s="28">
        <v>1</v>
      </c>
      <c r="AC39" s="24"/>
      <c r="AD39" s="28">
        <v>1</v>
      </c>
      <c r="AE39" s="28">
        <v>1</v>
      </c>
      <c r="AF39" s="28">
        <v>1</v>
      </c>
      <c r="AG39" s="28">
        <v>1</v>
      </c>
      <c r="AH39" s="16">
        <f t="shared" si="0"/>
        <v>23</v>
      </c>
      <c r="AI39" s="17">
        <v>1</v>
      </c>
      <c r="AJ39" s="17"/>
      <c r="AK39" s="7"/>
      <c r="AL39" s="46">
        <v>0</v>
      </c>
      <c r="AM39" s="58">
        <v>0</v>
      </c>
      <c r="AN39" s="74"/>
      <c r="AO39" s="17">
        <v>0</v>
      </c>
      <c r="AP39" s="75">
        <f t="shared" si="1"/>
        <v>0</v>
      </c>
      <c r="AQ39" s="27">
        <f t="shared" si="2"/>
        <v>1</v>
      </c>
      <c r="AR39" s="58">
        <f t="shared" si="3"/>
        <v>-1</v>
      </c>
      <c r="AS39" s="51">
        <v>-1</v>
      </c>
      <c r="AT39" s="9">
        <f t="shared" si="4"/>
        <v>-1</v>
      </c>
      <c r="AU39" s="39">
        <v>0</v>
      </c>
      <c r="AV39" s="7">
        <f t="shared" si="6"/>
        <v>39</v>
      </c>
      <c r="AW39" s="2"/>
    </row>
    <row r="40" spans="1:49" ht="15" x14ac:dyDescent="0.25">
      <c r="A40" s="7">
        <v>40</v>
      </c>
      <c r="B40" s="32" t="s">
        <v>37</v>
      </c>
      <c r="C40" s="21">
        <v>0</v>
      </c>
      <c r="D40" s="28">
        <v>1</v>
      </c>
      <c r="E40" s="28">
        <v>1</v>
      </c>
      <c r="F40" s="28">
        <v>1</v>
      </c>
      <c r="G40" s="24"/>
      <c r="H40" s="24"/>
      <c r="I40" s="28">
        <v>1</v>
      </c>
      <c r="J40" s="28">
        <v>1</v>
      </c>
      <c r="K40" s="28">
        <v>1</v>
      </c>
      <c r="L40" s="28">
        <v>1</v>
      </c>
      <c r="M40" s="28">
        <v>1</v>
      </c>
      <c r="N40" s="24"/>
      <c r="O40" s="24"/>
      <c r="P40" s="28">
        <v>1</v>
      </c>
      <c r="Q40" s="28">
        <v>1</v>
      </c>
      <c r="R40" s="28">
        <v>1</v>
      </c>
      <c r="S40" s="28">
        <v>1</v>
      </c>
      <c r="T40" s="28">
        <v>1</v>
      </c>
      <c r="U40" s="24"/>
      <c r="V40" s="24"/>
      <c r="W40" s="24"/>
      <c r="X40" s="24"/>
      <c r="Y40" s="28">
        <v>1</v>
      </c>
      <c r="Z40" s="28">
        <v>1</v>
      </c>
      <c r="AA40" s="28">
        <v>1</v>
      </c>
      <c r="AB40" s="28">
        <v>1</v>
      </c>
      <c r="AC40" s="24"/>
      <c r="AD40" s="28">
        <v>1</v>
      </c>
      <c r="AE40" s="28">
        <v>1</v>
      </c>
      <c r="AF40" s="28">
        <v>1</v>
      </c>
      <c r="AG40" s="28">
        <v>1</v>
      </c>
      <c r="AH40" s="16">
        <v>22</v>
      </c>
      <c r="AI40" s="17">
        <v>0</v>
      </c>
      <c r="AJ40" s="17"/>
      <c r="AK40" s="7"/>
      <c r="AL40" s="46">
        <v>20.5</v>
      </c>
      <c r="AM40" s="58">
        <v>1</v>
      </c>
      <c r="AN40" s="74"/>
      <c r="AO40" s="17">
        <v>0</v>
      </c>
      <c r="AP40" s="75">
        <f t="shared" si="1"/>
        <v>21.5</v>
      </c>
      <c r="AQ40" s="27">
        <f t="shared" si="2"/>
        <v>0</v>
      </c>
      <c r="AR40" s="17">
        <f t="shared" si="3"/>
        <v>21.5</v>
      </c>
      <c r="AS40" s="51">
        <v>0</v>
      </c>
      <c r="AT40" s="9">
        <f t="shared" si="4"/>
        <v>0</v>
      </c>
      <c r="AU40" s="39">
        <v>12</v>
      </c>
      <c r="AV40" s="7">
        <f t="shared" si="6"/>
        <v>40</v>
      </c>
      <c r="AW40" s="2"/>
    </row>
    <row r="41" spans="1:49" ht="15" x14ac:dyDescent="0.25">
      <c r="A41" s="7">
        <v>41</v>
      </c>
      <c r="B41" s="32" t="s">
        <v>38</v>
      </c>
      <c r="C41" s="28">
        <v>1</v>
      </c>
      <c r="D41" s="21">
        <v>0</v>
      </c>
      <c r="E41" s="28">
        <v>1</v>
      </c>
      <c r="F41" s="28">
        <v>1</v>
      </c>
      <c r="G41" s="24"/>
      <c r="H41" s="24"/>
      <c r="I41" s="28">
        <v>1</v>
      </c>
      <c r="J41" s="28">
        <v>1</v>
      </c>
      <c r="K41" s="28">
        <v>1</v>
      </c>
      <c r="L41" s="28">
        <v>1</v>
      </c>
      <c r="M41" s="28">
        <v>1</v>
      </c>
      <c r="N41" s="24"/>
      <c r="O41" s="24"/>
      <c r="P41" s="28">
        <v>1</v>
      </c>
      <c r="Q41" s="28">
        <v>1</v>
      </c>
      <c r="R41" s="28">
        <v>1</v>
      </c>
      <c r="S41" s="28">
        <v>1</v>
      </c>
      <c r="T41" s="28">
        <v>1</v>
      </c>
      <c r="U41" s="24"/>
      <c r="V41" s="24"/>
      <c r="W41" s="24"/>
      <c r="X41" s="24"/>
      <c r="Y41" s="28">
        <v>1</v>
      </c>
      <c r="Z41" s="28">
        <v>1</v>
      </c>
      <c r="AA41" s="28">
        <v>1</v>
      </c>
      <c r="AB41" s="28">
        <v>1</v>
      </c>
      <c r="AC41" s="24"/>
      <c r="AD41" s="28">
        <v>1</v>
      </c>
      <c r="AE41" s="28">
        <v>1</v>
      </c>
      <c r="AF41" s="28">
        <v>1</v>
      </c>
      <c r="AG41" s="28">
        <v>1</v>
      </c>
      <c r="AH41" s="16">
        <f t="shared" si="0"/>
        <v>21</v>
      </c>
      <c r="AI41" s="17">
        <v>1</v>
      </c>
      <c r="AJ41" s="17"/>
      <c r="AK41" s="7"/>
      <c r="AL41" s="46">
        <v>0</v>
      </c>
      <c r="AM41" s="58">
        <v>1</v>
      </c>
      <c r="AN41" s="74"/>
      <c r="AO41" s="17">
        <v>0</v>
      </c>
      <c r="AP41" s="75">
        <f t="shared" si="1"/>
        <v>1</v>
      </c>
      <c r="AQ41" s="27">
        <f t="shared" si="2"/>
        <v>1</v>
      </c>
      <c r="AR41" s="17">
        <f t="shared" si="3"/>
        <v>0</v>
      </c>
      <c r="AS41" s="51">
        <v>0</v>
      </c>
      <c r="AT41" s="9">
        <f t="shared" si="4"/>
        <v>0</v>
      </c>
      <c r="AU41" s="39">
        <v>0</v>
      </c>
      <c r="AV41" s="7">
        <f t="shared" si="6"/>
        <v>41</v>
      </c>
      <c r="AW41" s="2"/>
    </row>
    <row r="42" spans="1:49" ht="15" x14ac:dyDescent="0.25">
      <c r="A42" s="7">
        <v>42</v>
      </c>
      <c r="B42" s="32" t="s">
        <v>39</v>
      </c>
      <c r="C42" s="28">
        <v>1</v>
      </c>
      <c r="D42" s="28">
        <v>1</v>
      </c>
      <c r="E42" s="28">
        <v>1</v>
      </c>
      <c r="F42" s="21">
        <v>0</v>
      </c>
      <c r="G42" s="24"/>
      <c r="H42" s="24"/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4"/>
      <c r="O42" s="24"/>
      <c r="P42" s="28">
        <v>1</v>
      </c>
      <c r="Q42" s="28">
        <v>1</v>
      </c>
      <c r="R42" s="28">
        <v>1</v>
      </c>
      <c r="S42" s="28">
        <v>1</v>
      </c>
      <c r="T42" s="28">
        <v>1</v>
      </c>
      <c r="U42" s="24"/>
      <c r="V42" s="24"/>
      <c r="W42" s="24"/>
      <c r="X42" s="24"/>
      <c r="Y42" s="28">
        <v>1</v>
      </c>
      <c r="Z42" s="28">
        <v>1</v>
      </c>
      <c r="AA42" s="28">
        <v>1</v>
      </c>
      <c r="AB42" s="28">
        <v>1</v>
      </c>
      <c r="AC42" s="24"/>
      <c r="AD42" s="28">
        <v>1</v>
      </c>
      <c r="AE42" s="28">
        <v>1</v>
      </c>
      <c r="AF42" s="28">
        <v>1</v>
      </c>
      <c r="AG42" s="28">
        <v>1</v>
      </c>
      <c r="AH42" s="16">
        <f t="shared" si="0"/>
        <v>21</v>
      </c>
      <c r="AI42" s="17">
        <v>1</v>
      </c>
      <c r="AJ42" s="17"/>
      <c r="AK42" s="7"/>
      <c r="AL42" s="46">
        <v>0</v>
      </c>
      <c r="AM42" s="58">
        <v>0</v>
      </c>
      <c r="AN42" s="74"/>
      <c r="AO42" s="17">
        <v>0</v>
      </c>
      <c r="AP42" s="75">
        <f t="shared" si="1"/>
        <v>0</v>
      </c>
      <c r="AQ42" s="27">
        <f t="shared" si="2"/>
        <v>1</v>
      </c>
      <c r="AR42" s="17">
        <f t="shared" si="3"/>
        <v>-1</v>
      </c>
      <c r="AS42" s="51">
        <v>0</v>
      </c>
      <c r="AT42" s="9">
        <f t="shared" si="4"/>
        <v>0</v>
      </c>
      <c r="AU42" s="39">
        <v>0</v>
      </c>
      <c r="AV42" s="7">
        <f t="shared" si="6"/>
        <v>42</v>
      </c>
      <c r="AW42" s="2"/>
    </row>
    <row r="43" spans="1:49" ht="15" x14ac:dyDescent="0.25">
      <c r="A43" s="7">
        <v>43</v>
      </c>
      <c r="B43" s="32" t="s">
        <v>40</v>
      </c>
      <c r="C43" s="28">
        <v>1</v>
      </c>
      <c r="D43" s="28">
        <v>1</v>
      </c>
      <c r="E43" s="28">
        <v>1</v>
      </c>
      <c r="F43" s="28">
        <v>1</v>
      </c>
      <c r="G43" s="24"/>
      <c r="H43" s="24"/>
      <c r="I43" s="28">
        <v>1</v>
      </c>
      <c r="J43" s="28">
        <v>1</v>
      </c>
      <c r="K43" s="21">
        <v>0</v>
      </c>
      <c r="L43" s="28">
        <v>1</v>
      </c>
      <c r="M43" s="28">
        <v>1</v>
      </c>
      <c r="N43" s="24"/>
      <c r="O43" s="24"/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4"/>
      <c r="V43" s="24"/>
      <c r="W43" s="24"/>
      <c r="X43" s="24"/>
      <c r="Y43" s="28">
        <v>1</v>
      </c>
      <c r="Z43" s="28">
        <v>1</v>
      </c>
      <c r="AA43" s="28">
        <v>1</v>
      </c>
      <c r="AB43" s="28">
        <v>1</v>
      </c>
      <c r="AC43" s="24"/>
      <c r="AD43" s="28">
        <v>1</v>
      </c>
      <c r="AE43" s="28">
        <v>1</v>
      </c>
      <c r="AF43" s="28">
        <v>1</v>
      </c>
      <c r="AG43" s="28">
        <v>1</v>
      </c>
      <c r="AH43" s="16">
        <f t="shared" si="0"/>
        <v>21</v>
      </c>
      <c r="AI43" s="17">
        <v>1</v>
      </c>
      <c r="AJ43" s="17"/>
      <c r="AK43" s="7"/>
      <c r="AL43" s="46">
        <v>0</v>
      </c>
      <c r="AM43" s="58">
        <v>1</v>
      </c>
      <c r="AN43" s="74"/>
      <c r="AO43" s="17">
        <v>0</v>
      </c>
      <c r="AP43" s="75">
        <f t="shared" si="1"/>
        <v>1</v>
      </c>
      <c r="AQ43" s="27">
        <f t="shared" si="2"/>
        <v>1</v>
      </c>
      <c r="AR43" s="17">
        <f t="shared" si="3"/>
        <v>0</v>
      </c>
      <c r="AS43" s="51">
        <v>0</v>
      </c>
      <c r="AT43" s="9">
        <f t="shared" si="4"/>
        <v>0</v>
      </c>
      <c r="AU43" s="39">
        <v>0</v>
      </c>
      <c r="AV43" s="7">
        <f t="shared" si="6"/>
        <v>43</v>
      </c>
      <c r="AW43" s="2"/>
    </row>
    <row r="44" spans="1:49" ht="15" x14ac:dyDescent="0.25">
      <c r="A44" s="7">
        <v>44</v>
      </c>
      <c r="B44" s="32" t="s">
        <v>36</v>
      </c>
      <c r="C44" s="28">
        <v>1</v>
      </c>
      <c r="D44" s="28">
        <v>1</v>
      </c>
      <c r="E44" s="21">
        <v>0</v>
      </c>
      <c r="F44" s="28">
        <v>1</v>
      </c>
      <c r="G44" s="24"/>
      <c r="H44" s="24"/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4"/>
      <c r="O44" s="24"/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4"/>
      <c r="V44" s="24"/>
      <c r="W44" s="24"/>
      <c r="X44" s="24"/>
      <c r="Y44" s="28">
        <v>1</v>
      </c>
      <c r="Z44" s="28">
        <v>1</v>
      </c>
      <c r="AA44" s="28">
        <v>1</v>
      </c>
      <c r="AB44" s="28">
        <v>1</v>
      </c>
      <c r="AC44" s="24"/>
      <c r="AD44" s="28">
        <v>1</v>
      </c>
      <c r="AE44" s="28">
        <v>1</v>
      </c>
      <c r="AF44" s="28">
        <v>1</v>
      </c>
      <c r="AG44" s="28">
        <v>1</v>
      </c>
      <c r="AH44" s="16">
        <f t="shared" si="0"/>
        <v>21</v>
      </c>
      <c r="AI44" s="17">
        <v>1</v>
      </c>
      <c r="AJ44" s="17"/>
      <c r="AK44" s="7"/>
      <c r="AL44" s="46">
        <v>0</v>
      </c>
      <c r="AM44" s="58">
        <v>1</v>
      </c>
      <c r="AN44" s="74"/>
      <c r="AO44" s="17">
        <v>0</v>
      </c>
      <c r="AP44" s="75">
        <f t="shared" si="1"/>
        <v>1</v>
      </c>
      <c r="AQ44" s="27">
        <f t="shared" si="2"/>
        <v>1</v>
      </c>
      <c r="AR44" s="17">
        <f t="shared" si="3"/>
        <v>0</v>
      </c>
      <c r="AS44" s="51">
        <v>0</v>
      </c>
      <c r="AT44" s="9">
        <f t="shared" si="4"/>
        <v>0</v>
      </c>
      <c r="AU44" s="39">
        <v>0</v>
      </c>
      <c r="AV44" s="7">
        <f t="shared" si="6"/>
        <v>44</v>
      </c>
      <c r="AW44" s="2"/>
    </row>
    <row r="45" spans="1:49" ht="15" x14ac:dyDescent="0.25">
      <c r="A45" s="7">
        <v>45</v>
      </c>
      <c r="B45" s="33" t="s">
        <v>41</v>
      </c>
      <c r="C45" s="28">
        <v>1</v>
      </c>
      <c r="D45" s="28">
        <v>1</v>
      </c>
      <c r="E45" s="28">
        <v>1</v>
      </c>
      <c r="F45" s="28">
        <v>1</v>
      </c>
      <c r="G45" s="24"/>
      <c r="H45" s="24"/>
      <c r="I45" s="28">
        <v>1</v>
      </c>
      <c r="J45" s="28">
        <v>1</v>
      </c>
      <c r="K45" s="28">
        <v>1</v>
      </c>
      <c r="L45" s="21">
        <v>0</v>
      </c>
      <c r="M45" s="28">
        <v>1</v>
      </c>
      <c r="N45" s="24"/>
      <c r="O45" s="24"/>
      <c r="P45" s="28">
        <v>1</v>
      </c>
      <c r="Q45" s="28">
        <v>1</v>
      </c>
      <c r="R45" s="28">
        <v>1</v>
      </c>
      <c r="S45" s="28">
        <v>1</v>
      </c>
      <c r="T45" s="28">
        <v>1</v>
      </c>
      <c r="U45" s="24"/>
      <c r="V45" s="24"/>
      <c r="W45" s="24"/>
      <c r="X45" s="24"/>
      <c r="Y45" s="28">
        <v>1</v>
      </c>
      <c r="Z45" s="28">
        <v>1</v>
      </c>
      <c r="AA45" s="28">
        <v>1</v>
      </c>
      <c r="AB45" s="28">
        <v>1</v>
      </c>
      <c r="AC45" s="24"/>
      <c r="AD45" s="28">
        <v>1</v>
      </c>
      <c r="AE45" s="28">
        <v>1</v>
      </c>
      <c r="AF45" s="28">
        <v>1</v>
      </c>
      <c r="AG45" s="28">
        <v>1</v>
      </c>
      <c r="AH45" s="16">
        <f t="shared" si="0"/>
        <v>21</v>
      </c>
      <c r="AI45" s="17">
        <v>1</v>
      </c>
      <c r="AJ45" s="17"/>
      <c r="AK45" s="7"/>
      <c r="AL45" s="46">
        <v>0</v>
      </c>
      <c r="AM45" s="58">
        <v>1</v>
      </c>
      <c r="AN45" s="74"/>
      <c r="AO45" s="17">
        <v>0</v>
      </c>
      <c r="AP45" s="75">
        <f t="shared" si="1"/>
        <v>1</v>
      </c>
      <c r="AQ45" s="27">
        <f t="shared" si="2"/>
        <v>1</v>
      </c>
      <c r="AR45" s="17">
        <f t="shared" si="3"/>
        <v>0</v>
      </c>
      <c r="AS45" s="51">
        <v>0</v>
      </c>
      <c r="AT45" s="9">
        <f t="shared" si="4"/>
        <v>0</v>
      </c>
      <c r="AU45" s="39">
        <v>0</v>
      </c>
      <c r="AV45" s="7">
        <f t="shared" si="6"/>
        <v>45</v>
      </c>
      <c r="AW45" s="2"/>
    </row>
    <row r="46" spans="1:49" ht="15" x14ac:dyDescent="0.25">
      <c r="A46" s="7">
        <v>46</v>
      </c>
      <c r="B46" s="33" t="s">
        <v>42</v>
      </c>
      <c r="C46" s="28">
        <v>1</v>
      </c>
      <c r="D46" s="28">
        <v>1</v>
      </c>
      <c r="E46" s="28">
        <v>1</v>
      </c>
      <c r="F46" s="28">
        <v>1</v>
      </c>
      <c r="G46" s="24"/>
      <c r="H46" s="24"/>
      <c r="I46" s="21">
        <v>0</v>
      </c>
      <c r="J46" s="28">
        <v>1</v>
      </c>
      <c r="K46" s="28">
        <v>1</v>
      </c>
      <c r="L46" s="28">
        <v>1</v>
      </c>
      <c r="M46" s="28">
        <v>1</v>
      </c>
      <c r="N46" s="24"/>
      <c r="O46" s="24"/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4"/>
      <c r="V46" s="24"/>
      <c r="W46" s="24"/>
      <c r="X46" s="24"/>
      <c r="Y46" s="28">
        <v>1</v>
      </c>
      <c r="Z46" s="28">
        <v>1</v>
      </c>
      <c r="AA46" s="28">
        <v>1</v>
      </c>
      <c r="AB46" s="28">
        <v>1</v>
      </c>
      <c r="AC46" s="24"/>
      <c r="AD46" s="28">
        <v>1</v>
      </c>
      <c r="AE46" s="28">
        <v>1</v>
      </c>
      <c r="AF46" s="28">
        <v>1</v>
      </c>
      <c r="AG46" s="28">
        <v>1</v>
      </c>
      <c r="AH46" s="16">
        <f t="shared" si="0"/>
        <v>21</v>
      </c>
      <c r="AI46" s="17">
        <v>1</v>
      </c>
      <c r="AJ46" s="17"/>
      <c r="AK46" s="7"/>
      <c r="AL46" s="46">
        <v>0</v>
      </c>
      <c r="AM46" s="58">
        <v>1</v>
      </c>
      <c r="AN46" s="74"/>
      <c r="AO46" s="17">
        <v>0</v>
      </c>
      <c r="AP46" s="75">
        <f t="shared" si="1"/>
        <v>1</v>
      </c>
      <c r="AQ46" s="27">
        <f t="shared" si="2"/>
        <v>1</v>
      </c>
      <c r="AR46" s="17">
        <f t="shared" si="3"/>
        <v>0</v>
      </c>
      <c r="AS46" s="51">
        <v>0</v>
      </c>
      <c r="AT46" s="9">
        <f t="shared" si="4"/>
        <v>0</v>
      </c>
      <c r="AU46" s="39">
        <v>0</v>
      </c>
      <c r="AV46" s="7">
        <f t="shared" si="6"/>
        <v>46</v>
      </c>
      <c r="AW46" s="2"/>
    </row>
    <row r="47" spans="1:49" ht="15" x14ac:dyDescent="0.25">
      <c r="A47" s="7">
        <v>47</v>
      </c>
      <c r="B47" s="33" t="s">
        <v>43</v>
      </c>
      <c r="C47" s="28">
        <v>1</v>
      </c>
      <c r="D47" s="28">
        <v>1</v>
      </c>
      <c r="E47" s="28">
        <v>1</v>
      </c>
      <c r="F47" s="28">
        <v>1</v>
      </c>
      <c r="G47" s="24"/>
      <c r="H47" s="24"/>
      <c r="I47" s="28">
        <v>1</v>
      </c>
      <c r="J47" s="28">
        <v>1</v>
      </c>
      <c r="K47" s="28">
        <v>1</v>
      </c>
      <c r="L47" s="28">
        <v>1</v>
      </c>
      <c r="M47" s="21">
        <v>0</v>
      </c>
      <c r="N47" s="24"/>
      <c r="O47" s="24"/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4"/>
      <c r="V47" s="24"/>
      <c r="W47" s="24"/>
      <c r="X47" s="24"/>
      <c r="Y47" s="28">
        <v>1</v>
      </c>
      <c r="Z47" s="28">
        <v>1</v>
      </c>
      <c r="AA47" s="28">
        <v>1</v>
      </c>
      <c r="AB47" s="28">
        <v>1</v>
      </c>
      <c r="AC47" s="24"/>
      <c r="AD47" s="28">
        <v>1</v>
      </c>
      <c r="AE47" s="28">
        <v>1</v>
      </c>
      <c r="AF47" s="28">
        <v>1</v>
      </c>
      <c r="AG47" s="28">
        <v>1</v>
      </c>
      <c r="AH47" s="16">
        <f t="shared" si="0"/>
        <v>21</v>
      </c>
      <c r="AI47" s="17">
        <v>1</v>
      </c>
      <c r="AJ47" s="17"/>
      <c r="AK47" s="7"/>
      <c r="AL47" s="46">
        <v>0</v>
      </c>
      <c r="AM47" s="58">
        <v>0</v>
      </c>
      <c r="AN47" s="74"/>
      <c r="AO47" s="17">
        <v>0</v>
      </c>
      <c r="AP47" s="75">
        <f t="shared" si="1"/>
        <v>0</v>
      </c>
      <c r="AQ47" s="27">
        <f t="shared" si="2"/>
        <v>1</v>
      </c>
      <c r="AR47" s="17">
        <f t="shared" si="3"/>
        <v>-1</v>
      </c>
      <c r="AS47" s="51">
        <v>0</v>
      </c>
      <c r="AT47" s="9">
        <f t="shared" si="4"/>
        <v>0</v>
      </c>
      <c r="AU47" s="39">
        <v>0</v>
      </c>
      <c r="AV47" s="7">
        <f t="shared" si="6"/>
        <v>47</v>
      </c>
      <c r="AW47" s="2"/>
    </row>
    <row r="48" spans="1:49" ht="15" x14ac:dyDescent="0.25">
      <c r="A48" s="7">
        <v>48</v>
      </c>
      <c r="B48" s="33" t="s">
        <v>44</v>
      </c>
      <c r="C48" s="28">
        <v>1</v>
      </c>
      <c r="D48" s="28">
        <v>1</v>
      </c>
      <c r="E48" s="28">
        <v>1</v>
      </c>
      <c r="F48" s="28">
        <v>1</v>
      </c>
      <c r="G48" s="24"/>
      <c r="H48" s="24"/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4"/>
      <c r="O48" s="24"/>
      <c r="P48" s="21">
        <v>0</v>
      </c>
      <c r="Q48" s="28">
        <v>1</v>
      </c>
      <c r="R48" s="28">
        <v>1</v>
      </c>
      <c r="S48" s="28">
        <v>1</v>
      </c>
      <c r="T48" s="28">
        <v>1</v>
      </c>
      <c r="U48" s="24"/>
      <c r="V48" s="24"/>
      <c r="W48" s="24"/>
      <c r="X48" s="24"/>
      <c r="Y48" s="28">
        <v>1</v>
      </c>
      <c r="Z48" s="28">
        <v>1</v>
      </c>
      <c r="AA48" s="28">
        <v>1</v>
      </c>
      <c r="AB48" s="28">
        <v>1</v>
      </c>
      <c r="AC48" s="24"/>
      <c r="AD48" s="28">
        <v>1</v>
      </c>
      <c r="AE48" s="28">
        <v>1</v>
      </c>
      <c r="AF48" s="28">
        <v>1</v>
      </c>
      <c r="AG48" s="28">
        <v>1</v>
      </c>
      <c r="AH48" s="16">
        <f t="shared" si="0"/>
        <v>21</v>
      </c>
      <c r="AI48" s="17">
        <v>1</v>
      </c>
      <c r="AJ48" s="17"/>
      <c r="AK48" s="7"/>
      <c r="AL48" s="46">
        <v>0</v>
      </c>
      <c r="AM48" s="58">
        <v>1</v>
      </c>
      <c r="AN48" s="74"/>
      <c r="AO48" s="17">
        <v>0</v>
      </c>
      <c r="AP48" s="75">
        <f t="shared" si="1"/>
        <v>1</v>
      </c>
      <c r="AQ48" s="27">
        <f t="shared" si="2"/>
        <v>1</v>
      </c>
      <c r="AR48" s="17">
        <f t="shared" si="3"/>
        <v>0</v>
      </c>
      <c r="AS48" s="51">
        <v>0</v>
      </c>
      <c r="AT48" s="9">
        <f t="shared" si="4"/>
        <v>0</v>
      </c>
      <c r="AU48" s="39">
        <v>0</v>
      </c>
      <c r="AV48" s="7">
        <f t="shared" si="6"/>
        <v>48</v>
      </c>
      <c r="AW48" s="2"/>
    </row>
    <row r="49" spans="1:49" ht="15" x14ac:dyDescent="0.25">
      <c r="A49" s="7">
        <v>49</v>
      </c>
      <c r="B49" s="33" t="s">
        <v>45</v>
      </c>
      <c r="C49" s="28">
        <v>1</v>
      </c>
      <c r="D49" s="28">
        <v>1</v>
      </c>
      <c r="E49" s="28">
        <v>1</v>
      </c>
      <c r="F49" s="28">
        <v>1</v>
      </c>
      <c r="G49" s="24"/>
      <c r="H49" s="24"/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4"/>
      <c r="O49" s="24"/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4"/>
      <c r="V49" s="24"/>
      <c r="W49" s="24"/>
      <c r="X49" s="24"/>
      <c r="Y49" s="21">
        <v>0</v>
      </c>
      <c r="Z49" s="28">
        <v>1</v>
      </c>
      <c r="AA49" s="28">
        <v>1</v>
      </c>
      <c r="AB49" s="28">
        <v>1</v>
      </c>
      <c r="AC49" s="24"/>
      <c r="AD49" s="28">
        <v>1</v>
      </c>
      <c r="AE49" s="28">
        <v>1</v>
      </c>
      <c r="AF49" s="28">
        <v>1</v>
      </c>
      <c r="AG49" s="28">
        <v>1</v>
      </c>
      <c r="AH49" s="16">
        <f t="shared" si="0"/>
        <v>21</v>
      </c>
      <c r="AI49" s="17">
        <v>1</v>
      </c>
      <c r="AJ49" s="17"/>
      <c r="AK49" s="7"/>
      <c r="AL49" s="46">
        <v>0</v>
      </c>
      <c r="AM49" s="58">
        <v>0</v>
      </c>
      <c r="AN49" s="74"/>
      <c r="AO49" s="17">
        <v>0</v>
      </c>
      <c r="AP49" s="75">
        <f t="shared" si="1"/>
        <v>0</v>
      </c>
      <c r="AQ49" s="27">
        <f t="shared" si="2"/>
        <v>1</v>
      </c>
      <c r="AR49" s="17">
        <f t="shared" si="3"/>
        <v>-1</v>
      </c>
      <c r="AS49" s="51">
        <v>0</v>
      </c>
      <c r="AT49" s="9">
        <f t="shared" si="4"/>
        <v>0</v>
      </c>
      <c r="AU49" s="39">
        <v>0</v>
      </c>
      <c r="AV49" s="7">
        <f t="shared" si="6"/>
        <v>49</v>
      </c>
      <c r="AW49" s="2"/>
    </row>
    <row r="50" spans="1:49" ht="15" x14ac:dyDescent="0.25">
      <c r="A50" s="7">
        <v>50</v>
      </c>
      <c r="B50" s="33" t="s">
        <v>46</v>
      </c>
      <c r="C50" s="28">
        <v>1</v>
      </c>
      <c r="D50" s="28">
        <v>1</v>
      </c>
      <c r="E50" s="28">
        <v>1</v>
      </c>
      <c r="F50" s="28">
        <v>1</v>
      </c>
      <c r="G50" s="24"/>
      <c r="H50" s="24"/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4"/>
      <c r="O50" s="24"/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4"/>
      <c r="V50" s="24"/>
      <c r="W50" s="24"/>
      <c r="X50" s="24"/>
      <c r="Y50" s="28">
        <v>1</v>
      </c>
      <c r="Z50" s="28">
        <v>1</v>
      </c>
      <c r="AA50" s="28">
        <v>1</v>
      </c>
      <c r="AB50" s="21">
        <v>0</v>
      </c>
      <c r="AC50" s="24"/>
      <c r="AD50" s="28">
        <v>1</v>
      </c>
      <c r="AE50" s="28">
        <v>1</v>
      </c>
      <c r="AF50" s="28">
        <v>1</v>
      </c>
      <c r="AG50" s="28">
        <v>1</v>
      </c>
      <c r="AH50" s="16">
        <f t="shared" si="0"/>
        <v>21</v>
      </c>
      <c r="AI50" s="17">
        <v>1</v>
      </c>
      <c r="AJ50" s="17"/>
      <c r="AK50" s="7"/>
      <c r="AL50" s="46">
        <v>0</v>
      </c>
      <c r="AM50" s="58">
        <v>0</v>
      </c>
      <c r="AN50" s="74"/>
      <c r="AO50" s="17">
        <v>0</v>
      </c>
      <c r="AP50" s="75">
        <f t="shared" si="1"/>
        <v>0</v>
      </c>
      <c r="AQ50" s="27">
        <f t="shared" si="2"/>
        <v>1</v>
      </c>
      <c r="AR50" s="17">
        <f t="shared" si="3"/>
        <v>-1</v>
      </c>
      <c r="AS50" s="51">
        <v>0</v>
      </c>
      <c r="AT50" s="9">
        <f t="shared" si="4"/>
        <v>0</v>
      </c>
      <c r="AU50" s="39">
        <v>0</v>
      </c>
      <c r="AV50" s="7">
        <f t="shared" si="6"/>
        <v>50</v>
      </c>
      <c r="AW50" s="2"/>
    </row>
    <row r="51" spans="1:49" ht="15" x14ac:dyDescent="0.25">
      <c r="A51" s="7">
        <v>51</v>
      </c>
      <c r="B51" s="33" t="s">
        <v>47</v>
      </c>
      <c r="C51" s="28">
        <v>1</v>
      </c>
      <c r="D51" s="28">
        <v>1</v>
      </c>
      <c r="E51" s="28">
        <v>1</v>
      </c>
      <c r="F51" s="28">
        <v>1</v>
      </c>
      <c r="G51" s="24"/>
      <c r="H51" s="24"/>
      <c r="I51" s="28">
        <v>1</v>
      </c>
      <c r="J51" s="28">
        <v>1</v>
      </c>
      <c r="K51" s="28">
        <v>1</v>
      </c>
      <c r="L51" s="28">
        <v>1</v>
      </c>
      <c r="M51" s="28">
        <v>1</v>
      </c>
      <c r="N51" s="24"/>
      <c r="O51" s="24"/>
      <c r="P51" s="28">
        <v>1</v>
      </c>
      <c r="Q51" s="28">
        <v>1</v>
      </c>
      <c r="R51" s="28">
        <v>1</v>
      </c>
      <c r="S51" s="28">
        <v>1</v>
      </c>
      <c r="T51" s="28">
        <v>1</v>
      </c>
      <c r="U51" s="24"/>
      <c r="V51" s="24"/>
      <c r="W51" s="24"/>
      <c r="X51" s="24"/>
      <c r="Y51" s="21">
        <v>0</v>
      </c>
      <c r="Z51" s="28">
        <v>1</v>
      </c>
      <c r="AA51" s="28">
        <v>1</v>
      </c>
      <c r="AB51" s="28">
        <v>1</v>
      </c>
      <c r="AC51" s="24"/>
      <c r="AD51" s="28">
        <v>1</v>
      </c>
      <c r="AE51" s="28">
        <v>1</v>
      </c>
      <c r="AF51" s="28">
        <v>1</v>
      </c>
      <c r="AG51" s="28">
        <v>1</v>
      </c>
      <c r="AH51" s="16">
        <f t="shared" si="0"/>
        <v>21</v>
      </c>
      <c r="AI51" s="17">
        <v>1</v>
      </c>
      <c r="AJ51" s="17"/>
      <c r="AK51" s="7"/>
      <c r="AL51" s="46">
        <v>0</v>
      </c>
      <c r="AM51" s="58">
        <v>1</v>
      </c>
      <c r="AN51" s="74"/>
      <c r="AO51" s="17">
        <v>0</v>
      </c>
      <c r="AP51" s="75">
        <f t="shared" si="1"/>
        <v>1</v>
      </c>
      <c r="AQ51" s="27">
        <f t="shared" si="2"/>
        <v>1</v>
      </c>
      <c r="AR51" s="17">
        <f t="shared" si="3"/>
        <v>0</v>
      </c>
      <c r="AS51" s="51">
        <v>0</v>
      </c>
      <c r="AT51" s="9">
        <f t="shared" si="4"/>
        <v>0</v>
      </c>
      <c r="AU51" s="39">
        <v>0</v>
      </c>
      <c r="AV51" s="7">
        <f t="shared" si="6"/>
        <v>51</v>
      </c>
      <c r="AW51" s="2"/>
    </row>
    <row r="52" spans="1:49" ht="15" x14ac:dyDescent="0.25">
      <c r="A52" s="7">
        <v>52</v>
      </c>
      <c r="B52" s="33" t="s">
        <v>48</v>
      </c>
      <c r="C52" s="28">
        <v>1</v>
      </c>
      <c r="D52" s="28">
        <v>1</v>
      </c>
      <c r="E52" s="28">
        <v>1</v>
      </c>
      <c r="F52" s="28">
        <v>1</v>
      </c>
      <c r="G52" s="24"/>
      <c r="H52" s="24"/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4"/>
      <c r="O52" s="24"/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4"/>
      <c r="V52" s="24"/>
      <c r="W52" s="24"/>
      <c r="X52" s="24"/>
      <c r="Y52" s="28">
        <v>1</v>
      </c>
      <c r="Z52" s="28">
        <v>1</v>
      </c>
      <c r="AA52" s="28">
        <v>1</v>
      </c>
      <c r="AB52" s="28">
        <v>1</v>
      </c>
      <c r="AC52" s="24"/>
      <c r="AD52" s="21">
        <v>0</v>
      </c>
      <c r="AE52" s="28">
        <v>1</v>
      </c>
      <c r="AF52" s="28">
        <v>1</v>
      </c>
      <c r="AG52" s="28">
        <v>1</v>
      </c>
      <c r="AH52" s="16">
        <f t="shared" si="0"/>
        <v>21</v>
      </c>
      <c r="AI52" s="17">
        <v>1</v>
      </c>
      <c r="AJ52" s="17"/>
      <c r="AK52" s="7"/>
      <c r="AL52" s="46">
        <v>0</v>
      </c>
      <c r="AM52" s="58">
        <v>1</v>
      </c>
      <c r="AN52" s="74"/>
      <c r="AO52" s="17">
        <v>0</v>
      </c>
      <c r="AP52" s="75">
        <f t="shared" si="1"/>
        <v>1</v>
      </c>
      <c r="AQ52" s="27">
        <f t="shared" si="2"/>
        <v>1</v>
      </c>
      <c r="AR52" s="17">
        <f t="shared" si="3"/>
        <v>0</v>
      </c>
      <c r="AS52" s="51">
        <v>0</v>
      </c>
      <c r="AT52" s="9">
        <f t="shared" si="4"/>
        <v>0</v>
      </c>
      <c r="AU52" s="39">
        <v>0</v>
      </c>
      <c r="AV52" s="7">
        <f t="shared" si="6"/>
        <v>52</v>
      </c>
      <c r="AW52" s="2"/>
    </row>
    <row r="53" spans="1:49" ht="15" x14ac:dyDescent="0.25">
      <c r="A53" s="7">
        <v>53</v>
      </c>
      <c r="B53" s="33" t="s">
        <v>49</v>
      </c>
      <c r="C53" s="28">
        <v>1</v>
      </c>
      <c r="D53" s="28">
        <v>1</v>
      </c>
      <c r="E53" s="28">
        <v>1</v>
      </c>
      <c r="F53" s="28">
        <v>1</v>
      </c>
      <c r="G53" s="24"/>
      <c r="H53" s="24"/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4"/>
      <c r="O53" s="24"/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4"/>
      <c r="V53" s="24"/>
      <c r="W53" s="24"/>
      <c r="X53" s="24"/>
      <c r="Y53" s="28">
        <v>1</v>
      </c>
      <c r="Z53" s="28">
        <v>1</v>
      </c>
      <c r="AA53" s="28">
        <v>1</v>
      </c>
      <c r="AB53" s="28">
        <v>1</v>
      </c>
      <c r="AC53" s="24"/>
      <c r="AD53" s="28">
        <v>1</v>
      </c>
      <c r="AE53" s="21">
        <v>0</v>
      </c>
      <c r="AF53" s="28">
        <v>1</v>
      </c>
      <c r="AG53" s="28">
        <v>1</v>
      </c>
      <c r="AH53" s="16">
        <f t="shared" si="0"/>
        <v>21</v>
      </c>
      <c r="AI53" s="17">
        <v>1</v>
      </c>
      <c r="AJ53" s="17"/>
      <c r="AK53" s="7"/>
      <c r="AL53" s="46">
        <v>0</v>
      </c>
      <c r="AM53" s="58">
        <v>0</v>
      </c>
      <c r="AN53" s="74"/>
      <c r="AO53" s="17">
        <v>0</v>
      </c>
      <c r="AP53" s="75">
        <f t="shared" si="1"/>
        <v>0</v>
      </c>
      <c r="AQ53" s="27">
        <f t="shared" si="2"/>
        <v>1</v>
      </c>
      <c r="AR53" s="17">
        <f t="shared" si="3"/>
        <v>-1</v>
      </c>
      <c r="AS53" s="51">
        <v>0</v>
      </c>
      <c r="AT53" s="9">
        <f t="shared" si="4"/>
        <v>0</v>
      </c>
      <c r="AU53" s="39">
        <v>0</v>
      </c>
      <c r="AV53" s="7">
        <f t="shared" si="6"/>
        <v>53</v>
      </c>
      <c r="AW53" s="2"/>
    </row>
    <row r="54" spans="1:49" ht="15" x14ac:dyDescent="0.25">
      <c r="A54" s="7">
        <v>54</v>
      </c>
      <c r="B54" s="33" t="s">
        <v>50</v>
      </c>
      <c r="C54" s="28">
        <v>1</v>
      </c>
      <c r="D54" s="28">
        <v>1</v>
      </c>
      <c r="E54" s="28">
        <v>1</v>
      </c>
      <c r="F54" s="28">
        <v>1</v>
      </c>
      <c r="G54" s="24"/>
      <c r="H54" s="24"/>
      <c r="I54" s="28">
        <v>1</v>
      </c>
      <c r="J54" s="28">
        <v>1</v>
      </c>
      <c r="K54" s="28">
        <v>1</v>
      </c>
      <c r="L54" s="28">
        <v>1</v>
      </c>
      <c r="M54" s="28">
        <v>1</v>
      </c>
      <c r="N54" s="24"/>
      <c r="O54" s="24"/>
      <c r="P54" s="28">
        <v>1</v>
      </c>
      <c r="Q54" s="21">
        <v>0</v>
      </c>
      <c r="R54" s="28">
        <v>1</v>
      </c>
      <c r="S54" s="28">
        <v>1</v>
      </c>
      <c r="T54" s="28">
        <v>1</v>
      </c>
      <c r="U54" s="24"/>
      <c r="V54" s="24"/>
      <c r="W54" s="24"/>
      <c r="X54" s="24"/>
      <c r="Y54" s="28">
        <v>1</v>
      </c>
      <c r="Z54" s="28">
        <v>1</v>
      </c>
      <c r="AA54" s="28">
        <v>1</v>
      </c>
      <c r="AB54" s="28">
        <v>1</v>
      </c>
      <c r="AC54" s="24"/>
      <c r="AD54" s="28">
        <v>1</v>
      </c>
      <c r="AE54" s="28">
        <v>1</v>
      </c>
      <c r="AF54" s="28">
        <v>1</v>
      </c>
      <c r="AG54" s="28">
        <v>1</v>
      </c>
      <c r="AH54" s="16">
        <f t="shared" si="0"/>
        <v>21</v>
      </c>
      <c r="AI54" s="17">
        <v>1</v>
      </c>
      <c r="AJ54" s="17"/>
      <c r="AK54" s="7"/>
      <c r="AL54" s="46">
        <v>0</v>
      </c>
      <c r="AM54" s="58">
        <v>0</v>
      </c>
      <c r="AN54" s="74"/>
      <c r="AO54" s="17">
        <v>0</v>
      </c>
      <c r="AP54" s="75">
        <f t="shared" si="1"/>
        <v>0</v>
      </c>
      <c r="AQ54" s="27">
        <f t="shared" si="2"/>
        <v>1</v>
      </c>
      <c r="AR54" s="17">
        <f t="shared" si="3"/>
        <v>-1</v>
      </c>
      <c r="AS54" s="51">
        <v>0</v>
      </c>
      <c r="AT54" s="9">
        <f t="shared" si="4"/>
        <v>0</v>
      </c>
      <c r="AU54" s="39">
        <v>0</v>
      </c>
      <c r="AV54" s="7">
        <f t="shared" si="6"/>
        <v>54</v>
      </c>
      <c r="AW54" s="2"/>
    </row>
    <row r="55" spans="1:49" ht="15" x14ac:dyDescent="0.25">
      <c r="A55" s="7">
        <v>55</v>
      </c>
      <c r="B55" s="33" t="s">
        <v>61</v>
      </c>
      <c r="C55" s="28">
        <v>1</v>
      </c>
      <c r="D55" s="28">
        <v>1</v>
      </c>
      <c r="E55" s="28">
        <v>1</v>
      </c>
      <c r="F55" s="28">
        <v>1</v>
      </c>
      <c r="G55" s="24"/>
      <c r="H55" s="24"/>
      <c r="I55" s="28">
        <v>1</v>
      </c>
      <c r="J55" s="28">
        <v>1</v>
      </c>
      <c r="K55" s="28">
        <v>1</v>
      </c>
      <c r="L55" s="28">
        <v>1</v>
      </c>
      <c r="M55" s="28">
        <v>1</v>
      </c>
      <c r="N55" s="24"/>
      <c r="O55" s="24"/>
      <c r="P55" s="28">
        <v>1</v>
      </c>
      <c r="Q55" s="28">
        <v>1</v>
      </c>
      <c r="R55" s="28">
        <v>1</v>
      </c>
      <c r="S55" s="21">
        <v>0</v>
      </c>
      <c r="T55" s="28">
        <v>1</v>
      </c>
      <c r="U55" s="24"/>
      <c r="V55" s="24"/>
      <c r="W55" s="24"/>
      <c r="X55" s="24"/>
      <c r="Y55" s="28">
        <v>1</v>
      </c>
      <c r="Z55" s="28">
        <v>1</v>
      </c>
      <c r="AA55" s="28">
        <v>1</v>
      </c>
      <c r="AB55" s="28">
        <v>1</v>
      </c>
      <c r="AC55" s="24"/>
      <c r="AD55" s="28">
        <v>1</v>
      </c>
      <c r="AE55" s="28">
        <v>1</v>
      </c>
      <c r="AF55" s="28">
        <v>1</v>
      </c>
      <c r="AG55" s="28">
        <v>1</v>
      </c>
      <c r="AH55" s="16">
        <f t="shared" si="0"/>
        <v>21</v>
      </c>
      <c r="AI55" s="17">
        <v>1</v>
      </c>
      <c r="AJ55" s="17"/>
      <c r="AK55" s="7"/>
      <c r="AL55" s="46">
        <v>0</v>
      </c>
      <c r="AM55" s="58">
        <v>1</v>
      </c>
      <c r="AN55" s="74"/>
      <c r="AO55" s="17">
        <v>0</v>
      </c>
      <c r="AP55" s="75">
        <f t="shared" si="1"/>
        <v>1</v>
      </c>
      <c r="AQ55" s="27">
        <f t="shared" si="2"/>
        <v>1</v>
      </c>
      <c r="AR55" s="17">
        <f t="shared" si="3"/>
        <v>0</v>
      </c>
      <c r="AS55" s="51">
        <v>0</v>
      </c>
      <c r="AT55" s="9">
        <f t="shared" si="4"/>
        <v>0</v>
      </c>
      <c r="AU55" s="39">
        <v>0</v>
      </c>
      <c r="AV55" s="7">
        <f t="shared" si="6"/>
        <v>55</v>
      </c>
      <c r="AW55" s="2"/>
    </row>
    <row r="56" spans="1:49" ht="15" x14ac:dyDescent="0.25">
      <c r="A56" s="7">
        <v>56</v>
      </c>
      <c r="B56" s="33" t="s">
        <v>65</v>
      </c>
      <c r="C56" s="28">
        <v>1</v>
      </c>
      <c r="D56" s="28">
        <v>1</v>
      </c>
      <c r="E56" s="28">
        <v>1</v>
      </c>
      <c r="F56" s="28">
        <v>1</v>
      </c>
      <c r="G56" s="24"/>
      <c r="H56" s="24"/>
      <c r="I56" s="28">
        <v>1</v>
      </c>
      <c r="J56" s="28">
        <v>1</v>
      </c>
      <c r="K56" s="21">
        <v>0</v>
      </c>
      <c r="L56" s="28">
        <v>1</v>
      </c>
      <c r="M56" s="28">
        <v>1</v>
      </c>
      <c r="N56" s="24"/>
      <c r="O56" s="24"/>
      <c r="P56" s="28">
        <v>1</v>
      </c>
      <c r="Q56" s="28">
        <v>1</v>
      </c>
      <c r="R56" s="28">
        <v>1</v>
      </c>
      <c r="S56" s="28">
        <v>1</v>
      </c>
      <c r="T56" s="28">
        <v>1</v>
      </c>
      <c r="U56" s="24"/>
      <c r="V56" s="24"/>
      <c r="W56" s="24"/>
      <c r="X56" s="24"/>
      <c r="Y56" s="28">
        <v>1</v>
      </c>
      <c r="Z56" s="28">
        <v>1</v>
      </c>
      <c r="AA56" s="28">
        <v>1</v>
      </c>
      <c r="AB56" s="28">
        <v>1</v>
      </c>
      <c r="AC56" s="24"/>
      <c r="AD56" s="28">
        <v>1</v>
      </c>
      <c r="AE56" s="28">
        <v>1</v>
      </c>
      <c r="AF56" s="28">
        <v>1</v>
      </c>
      <c r="AG56" s="28">
        <v>1</v>
      </c>
      <c r="AH56" s="16">
        <f t="shared" si="0"/>
        <v>21</v>
      </c>
      <c r="AI56" s="17">
        <v>1</v>
      </c>
      <c r="AJ56" s="17"/>
      <c r="AK56" s="7"/>
      <c r="AL56" s="46">
        <v>0</v>
      </c>
      <c r="AM56" s="58">
        <v>0</v>
      </c>
      <c r="AN56" s="74"/>
      <c r="AO56" s="17">
        <v>0</v>
      </c>
      <c r="AP56" s="75">
        <f t="shared" si="1"/>
        <v>0</v>
      </c>
      <c r="AQ56" s="27">
        <f t="shared" si="2"/>
        <v>1</v>
      </c>
      <c r="AR56" s="17">
        <f t="shared" si="3"/>
        <v>-1</v>
      </c>
      <c r="AS56" s="51">
        <v>0</v>
      </c>
      <c r="AT56" s="9">
        <f t="shared" si="4"/>
        <v>0</v>
      </c>
      <c r="AU56" s="39">
        <v>0</v>
      </c>
      <c r="AV56" s="7">
        <f t="shared" si="6"/>
        <v>56</v>
      </c>
      <c r="AW56" s="2"/>
    </row>
    <row r="57" spans="1:49" s="72" customFormat="1" ht="15" x14ac:dyDescent="0.25">
      <c r="A57" s="63">
        <v>57</v>
      </c>
      <c r="B57" s="64" t="s">
        <v>72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</v>
      </c>
      <c r="J57" s="65">
        <v>1</v>
      </c>
      <c r="K57" s="65">
        <v>1</v>
      </c>
      <c r="L57" s="65">
        <v>1</v>
      </c>
      <c r="M57" s="65">
        <v>1</v>
      </c>
      <c r="N57" s="65">
        <v>1</v>
      </c>
      <c r="O57" s="65">
        <v>1</v>
      </c>
      <c r="P57" s="65">
        <v>1</v>
      </c>
      <c r="Q57" s="65">
        <v>1</v>
      </c>
      <c r="R57" s="65">
        <v>1</v>
      </c>
      <c r="S57" s="65">
        <v>1</v>
      </c>
      <c r="T57" s="65">
        <v>1</v>
      </c>
      <c r="U57" s="65">
        <v>1</v>
      </c>
      <c r="V57" s="65">
        <v>1</v>
      </c>
      <c r="W57" s="65">
        <v>1</v>
      </c>
      <c r="X57" s="65">
        <v>1</v>
      </c>
      <c r="Y57" s="65">
        <v>1</v>
      </c>
      <c r="Z57" s="65">
        <v>1</v>
      </c>
      <c r="AA57" s="65">
        <v>1</v>
      </c>
      <c r="AB57" s="65">
        <v>1</v>
      </c>
      <c r="AC57" s="65">
        <v>1</v>
      </c>
      <c r="AD57" s="65">
        <v>1</v>
      </c>
      <c r="AE57" s="65">
        <v>1</v>
      </c>
      <c r="AF57" s="65">
        <v>1</v>
      </c>
      <c r="AG57" s="65">
        <v>1</v>
      </c>
      <c r="AH57" s="66">
        <f t="shared" si="0"/>
        <v>31</v>
      </c>
      <c r="AI57" s="67">
        <v>0</v>
      </c>
      <c r="AJ57" s="67"/>
      <c r="AK57" s="63"/>
      <c r="AL57" s="68">
        <v>0</v>
      </c>
      <c r="AM57" s="58">
        <v>0</v>
      </c>
      <c r="AN57" s="74"/>
      <c r="AO57" s="67">
        <v>0</v>
      </c>
      <c r="AP57" s="75">
        <f t="shared" si="1"/>
        <v>0</v>
      </c>
      <c r="AQ57" s="69">
        <f t="shared" si="2"/>
        <v>0</v>
      </c>
      <c r="AR57" s="67">
        <f t="shared" si="3"/>
        <v>0</v>
      </c>
      <c r="AS57" s="70">
        <v>0</v>
      </c>
      <c r="AT57" s="70">
        <f t="shared" si="4"/>
        <v>0</v>
      </c>
      <c r="AU57" s="68">
        <v>0</v>
      </c>
      <c r="AV57" s="63">
        <f t="shared" si="6"/>
        <v>57</v>
      </c>
      <c r="AW57" s="71"/>
    </row>
    <row r="58" spans="1:49" s="72" customFormat="1" ht="15" x14ac:dyDescent="0.25">
      <c r="A58" s="63">
        <v>58</v>
      </c>
      <c r="B58" s="64" t="s">
        <v>73</v>
      </c>
      <c r="C58" s="65">
        <v>1</v>
      </c>
      <c r="D58" s="65">
        <v>1</v>
      </c>
      <c r="E58" s="65">
        <v>1</v>
      </c>
      <c r="F58" s="65">
        <v>1</v>
      </c>
      <c r="G58" s="65">
        <v>1</v>
      </c>
      <c r="H58" s="65">
        <v>1</v>
      </c>
      <c r="I58" s="65">
        <v>1</v>
      </c>
      <c r="J58" s="65">
        <v>1</v>
      </c>
      <c r="K58" s="65">
        <v>1</v>
      </c>
      <c r="L58" s="65">
        <v>1</v>
      </c>
      <c r="M58" s="65">
        <v>1</v>
      </c>
      <c r="N58" s="65">
        <v>1</v>
      </c>
      <c r="O58" s="65">
        <v>1</v>
      </c>
      <c r="P58" s="65">
        <v>1</v>
      </c>
      <c r="Q58" s="65">
        <v>1</v>
      </c>
      <c r="R58" s="65">
        <v>1</v>
      </c>
      <c r="S58" s="65">
        <v>1</v>
      </c>
      <c r="T58" s="65">
        <v>1</v>
      </c>
      <c r="U58" s="65">
        <v>1</v>
      </c>
      <c r="V58" s="65">
        <v>1</v>
      </c>
      <c r="W58" s="65">
        <v>1</v>
      </c>
      <c r="X58" s="65">
        <v>1</v>
      </c>
      <c r="Y58" s="65">
        <v>1</v>
      </c>
      <c r="Z58" s="65">
        <v>1</v>
      </c>
      <c r="AA58" s="65">
        <v>1</v>
      </c>
      <c r="AB58" s="65">
        <v>1</v>
      </c>
      <c r="AC58" s="65">
        <v>1</v>
      </c>
      <c r="AD58" s="65">
        <v>1</v>
      </c>
      <c r="AE58" s="65">
        <v>1</v>
      </c>
      <c r="AF58" s="65">
        <v>1</v>
      </c>
      <c r="AG58" s="65">
        <v>1</v>
      </c>
      <c r="AH58" s="66">
        <f t="shared" si="0"/>
        <v>31</v>
      </c>
      <c r="AI58" s="67">
        <v>0</v>
      </c>
      <c r="AJ58" s="67"/>
      <c r="AK58" s="63"/>
      <c r="AL58" s="68">
        <v>0</v>
      </c>
      <c r="AM58" s="58">
        <v>0</v>
      </c>
      <c r="AN58" s="74"/>
      <c r="AO58" s="67">
        <v>0</v>
      </c>
      <c r="AP58" s="75">
        <f t="shared" si="1"/>
        <v>0</v>
      </c>
      <c r="AQ58" s="69">
        <f t="shared" si="2"/>
        <v>0</v>
      </c>
      <c r="AR58" s="67">
        <f t="shared" si="3"/>
        <v>0</v>
      </c>
      <c r="AS58" s="70">
        <v>0</v>
      </c>
      <c r="AT58" s="70">
        <f t="shared" si="4"/>
        <v>0</v>
      </c>
      <c r="AU58" s="68">
        <v>0</v>
      </c>
      <c r="AV58" s="63">
        <f t="shared" si="6"/>
        <v>58</v>
      </c>
      <c r="AW58" s="73" t="s">
        <v>127</v>
      </c>
    </row>
    <row r="59" spans="1:49" s="72" customFormat="1" ht="15" x14ac:dyDescent="0.25">
      <c r="A59" s="63">
        <v>59</v>
      </c>
      <c r="B59" s="64" t="s">
        <v>74</v>
      </c>
      <c r="C59" s="65">
        <v>1</v>
      </c>
      <c r="D59" s="65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0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0</v>
      </c>
      <c r="AG59" s="65">
        <v>0</v>
      </c>
      <c r="AH59" s="66">
        <f t="shared" si="0"/>
        <v>28</v>
      </c>
      <c r="AI59" s="67">
        <v>3</v>
      </c>
      <c r="AJ59" s="67"/>
      <c r="AK59" s="63"/>
      <c r="AL59" s="68">
        <v>0</v>
      </c>
      <c r="AM59" s="58">
        <v>0</v>
      </c>
      <c r="AN59" s="74"/>
      <c r="AO59" s="67">
        <v>0</v>
      </c>
      <c r="AP59" s="75">
        <f t="shared" si="1"/>
        <v>0</v>
      </c>
      <c r="AQ59" s="69">
        <f t="shared" si="2"/>
        <v>3</v>
      </c>
      <c r="AR59" s="67">
        <f t="shared" si="3"/>
        <v>-3</v>
      </c>
      <c r="AS59" s="70">
        <v>-3</v>
      </c>
      <c r="AT59" s="70">
        <f t="shared" si="4"/>
        <v>-3</v>
      </c>
      <c r="AU59" s="68">
        <v>0</v>
      </c>
      <c r="AV59" s="63">
        <f t="shared" si="6"/>
        <v>59</v>
      </c>
      <c r="AW59" s="73" t="s">
        <v>128</v>
      </c>
    </row>
    <row r="60" spans="1:49" ht="15" x14ac:dyDescent="0.25">
      <c r="A60" s="7">
        <v>60</v>
      </c>
      <c r="B60" s="60" t="s">
        <v>77</v>
      </c>
      <c r="C60" s="28">
        <v>1</v>
      </c>
      <c r="D60" s="28">
        <v>1</v>
      </c>
      <c r="E60" s="28">
        <v>1</v>
      </c>
      <c r="F60" s="28">
        <v>1</v>
      </c>
      <c r="G60" s="28">
        <v>1</v>
      </c>
      <c r="H60" s="24"/>
      <c r="I60" s="28">
        <v>1</v>
      </c>
      <c r="J60" s="28">
        <v>1</v>
      </c>
      <c r="K60" s="28">
        <v>1</v>
      </c>
      <c r="L60" s="28">
        <v>1</v>
      </c>
      <c r="M60" s="28">
        <v>1</v>
      </c>
      <c r="N60" s="28">
        <v>1</v>
      </c>
      <c r="O60" s="24"/>
      <c r="P60" s="28">
        <v>1</v>
      </c>
      <c r="Q60" s="28">
        <v>1</v>
      </c>
      <c r="R60" s="28">
        <v>1</v>
      </c>
      <c r="S60" s="28">
        <v>1</v>
      </c>
      <c r="T60" s="28">
        <v>1</v>
      </c>
      <c r="U60" s="24"/>
      <c r="V60" s="24"/>
      <c r="W60" s="24"/>
      <c r="X60" s="24"/>
      <c r="Y60" s="28">
        <v>1</v>
      </c>
      <c r="Z60" s="28">
        <v>1</v>
      </c>
      <c r="AA60" s="28">
        <v>1</v>
      </c>
      <c r="AB60" s="28">
        <v>1</v>
      </c>
      <c r="AC60" s="24"/>
      <c r="AD60" s="28">
        <v>1</v>
      </c>
      <c r="AE60" s="28">
        <v>1</v>
      </c>
      <c r="AF60" s="28">
        <v>1</v>
      </c>
      <c r="AG60" s="28">
        <v>1</v>
      </c>
      <c r="AH60" s="16">
        <f t="shared" si="0"/>
        <v>24</v>
      </c>
      <c r="AI60" s="17">
        <v>0</v>
      </c>
      <c r="AJ60" s="17"/>
      <c r="AK60" s="7"/>
      <c r="AL60" s="46">
        <v>0</v>
      </c>
      <c r="AM60" s="58">
        <v>1</v>
      </c>
      <c r="AN60" s="74"/>
      <c r="AO60" s="17">
        <v>0</v>
      </c>
      <c r="AP60" s="75">
        <f t="shared" si="1"/>
        <v>1</v>
      </c>
      <c r="AQ60" s="27">
        <f t="shared" si="2"/>
        <v>0</v>
      </c>
      <c r="AR60" s="17">
        <f t="shared" si="3"/>
        <v>1</v>
      </c>
      <c r="AS60" s="51">
        <v>0</v>
      </c>
      <c r="AT60" s="9">
        <v>0</v>
      </c>
      <c r="AU60" s="39">
        <v>0</v>
      </c>
      <c r="AV60" s="7">
        <f t="shared" si="6"/>
        <v>60</v>
      </c>
      <c r="AW60" s="2"/>
    </row>
    <row r="61" spans="1:49" ht="15" x14ac:dyDescent="0.25">
      <c r="A61" s="7">
        <v>61</v>
      </c>
      <c r="B61" s="8" t="s">
        <v>76</v>
      </c>
      <c r="C61" s="28">
        <v>1</v>
      </c>
      <c r="D61" s="28">
        <v>1</v>
      </c>
      <c r="E61" s="21">
        <v>0</v>
      </c>
      <c r="F61" s="21">
        <v>0</v>
      </c>
      <c r="G61" s="24"/>
      <c r="H61" s="24"/>
      <c r="I61" s="28">
        <v>1</v>
      </c>
      <c r="J61" s="28">
        <v>1</v>
      </c>
      <c r="K61" s="28">
        <v>1</v>
      </c>
      <c r="L61" s="28">
        <v>1</v>
      </c>
      <c r="M61" s="28">
        <v>1</v>
      </c>
      <c r="N61" s="24"/>
      <c r="O61" s="24"/>
      <c r="P61" s="28">
        <v>1</v>
      </c>
      <c r="Q61" s="28">
        <v>1</v>
      </c>
      <c r="R61" s="28">
        <v>1</v>
      </c>
      <c r="S61" s="28">
        <v>1</v>
      </c>
      <c r="T61" s="28">
        <v>1</v>
      </c>
      <c r="U61" s="24"/>
      <c r="V61" s="24"/>
      <c r="W61" s="24"/>
      <c r="X61" s="24"/>
      <c r="Y61" s="28">
        <v>1</v>
      </c>
      <c r="Z61" s="28">
        <v>1</v>
      </c>
      <c r="AA61" s="28">
        <v>1</v>
      </c>
      <c r="AB61" s="28">
        <v>1</v>
      </c>
      <c r="AC61" s="24"/>
      <c r="AD61" s="28">
        <v>1</v>
      </c>
      <c r="AE61" s="28">
        <v>1</v>
      </c>
      <c r="AF61" s="28">
        <v>1</v>
      </c>
      <c r="AG61" s="28">
        <v>1</v>
      </c>
      <c r="AH61" s="16">
        <f t="shared" si="0"/>
        <v>20</v>
      </c>
      <c r="AI61" s="17">
        <v>2</v>
      </c>
      <c r="AJ61" s="17"/>
      <c r="AK61" s="7"/>
      <c r="AL61" s="46">
        <v>1.5</v>
      </c>
      <c r="AM61" s="58">
        <v>1</v>
      </c>
      <c r="AN61" s="74"/>
      <c r="AO61" s="17">
        <v>0</v>
      </c>
      <c r="AP61" s="75">
        <f t="shared" si="1"/>
        <v>2.5</v>
      </c>
      <c r="AQ61" s="27">
        <f t="shared" si="2"/>
        <v>2</v>
      </c>
      <c r="AR61" s="17">
        <f t="shared" si="3"/>
        <v>0.5</v>
      </c>
      <c r="AS61" s="51">
        <v>0</v>
      </c>
      <c r="AT61" s="9">
        <f t="shared" si="4"/>
        <v>0</v>
      </c>
      <c r="AU61" s="39">
        <v>0.5</v>
      </c>
      <c r="AV61" s="7">
        <f t="shared" si="6"/>
        <v>61</v>
      </c>
      <c r="AW61" s="2"/>
    </row>
    <row r="62" spans="1:49" ht="15" x14ac:dyDescent="0.25">
      <c r="A62" s="7">
        <v>62</v>
      </c>
      <c r="B62" s="33" t="s">
        <v>78</v>
      </c>
      <c r="C62" s="28">
        <v>1</v>
      </c>
      <c r="D62" s="28">
        <v>1</v>
      </c>
      <c r="E62" s="28">
        <v>1</v>
      </c>
      <c r="F62" s="28">
        <v>1</v>
      </c>
      <c r="G62" s="24"/>
      <c r="H62" s="24"/>
      <c r="I62" s="28">
        <v>1</v>
      </c>
      <c r="J62" s="28">
        <v>1</v>
      </c>
      <c r="K62" s="21">
        <v>0</v>
      </c>
      <c r="L62" s="28">
        <v>1</v>
      </c>
      <c r="M62" s="28">
        <v>1</v>
      </c>
      <c r="N62" s="24"/>
      <c r="O62" s="24"/>
      <c r="P62" s="28">
        <v>1</v>
      </c>
      <c r="Q62" s="28">
        <v>1</v>
      </c>
      <c r="R62" s="28">
        <v>1</v>
      </c>
      <c r="S62" s="28">
        <v>1</v>
      </c>
      <c r="T62" s="28">
        <v>1</v>
      </c>
      <c r="U62" s="24"/>
      <c r="V62" s="24"/>
      <c r="W62" s="24"/>
      <c r="X62" s="24"/>
      <c r="Y62" s="28">
        <v>1</v>
      </c>
      <c r="Z62" s="28">
        <v>1</v>
      </c>
      <c r="AA62" s="28">
        <v>1</v>
      </c>
      <c r="AB62" s="28">
        <v>1</v>
      </c>
      <c r="AC62" s="24"/>
      <c r="AD62" s="28">
        <v>1</v>
      </c>
      <c r="AE62" s="28">
        <v>1</v>
      </c>
      <c r="AF62" s="28">
        <v>1</v>
      </c>
      <c r="AG62" s="28">
        <v>1</v>
      </c>
      <c r="AH62" s="16">
        <f t="shared" si="0"/>
        <v>21</v>
      </c>
      <c r="AI62" s="17">
        <v>1</v>
      </c>
      <c r="AJ62" s="17"/>
      <c r="AK62" s="7"/>
      <c r="AL62" s="46">
        <v>0</v>
      </c>
      <c r="AM62" s="58">
        <v>1</v>
      </c>
      <c r="AN62" s="74"/>
      <c r="AO62" s="17">
        <v>0</v>
      </c>
      <c r="AP62" s="75">
        <f t="shared" si="1"/>
        <v>1</v>
      </c>
      <c r="AQ62" s="27">
        <f t="shared" si="2"/>
        <v>1</v>
      </c>
      <c r="AR62" s="17">
        <f t="shared" si="3"/>
        <v>0</v>
      </c>
      <c r="AS62" s="51">
        <v>0</v>
      </c>
      <c r="AT62" s="9">
        <f t="shared" si="4"/>
        <v>0</v>
      </c>
      <c r="AU62" s="39">
        <v>0</v>
      </c>
      <c r="AV62" s="7">
        <f t="shared" si="6"/>
        <v>62</v>
      </c>
      <c r="AW62" s="2"/>
    </row>
    <row r="63" spans="1:49" ht="15" x14ac:dyDescent="0.25">
      <c r="A63" s="7">
        <v>63</v>
      </c>
      <c r="B63" s="33" t="s">
        <v>79</v>
      </c>
      <c r="C63" s="28">
        <v>1</v>
      </c>
      <c r="D63" s="28">
        <v>1</v>
      </c>
      <c r="E63" s="21">
        <v>0</v>
      </c>
      <c r="F63" s="28">
        <v>1</v>
      </c>
      <c r="G63" s="24"/>
      <c r="H63" s="24"/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4"/>
      <c r="O63" s="24"/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4"/>
      <c r="V63" s="24"/>
      <c r="W63" s="24"/>
      <c r="X63" s="24"/>
      <c r="Y63" s="28">
        <v>1</v>
      </c>
      <c r="Z63" s="28">
        <v>1</v>
      </c>
      <c r="AA63" s="28">
        <v>1</v>
      </c>
      <c r="AB63" s="28">
        <v>1</v>
      </c>
      <c r="AC63" s="24"/>
      <c r="AD63" s="28">
        <v>1</v>
      </c>
      <c r="AE63" s="28">
        <v>1</v>
      </c>
      <c r="AF63" s="28">
        <v>1</v>
      </c>
      <c r="AG63" s="28">
        <v>1</v>
      </c>
      <c r="AH63" s="16">
        <f t="shared" si="0"/>
        <v>21</v>
      </c>
      <c r="AI63" s="17">
        <v>1</v>
      </c>
      <c r="AJ63" s="17"/>
      <c r="AK63" s="7"/>
      <c r="AL63" s="46">
        <v>0</v>
      </c>
      <c r="AM63" s="58">
        <v>0</v>
      </c>
      <c r="AN63" s="74"/>
      <c r="AO63" s="17">
        <v>0</v>
      </c>
      <c r="AP63" s="75">
        <f t="shared" si="1"/>
        <v>0</v>
      </c>
      <c r="AQ63" s="27">
        <f t="shared" si="2"/>
        <v>1</v>
      </c>
      <c r="AR63" s="17">
        <f t="shared" si="3"/>
        <v>-1</v>
      </c>
      <c r="AS63" s="51">
        <v>0</v>
      </c>
      <c r="AT63" s="9">
        <f t="shared" si="4"/>
        <v>0</v>
      </c>
      <c r="AU63" s="39">
        <v>0</v>
      </c>
      <c r="AV63" s="7">
        <f t="shared" si="6"/>
        <v>63</v>
      </c>
      <c r="AW63" s="2"/>
    </row>
    <row r="64" spans="1:49" ht="15" x14ac:dyDescent="0.25">
      <c r="A64" s="7">
        <v>64</v>
      </c>
      <c r="B64" s="8" t="s">
        <v>80</v>
      </c>
      <c r="C64" s="28">
        <v>1</v>
      </c>
      <c r="D64" s="28">
        <v>1</v>
      </c>
      <c r="E64" s="28">
        <v>1</v>
      </c>
      <c r="F64" s="28">
        <v>1</v>
      </c>
      <c r="G64" s="24"/>
      <c r="H64" s="24"/>
      <c r="I64" s="25">
        <v>0.5</v>
      </c>
      <c r="J64" s="28">
        <v>1</v>
      </c>
      <c r="K64" s="31">
        <v>1</v>
      </c>
      <c r="L64" s="28">
        <v>1</v>
      </c>
      <c r="M64" s="28">
        <v>1</v>
      </c>
      <c r="N64" s="24"/>
      <c r="O64" s="24"/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4"/>
      <c r="V64" s="24"/>
      <c r="W64" s="24"/>
      <c r="X64" s="24"/>
      <c r="Y64" s="28">
        <v>1</v>
      </c>
      <c r="Z64" s="28">
        <v>1</v>
      </c>
      <c r="AA64" s="28">
        <v>1</v>
      </c>
      <c r="AB64" s="28">
        <v>1</v>
      </c>
      <c r="AC64" s="24"/>
      <c r="AD64" s="28">
        <v>1</v>
      </c>
      <c r="AE64" s="28">
        <v>1</v>
      </c>
      <c r="AF64" s="21">
        <v>0</v>
      </c>
      <c r="AG64" s="31">
        <v>1</v>
      </c>
      <c r="AH64" s="16">
        <f t="shared" si="0"/>
        <v>20.5</v>
      </c>
      <c r="AI64" s="17">
        <v>1.5</v>
      </c>
      <c r="AJ64" s="17"/>
      <c r="AK64" s="7"/>
      <c r="AL64" s="46">
        <v>0.5</v>
      </c>
      <c r="AM64" s="58">
        <v>1</v>
      </c>
      <c r="AN64" s="74"/>
      <c r="AO64" s="17">
        <v>0</v>
      </c>
      <c r="AP64" s="75">
        <f t="shared" si="1"/>
        <v>1.5</v>
      </c>
      <c r="AQ64" s="27">
        <f t="shared" si="2"/>
        <v>1.5</v>
      </c>
      <c r="AR64" s="58">
        <f t="shared" si="3"/>
        <v>0</v>
      </c>
      <c r="AS64" s="51">
        <v>-0.5</v>
      </c>
      <c r="AT64" s="9">
        <f t="shared" si="4"/>
        <v>-0.5</v>
      </c>
      <c r="AU64" s="39">
        <v>0</v>
      </c>
      <c r="AV64" s="7">
        <f t="shared" si="6"/>
        <v>64</v>
      </c>
      <c r="AW64" s="2"/>
    </row>
    <row r="65" spans="1:49" ht="15" x14ac:dyDescent="0.25">
      <c r="A65" s="7">
        <v>65</v>
      </c>
      <c r="B65" s="8" t="s">
        <v>81</v>
      </c>
      <c r="C65" s="28">
        <v>1</v>
      </c>
      <c r="D65" s="31">
        <v>1</v>
      </c>
      <c r="E65" s="28">
        <v>1</v>
      </c>
      <c r="F65" s="28">
        <v>1</v>
      </c>
      <c r="G65" s="24"/>
      <c r="H65" s="24"/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4"/>
      <c r="O65" s="24"/>
      <c r="P65" s="28">
        <v>1</v>
      </c>
      <c r="Q65" s="28">
        <v>1</v>
      </c>
      <c r="R65" s="28">
        <v>1</v>
      </c>
      <c r="S65" s="28">
        <v>1</v>
      </c>
      <c r="T65" s="28">
        <v>1</v>
      </c>
      <c r="U65" s="24"/>
      <c r="V65" s="24"/>
      <c r="W65" s="24"/>
      <c r="X65" s="24"/>
      <c r="Y65" s="28">
        <v>1</v>
      </c>
      <c r="Z65" s="31">
        <v>1</v>
      </c>
      <c r="AA65" s="31">
        <v>1</v>
      </c>
      <c r="AB65" s="31">
        <v>1</v>
      </c>
      <c r="AC65" s="24"/>
      <c r="AD65" s="28">
        <v>1</v>
      </c>
      <c r="AE65" s="31">
        <v>1</v>
      </c>
      <c r="AF65" s="31">
        <v>1</v>
      </c>
      <c r="AG65" s="28">
        <v>1</v>
      </c>
      <c r="AH65" s="16">
        <f t="shared" si="0"/>
        <v>22</v>
      </c>
      <c r="AI65" s="17">
        <v>0</v>
      </c>
      <c r="AJ65" s="17"/>
      <c r="AK65" s="7"/>
      <c r="AL65" s="46">
        <v>0</v>
      </c>
      <c r="AM65" s="58">
        <v>1</v>
      </c>
      <c r="AN65" s="74">
        <v>0.5</v>
      </c>
      <c r="AO65" s="17">
        <v>0</v>
      </c>
      <c r="AP65" s="75">
        <f t="shared" si="1"/>
        <v>1</v>
      </c>
      <c r="AQ65" s="27">
        <f t="shared" ref="AQ65:AQ104" si="7">SUM(AI65,AK65)</f>
        <v>0</v>
      </c>
      <c r="AR65" s="17">
        <f t="shared" ref="AR65:AR99" si="8">(AP65-AQ65)</f>
        <v>1</v>
      </c>
      <c r="AS65" s="51">
        <v>0</v>
      </c>
      <c r="AT65" s="9">
        <f t="shared" ref="AT65:AT102" si="9">+AS65</f>
        <v>0</v>
      </c>
      <c r="AU65" s="39">
        <v>1</v>
      </c>
      <c r="AV65" s="7">
        <f t="shared" si="6"/>
        <v>65</v>
      </c>
      <c r="AW65" s="2"/>
    </row>
    <row r="66" spans="1:49" ht="15" x14ac:dyDescent="0.25">
      <c r="A66" s="7">
        <v>66</v>
      </c>
      <c r="B66" s="8" t="s">
        <v>82</v>
      </c>
      <c r="C66" s="28">
        <v>1</v>
      </c>
      <c r="D66" s="28">
        <v>1</v>
      </c>
      <c r="E66" s="28">
        <v>1</v>
      </c>
      <c r="F66" s="28">
        <v>1</v>
      </c>
      <c r="G66" s="24"/>
      <c r="H66" s="24"/>
      <c r="I66" s="28">
        <v>1</v>
      </c>
      <c r="J66" s="28">
        <v>1</v>
      </c>
      <c r="K66" s="25">
        <v>0.5</v>
      </c>
      <c r="L66" s="28">
        <v>1</v>
      </c>
      <c r="M66" s="21">
        <v>0</v>
      </c>
      <c r="N66" s="24"/>
      <c r="O66" s="24"/>
      <c r="P66" s="28">
        <v>1</v>
      </c>
      <c r="Q66" s="28">
        <v>1</v>
      </c>
      <c r="R66" s="28">
        <v>1</v>
      </c>
      <c r="S66" s="28">
        <v>1</v>
      </c>
      <c r="T66" s="28">
        <v>1</v>
      </c>
      <c r="U66" s="24"/>
      <c r="V66" s="24"/>
      <c r="W66" s="24"/>
      <c r="X66" s="24"/>
      <c r="Y66" s="28">
        <v>1</v>
      </c>
      <c r="Z66" s="28">
        <v>1</v>
      </c>
      <c r="AA66" s="28">
        <v>1</v>
      </c>
      <c r="AB66" s="28">
        <v>1</v>
      </c>
      <c r="AC66" s="24"/>
      <c r="AD66" s="28">
        <v>1</v>
      </c>
      <c r="AE66" s="28">
        <v>1</v>
      </c>
      <c r="AF66" s="28">
        <v>1</v>
      </c>
      <c r="AG66" s="28">
        <v>1</v>
      </c>
      <c r="AH66" s="16">
        <f t="shared" si="0"/>
        <v>20.5</v>
      </c>
      <c r="AI66" s="17">
        <v>1.5</v>
      </c>
      <c r="AJ66" s="17"/>
      <c r="AK66" s="7"/>
      <c r="AL66" s="46">
        <v>1</v>
      </c>
      <c r="AM66" s="58">
        <v>1</v>
      </c>
      <c r="AN66" s="74"/>
      <c r="AO66" s="17">
        <v>0</v>
      </c>
      <c r="AP66" s="75">
        <f t="shared" si="1"/>
        <v>2</v>
      </c>
      <c r="AQ66" s="27">
        <f t="shared" si="7"/>
        <v>1.5</v>
      </c>
      <c r="AR66" s="58">
        <f t="shared" si="8"/>
        <v>0.5</v>
      </c>
      <c r="AS66" s="51">
        <v>-0.5</v>
      </c>
      <c r="AT66" s="9">
        <f t="shared" si="9"/>
        <v>-0.5</v>
      </c>
      <c r="AU66" s="39">
        <v>0.5</v>
      </c>
      <c r="AV66" s="7">
        <f t="shared" ref="AV66:AV102" si="10">A66</f>
        <v>66</v>
      </c>
      <c r="AW66" s="2"/>
    </row>
    <row r="67" spans="1:49" ht="15" x14ac:dyDescent="0.25">
      <c r="A67" s="7">
        <v>67</v>
      </c>
      <c r="B67" s="8" t="s">
        <v>83</v>
      </c>
      <c r="C67" s="28">
        <v>1</v>
      </c>
      <c r="D67" s="28">
        <v>1</v>
      </c>
      <c r="E67" s="28">
        <v>1</v>
      </c>
      <c r="F67" s="28">
        <v>1</v>
      </c>
      <c r="G67" s="24"/>
      <c r="H67" s="24"/>
      <c r="I67" s="28">
        <v>1</v>
      </c>
      <c r="J67" s="28">
        <v>1</v>
      </c>
      <c r="K67" s="28">
        <v>1</v>
      </c>
      <c r="L67" s="28">
        <v>1</v>
      </c>
      <c r="M67" s="28">
        <v>1</v>
      </c>
      <c r="N67" s="24"/>
      <c r="O67" s="24"/>
      <c r="P67" s="28">
        <v>1</v>
      </c>
      <c r="Q67" s="21">
        <v>0</v>
      </c>
      <c r="R67" s="28">
        <v>1</v>
      </c>
      <c r="S67" s="28">
        <v>1</v>
      </c>
      <c r="T67" s="28">
        <v>1</v>
      </c>
      <c r="U67" s="24"/>
      <c r="V67" s="24"/>
      <c r="W67" s="24"/>
      <c r="X67" s="24"/>
      <c r="Y67" s="28">
        <v>1</v>
      </c>
      <c r="Z67" s="28">
        <v>1</v>
      </c>
      <c r="AA67" s="28">
        <v>1</v>
      </c>
      <c r="AB67" s="28">
        <v>1</v>
      </c>
      <c r="AC67" s="24"/>
      <c r="AD67" s="28">
        <v>1</v>
      </c>
      <c r="AE67" s="28">
        <v>1</v>
      </c>
      <c r="AF67" s="28">
        <v>1</v>
      </c>
      <c r="AG67" s="28">
        <v>1</v>
      </c>
      <c r="AH67" s="16">
        <f t="shared" si="0"/>
        <v>21</v>
      </c>
      <c r="AI67" s="17">
        <v>1</v>
      </c>
      <c r="AJ67" s="17"/>
      <c r="AK67" s="7"/>
      <c r="AL67" s="46">
        <v>0</v>
      </c>
      <c r="AM67" s="58">
        <v>1</v>
      </c>
      <c r="AN67" s="74"/>
      <c r="AO67" s="17">
        <v>0</v>
      </c>
      <c r="AP67" s="75">
        <f t="shared" si="1"/>
        <v>1</v>
      </c>
      <c r="AQ67" s="27">
        <f t="shared" si="7"/>
        <v>1</v>
      </c>
      <c r="AR67" s="17">
        <f t="shared" si="8"/>
        <v>0</v>
      </c>
      <c r="AS67" s="51">
        <v>0</v>
      </c>
      <c r="AT67" s="9">
        <f t="shared" si="9"/>
        <v>0</v>
      </c>
      <c r="AU67" s="39">
        <v>0</v>
      </c>
      <c r="AV67" s="7">
        <f t="shared" si="10"/>
        <v>67</v>
      </c>
      <c r="AW67" s="2" t="s">
        <v>99</v>
      </c>
    </row>
    <row r="68" spans="1:49" ht="15" x14ac:dyDescent="0.25">
      <c r="A68" s="7">
        <v>68</v>
      </c>
      <c r="B68" s="8" t="s">
        <v>84</v>
      </c>
      <c r="C68" s="28">
        <v>1</v>
      </c>
      <c r="D68" s="28">
        <v>1</v>
      </c>
      <c r="E68" s="28">
        <v>1</v>
      </c>
      <c r="F68" s="28">
        <v>1</v>
      </c>
      <c r="G68" s="24"/>
      <c r="H68" s="24"/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4"/>
      <c r="O68" s="24"/>
      <c r="P68" s="28">
        <v>1</v>
      </c>
      <c r="Q68" s="21">
        <v>0</v>
      </c>
      <c r="R68" s="28">
        <v>1</v>
      </c>
      <c r="S68" s="28">
        <v>1</v>
      </c>
      <c r="T68" s="28">
        <v>1</v>
      </c>
      <c r="U68" s="24"/>
      <c r="V68" s="24"/>
      <c r="W68" s="24"/>
      <c r="X68" s="24"/>
      <c r="Y68" s="28">
        <v>1</v>
      </c>
      <c r="Z68" s="28">
        <v>1</v>
      </c>
      <c r="AA68" s="28">
        <v>1</v>
      </c>
      <c r="AB68" s="28">
        <v>1</v>
      </c>
      <c r="AC68" s="24"/>
      <c r="AD68" s="28">
        <v>1</v>
      </c>
      <c r="AE68" s="28">
        <v>1</v>
      </c>
      <c r="AF68" s="28">
        <v>1</v>
      </c>
      <c r="AG68" s="28">
        <v>1</v>
      </c>
      <c r="AH68" s="16">
        <f t="shared" si="0"/>
        <v>21</v>
      </c>
      <c r="AI68" s="17">
        <v>1</v>
      </c>
      <c r="AJ68" s="17"/>
      <c r="AK68" s="7"/>
      <c r="AL68" s="46">
        <v>0</v>
      </c>
      <c r="AM68" s="58">
        <v>1</v>
      </c>
      <c r="AN68" s="74"/>
      <c r="AO68" s="17">
        <v>0.5</v>
      </c>
      <c r="AP68" s="75">
        <f t="shared" si="1"/>
        <v>1.5</v>
      </c>
      <c r="AQ68" s="27">
        <f t="shared" si="7"/>
        <v>1</v>
      </c>
      <c r="AR68" s="17">
        <f t="shared" si="8"/>
        <v>0.5</v>
      </c>
      <c r="AS68" s="51">
        <v>0</v>
      </c>
      <c r="AT68" s="9">
        <f t="shared" si="9"/>
        <v>0</v>
      </c>
      <c r="AU68" s="39">
        <v>0.5</v>
      </c>
      <c r="AV68" s="7">
        <f t="shared" si="10"/>
        <v>68</v>
      </c>
      <c r="AW68" s="2" t="s">
        <v>99</v>
      </c>
    </row>
    <row r="69" spans="1:49" ht="15" x14ac:dyDescent="0.25">
      <c r="A69" s="7">
        <v>69</v>
      </c>
      <c r="B69" s="8" t="s">
        <v>85</v>
      </c>
      <c r="C69" s="28">
        <v>1</v>
      </c>
      <c r="D69" s="28">
        <v>1</v>
      </c>
      <c r="E69" s="28">
        <v>1</v>
      </c>
      <c r="F69" s="28">
        <v>1</v>
      </c>
      <c r="G69" s="24"/>
      <c r="H69" s="24"/>
      <c r="I69" s="28">
        <v>1</v>
      </c>
      <c r="J69" s="28">
        <v>1</v>
      </c>
      <c r="K69" s="28">
        <v>1</v>
      </c>
      <c r="L69" s="28">
        <v>1</v>
      </c>
      <c r="M69" s="28">
        <v>1</v>
      </c>
      <c r="N69" s="24"/>
      <c r="O69" s="24"/>
      <c r="P69" s="28">
        <v>1</v>
      </c>
      <c r="Q69" s="28">
        <v>1</v>
      </c>
      <c r="R69" s="28">
        <v>1</v>
      </c>
      <c r="S69" s="28">
        <v>1</v>
      </c>
      <c r="T69" s="28">
        <v>1</v>
      </c>
      <c r="U69" s="24"/>
      <c r="V69" s="24"/>
      <c r="W69" s="24"/>
      <c r="X69" s="24"/>
      <c r="Y69" s="28">
        <v>1</v>
      </c>
      <c r="Z69" s="28">
        <v>1</v>
      </c>
      <c r="AA69" s="28">
        <v>1</v>
      </c>
      <c r="AB69" s="28">
        <v>1</v>
      </c>
      <c r="AC69" s="24"/>
      <c r="AD69" s="28">
        <v>1</v>
      </c>
      <c r="AE69" s="28">
        <v>1</v>
      </c>
      <c r="AF69" s="28">
        <v>1</v>
      </c>
      <c r="AG69" s="28">
        <v>1</v>
      </c>
      <c r="AH69" s="16">
        <f t="shared" ref="AH69:AH102" si="11">SUM(C69:AG69)</f>
        <v>22</v>
      </c>
      <c r="AI69" s="17">
        <v>0</v>
      </c>
      <c r="AJ69" s="17"/>
      <c r="AK69" s="7"/>
      <c r="AL69" s="46">
        <v>0</v>
      </c>
      <c r="AM69" s="58">
        <v>1</v>
      </c>
      <c r="AN69" s="74">
        <v>0.5</v>
      </c>
      <c r="AO69" s="17">
        <v>0</v>
      </c>
      <c r="AP69" s="75">
        <f t="shared" ref="AP69:AP104" si="12">SUM(AM69,AL69,AO69)</f>
        <v>1</v>
      </c>
      <c r="AQ69" s="27">
        <f t="shared" si="7"/>
        <v>0</v>
      </c>
      <c r="AR69" s="17">
        <f t="shared" si="8"/>
        <v>1</v>
      </c>
      <c r="AS69" s="51">
        <v>0</v>
      </c>
      <c r="AT69" s="9">
        <f t="shared" si="9"/>
        <v>0</v>
      </c>
      <c r="AU69" s="39">
        <v>1</v>
      </c>
      <c r="AV69" s="7">
        <f t="shared" si="10"/>
        <v>69</v>
      </c>
      <c r="AW69" s="2" t="s">
        <v>99</v>
      </c>
    </row>
    <row r="70" spans="1:49" ht="15" x14ac:dyDescent="0.25">
      <c r="A70" s="7">
        <v>70</v>
      </c>
      <c r="B70" s="35" t="s">
        <v>86</v>
      </c>
      <c r="C70" s="28">
        <v>1</v>
      </c>
      <c r="D70" s="28">
        <v>1</v>
      </c>
      <c r="E70" s="28">
        <v>1</v>
      </c>
      <c r="F70" s="28">
        <v>1</v>
      </c>
      <c r="G70" s="24"/>
      <c r="H70" s="24"/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4"/>
      <c r="O70" s="24"/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4"/>
      <c r="V70" s="24"/>
      <c r="W70" s="24"/>
      <c r="X70" s="24"/>
      <c r="Y70" s="28">
        <v>1</v>
      </c>
      <c r="Z70" s="28">
        <v>1</v>
      </c>
      <c r="AA70" s="28">
        <v>1</v>
      </c>
      <c r="AB70" s="25">
        <v>0.5</v>
      </c>
      <c r="AC70" s="24"/>
      <c r="AD70" s="28">
        <v>1</v>
      </c>
      <c r="AE70" s="28">
        <v>1</v>
      </c>
      <c r="AF70" s="28">
        <v>1</v>
      </c>
      <c r="AG70" s="28">
        <v>1</v>
      </c>
      <c r="AH70" s="16">
        <f t="shared" si="11"/>
        <v>21.5</v>
      </c>
      <c r="AI70" s="17">
        <v>0.5</v>
      </c>
      <c r="AJ70" s="17"/>
      <c r="AK70" s="7"/>
      <c r="AL70" s="46">
        <v>0</v>
      </c>
      <c r="AM70" s="58">
        <v>1</v>
      </c>
      <c r="AN70" s="74"/>
      <c r="AO70" s="17">
        <v>0</v>
      </c>
      <c r="AP70" s="75">
        <f t="shared" si="12"/>
        <v>1</v>
      </c>
      <c r="AQ70" s="27">
        <f t="shared" si="7"/>
        <v>0.5</v>
      </c>
      <c r="AR70" s="17">
        <f t="shared" si="8"/>
        <v>0.5</v>
      </c>
      <c r="AS70" s="51">
        <v>0</v>
      </c>
      <c r="AT70" s="9">
        <f t="shared" si="9"/>
        <v>0</v>
      </c>
      <c r="AU70" s="39">
        <v>0.5</v>
      </c>
      <c r="AV70" s="7">
        <f t="shared" si="10"/>
        <v>70</v>
      </c>
      <c r="AW70" s="2" t="s">
        <v>99</v>
      </c>
    </row>
    <row r="71" spans="1:49" ht="15" x14ac:dyDescent="0.25">
      <c r="A71" s="7">
        <v>71</v>
      </c>
      <c r="B71" s="8" t="s">
        <v>87</v>
      </c>
      <c r="C71" s="28">
        <v>1</v>
      </c>
      <c r="D71" s="28">
        <v>1</v>
      </c>
      <c r="E71" s="28">
        <v>1</v>
      </c>
      <c r="F71" s="28">
        <v>1</v>
      </c>
      <c r="G71" s="24"/>
      <c r="H71" s="24"/>
      <c r="I71" s="28">
        <v>1</v>
      </c>
      <c r="J71" s="28">
        <v>1</v>
      </c>
      <c r="K71" s="28">
        <v>1</v>
      </c>
      <c r="L71" s="28">
        <v>1</v>
      </c>
      <c r="M71" s="28">
        <v>1</v>
      </c>
      <c r="N71" s="24"/>
      <c r="O71" s="24"/>
      <c r="P71" s="28">
        <v>1</v>
      </c>
      <c r="Q71" s="28">
        <v>1</v>
      </c>
      <c r="R71" s="28">
        <v>1</v>
      </c>
      <c r="S71" s="25">
        <v>0.5</v>
      </c>
      <c r="T71" s="28">
        <v>1</v>
      </c>
      <c r="U71" s="24"/>
      <c r="V71" s="24"/>
      <c r="W71" s="24"/>
      <c r="X71" s="24"/>
      <c r="Y71" s="28">
        <v>1</v>
      </c>
      <c r="Z71" s="28">
        <v>1</v>
      </c>
      <c r="AA71" s="28">
        <v>1</v>
      </c>
      <c r="AB71" s="28">
        <v>1</v>
      </c>
      <c r="AC71" s="24"/>
      <c r="AD71" s="28">
        <v>1</v>
      </c>
      <c r="AE71" s="28">
        <v>1</v>
      </c>
      <c r="AF71" s="28">
        <v>1</v>
      </c>
      <c r="AG71" s="28">
        <v>1</v>
      </c>
      <c r="AH71" s="16">
        <f t="shared" si="11"/>
        <v>21.5</v>
      </c>
      <c r="AI71" s="17">
        <v>0.5</v>
      </c>
      <c r="AJ71" s="17"/>
      <c r="AK71" s="7"/>
      <c r="AL71" s="46">
        <v>2</v>
      </c>
      <c r="AM71" s="58">
        <v>1</v>
      </c>
      <c r="AN71" s="74"/>
      <c r="AO71" s="17">
        <v>0</v>
      </c>
      <c r="AP71" s="75">
        <f t="shared" si="12"/>
        <v>3</v>
      </c>
      <c r="AQ71" s="27">
        <f t="shared" si="7"/>
        <v>0.5</v>
      </c>
      <c r="AR71" s="17">
        <f t="shared" si="8"/>
        <v>2.5</v>
      </c>
      <c r="AS71" s="51">
        <v>0</v>
      </c>
      <c r="AT71" s="9">
        <f t="shared" si="9"/>
        <v>0</v>
      </c>
      <c r="AU71" s="39">
        <v>2.5</v>
      </c>
      <c r="AV71" s="7">
        <f t="shared" si="10"/>
        <v>71</v>
      </c>
      <c r="AW71" s="2"/>
    </row>
    <row r="72" spans="1:49" ht="15" x14ac:dyDescent="0.25">
      <c r="A72" s="7">
        <v>72</v>
      </c>
      <c r="B72" s="8" t="s">
        <v>88</v>
      </c>
      <c r="C72" s="28">
        <v>1</v>
      </c>
      <c r="D72" s="28">
        <v>1</v>
      </c>
      <c r="E72" s="28">
        <v>1</v>
      </c>
      <c r="F72" s="28">
        <v>1</v>
      </c>
      <c r="G72" s="24"/>
      <c r="H72" s="24"/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4"/>
      <c r="O72" s="24"/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4"/>
      <c r="V72" s="24"/>
      <c r="W72" s="24"/>
      <c r="X72" s="24"/>
      <c r="Y72" s="28">
        <v>1</v>
      </c>
      <c r="Z72" s="28">
        <v>1</v>
      </c>
      <c r="AA72" s="28">
        <v>1</v>
      </c>
      <c r="AB72" s="28">
        <v>1</v>
      </c>
      <c r="AC72" s="24"/>
      <c r="AD72" s="28">
        <v>1</v>
      </c>
      <c r="AE72" s="28">
        <v>1</v>
      </c>
      <c r="AF72" s="28">
        <v>1</v>
      </c>
      <c r="AG72" s="28">
        <v>1</v>
      </c>
      <c r="AH72" s="16">
        <f t="shared" si="11"/>
        <v>22</v>
      </c>
      <c r="AI72" s="17">
        <v>0</v>
      </c>
      <c r="AJ72" s="17"/>
      <c r="AK72" s="7"/>
      <c r="AL72" s="46">
        <v>1</v>
      </c>
      <c r="AM72" s="58">
        <v>1</v>
      </c>
      <c r="AN72" s="74">
        <v>0.5</v>
      </c>
      <c r="AO72" s="17">
        <v>0</v>
      </c>
      <c r="AP72" s="75">
        <f t="shared" si="12"/>
        <v>2</v>
      </c>
      <c r="AQ72" s="27">
        <f t="shared" si="7"/>
        <v>0</v>
      </c>
      <c r="AR72" s="17">
        <f t="shared" si="8"/>
        <v>2</v>
      </c>
      <c r="AS72" s="51">
        <v>0</v>
      </c>
      <c r="AT72" s="9">
        <f t="shared" si="9"/>
        <v>0</v>
      </c>
      <c r="AU72" s="39">
        <v>2</v>
      </c>
      <c r="AV72" s="7">
        <f t="shared" si="10"/>
        <v>72</v>
      </c>
      <c r="AW72" s="2"/>
    </row>
    <row r="73" spans="1:49" ht="15" x14ac:dyDescent="0.25">
      <c r="A73" s="7">
        <v>73</v>
      </c>
      <c r="B73" s="8" t="s">
        <v>89</v>
      </c>
      <c r="C73" s="28">
        <v>1</v>
      </c>
      <c r="D73" s="28">
        <v>1</v>
      </c>
      <c r="E73" s="28">
        <v>1</v>
      </c>
      <c r="F73" s="31">
        <v>1</v>
      </c>
      <c r="G73" s="24"/>
      <c r="H73" s="24"/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4"/>
      <c r="O73" s="24"/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4"/>
      <c r="V73" s="24"/>
      <c r="W73" s="24"/>
      <c r="X73" s="24"/>
      <c r="Y73" s="25">
        <v>0.5</v>
      </c>
      <c r="Z73" s="28">
        <v>1</v>
      </c>
      <c r="AA73" s="28">
        <v>1</v>
      </c>
      <c r="AB73" s="28">
        <v>1</v>
      </c>
      <c r="AC73" s="24"/>
      <c r="AD73" s="28">
        <v>1</v>
      </c>
      <c r="AE73" s="28">
        <v>1</v>
      </c>
      <c r="AF73" s="28">
        <v>1</v>
      </c>
      <c r="AG73" s="28">
        <v>1</v>
      </c>
      <c r="AH73" s="16">
        <f t="shared" si="11"/>
        <v>21.5</v>
      </c>
      <c r="AI73" s="17">
        <v>0.5</v>
      </c>
      <c r="AJ73" s="17"/>
      <c r="AK73" s="7"/>
      <c r="AL73" s="46">
        <v>0</v>
      </c>
      <c r="AM73" s="58">
        <v>1</v>
      </c>
      <c r="AN73" s="74"/>
      <c r="AO73" s="17">
        <v>0</v>
      </c>
      <c r="AP73" s="75">
        <f t="shared" si="12"/>
        <v>1</v>
      </c>
      <c r="AQ73" s="27">
        <f t="shared" si="7"/>
        <v>0.5</v>
      </c>
      <c r="AR73" s="17">
        <f t="shared" si="8"/>
        <v>0.5</v>
      </c>
      <c r="AS73" s="51">
        <v>0</v>
      </c>
      <c r="AT73" s="9">
        <f t="shared" si="9"/>
        <v>0</v>
      </c>
      <c r="AU73" s="39">
        <v>0.5</v>
      </c>
      <c r="AV73" s="7">
        <f t="shared" si="10"/>
        <v>73</v>
      </c>
      <c r="AW73" s="2"/>
    </row>
    <row r="74" spans="1:49" ht="15" x14ac:dyDescent="0.25">
      <c r="A74" s="7">
        <v>75</v>
      </c>
      <c r="B74" s="33" t="s">
        <v>90</v>
      </c>
      <c r="C74" s="28">
        <v>1</v>
      </c>
      <c r="D74" s="28">
        <v>1</v>
      </c>
      <c r="E74" s="28">
        <v>1</v>
      </c>
      <c r="F74" s="28">
        <v>1</v>
      </c>
      <c r="G74" s="24"/>
      <c r="H74" s="24"/>
      <c r="I74" s="28">
        <v>1</v>
      </c>
      <c r="J74" s="28">
        <v>1</v>
      </c>
      <c r="K74" s="28">
        <v>1</v>
      </c>
      <c r="L74" s="28">
        <v>1</v>
      </c>
      <c r="M74" s="28">
        <v>1</v>
      </c>
      <c r="N74" s="24"/>
      <c r="O74" s="24"/>
      <c r="P74" s="28">
        <v>1</v>
      </c>
      <c r="Q74" s="28">
        <v>1</v>
      </c>
      <c r="R74" s="28">
        <v>1</v>
      </c>
      <c r="S74" s="28">
        <v>1</v>
      </c>
      <c r="T74" s="28">
        <v>1</v>
      </c>
      <c r="U74" s="24"/>
      <c r="V74" s="24"/>
      <c r="W74" s="24"/>
      <c r="X74" s="24"/>
      <c r="Y74" s="28">
        <v>1</v>
      </c>
      <c r="Z74" s="28">
        <v>1</v>
      </c>
      <c r="AA74" s="28">
        <v>1</v>
      </c>
      <c r="AB74" s="21">
        <v>0</v>
      </c>
      <c r="AC74" s="24"/>
      <c r="AD74" s="28">
        <v>1</v>
      </c>
      <c r="AE74" s="28">
        <v>1</v>
      </c>
      <c r="AF74" s="28">
        <v>1</v>
      </c>
      <c r="AG74" s="28">
        <v>1</v>
      </c>
      <c r="AH74" s="16">
        <f t="shared" si="11"/>
        <v>21</v>
      </c>
      <c r="AI74" s="17">
        <v>1</v>
      </c>
      <c r="AJ74" s="17"/>
      <c r="AK74" s="7"/>
      <c r="AL74" s="46">
        <v>0</v>
      </c>
      <c r="AM74" s="58">
        <v>1</v>
      </c>
      <c r="AN74" s="74"/>
      <c r="AO74" s="17">
        <v>0</v>
      </c>
      <c r="AP74" s="75">
        <f t="shared" si="12"/>
        <v>1</v>
      </c>
      <c r="AQ74" s="27">
        <f t="shared" si="7"/>
        <v>1</v>
      </c>
      <c r="AR74" s="17">
        <f t="shared" si="8"/>
        <v>0</v>
      </c>
      <c r="AS74" s="51">
        <v>0</v>
      </c>
      <c r="AT74" s="9">
        <f t="shared" si="9"/>
        <v>0</v>
      </c>
      <c r="AU74" s="39">
        <v>0</v>
      </c>
      <c r="AV74" s="7">
        <f t="shared" si="10"/>
        <v>75</v>
      </c>
      <c r="AW74" s="30"/>
    </row>
    <row r="75" spans="1:49" ht="15" x14ac:dyDescent="0.25">
      <c r="A75" s="7">
        <v>76</v>
      </c>
      <c r="B75" s="8" t="s">
        <v>91</v>
      </c>
      <c r="C75" s="28">
        <v>1</v>
      </c>
      <c r="D75" s="28">
        <v>1</v>
      </c>
      <c r="E75" s="28">
        <v>1</v>
      </c>
      <c r="F75" s="28">
        <v>1</v>
      </c>
      <c r="G75" s="24"/>
      <c r="H75" s="24"/>
      <c r="I75" s="28">
        <v>1</v>
      </c>
      <c r="J75" s="28">
        <v>1</v>
      </c>
      <c r="K75" s="28">
        <v>1</v>
      </c>
      <c r="L75" s="28">
        <v>1</v>
      </c>
      <c r="M75" s="28">
        <v>1</v>
      </c>
      <c r="N75" s="24"/>
      <c r="O75" s="24"/>
      <c r="P75" s="28">
        <v>1</v>
      </c>
      <c r="Q75" s="28">
        <v>1</v>
      </c>
      <c r="R75" s="28">
        <v>1</v>
      </c>
      <c r="S75" s="25">
        <v>0.5</v>
      </c>
      <c r="T75" s="28">
        <v>1</v>
      </c>
      <c r="U75" s="24"/>
      <c r="V75" s="24"/>
      <c r="W75" s="24"/>
      <c r="X75" s="24"/>
      <c r="Y75" s="28">
        <v>1</v>
      </c>
      <c r="Z75" s="21">
        <v>0</v>
      </c>
      <c r="AA75" s="28">
        <v>1</v>
      </c>
      <c r="AB75" s="28">
        <v>1</v>
      </c>
      <c r="AC75" s="24"/>
      <c r="AD75" s="28">
        <v>1</v>
      </c>
      <c r="AE75" s="28">
        <v>1</v>
      </c>
      <c r="AF75" s="21">
        <v>0</v>
      </c>
      <c r="AG75" s="28">
        <v>1</v>
      </c>
      <c r="AH75" s="16">
        <f t="shared" si="11"/>
        <v>19.5</v>
      </c>
      <c r="AI75" s="17">
        <v>2.5</v>
      </c>
      <c r="AJ75" s="17"/>
      <c r="AK75" s="7"/>
      <c r="AL75" s="46">
        <v>0</v>
      </c>
      <c r="AM75" s="58">
        <v>1</v>
      </c>
      <c r="AN75" s="74"/>
      <c r="AO75" s="17">
        <v>0</v>
      </c>
      <c r="AP75" s="75">
        <f t="shared" si="12"/>
        <v>1</v>
      </c>
      <c r="AQ75" s="27">
        <f t="shared" si="7"/>
        <v>2.5</v>
      </c>
      <c r="AR75" s="58">
        <f t="shared" si="8"/>
        <v>-1.5</v>
      </c>
      <c r="AS75" s="51">
        <v>-1.5</v>
      </c>
      <c r="AT75" s="9">
        <f t="shared" si="9"/>
        <v>-1.5</v>
      </c>
      <c r="AU75" s="39">
        <v>0</v>
      </c>
      <c r="AV75" s="7">
        <f t="shared" si="10"/>
        <v>76</v>
      </c>
      <c r="AW75" s="30"/>
    </row>
    <row r="76" spans="1:49" ht="15" x14ac:dyDescent="0.25">
      <c r="A76" s="7">
        <v>77</v>
      </c>
      <c r="B76" s="8" t="s">
        <v>92</v>
      </c>
      <c r="C76" s="28">
        <v>1</v>
      </c>
      <c r="D76" s="28">
        <v>1</v>
      </c>
      <c r="E76" s="28">
        <v>1</v>
      </c>
      <c r="F76" s="28">
        <v>1</v>
      </c>
      <c r="G76" s="24"/>
      <c r="H76" s="24"/>
      <c r="I76" s="28">
        <v>1</v>
      </c>
      <c r="J76" s="28">
        <v>1</v>
      </c>
      <c r="K76" s="28">
        <v>1</v>
      </c>
      <c r="L76" s="28">
        <v>1</v>
      </c>
      <c r="M76" s="28">
        <v>1</v>
      </c>
      <c r="N76" s="24"/>
      <c r="O76" s="24"/>
      <c r="P76" s="28">
        <v>1</v>
      </c>
      <c r="Q76" s="28">
        <v>1</v>
      </c>
      <c r="R76" s="28">
        <v>1</v>
      </c>
      <c r="S76" s="28">
        <v>1</v>
      </c>
      <c r="T76" s="28">
        <v>1</v>
      </c>
      <c r="U76" s="24"/>
      <c r="V76" s="24"/>
      <c r="W76" s="24"/>
      <c r="X76" s="24"/>
      <c r="Y76" s="28">
        <v>1</v>
      </c>
      <c r="Z76" s="28">
        <v>1</v>
      </c>
      <c r="AA76" s="28">
        <v>1</v>
      </c>
      <c r="AB76" s="28">
        <v>1</v>
      </c>
      <c r="AC76" s="24"/>
      <c r="AD76" s="28">
        <v>1</v>
      </c>
      <c r="AE76" s="28">
        <v>1</v>
      </c>
      <c r="AF76" s="28">
        <v>1</v>
      </c>
      <c r="AG76" s="28">
        <v>1</v>
      </c>
      <c r="AH76" s="16">
        <f t="shared" si="11"/>
        <v>22</v>
      </c>
      <c r="AI76" s="17">
        <v>0</v>
      </c>
      <c r="AJ76" s="17"/>
      <c r="AK76" s="7"/>
      <c r="AL76" s="46">
        <v>0</v>
      </c>
      <c r="AM76" s="58">
        <v>0</v>
      </c>
      <c r="AN76" s="74"/>
      <c r="AO76" s="17">
        <v>0</v>
      </c>
      <c r="AP76" s="75">
        <f t="shared" si="12"/>
        <v>0</v>
      </c>
      <c r="AQ76" s="27">
        <f t="shared" si="7"/>
        <v>0</v>
      </c>
      <c r="AR76" s="17">
        <f t="shared" si="8"/>
        <v>0</v>
      </c>
      <c r="AS76" s="51">
        <v>0</v>
      </c>
      <c r="AT76" s="9">
        <f t="shared" si="9"/>
        <v>0</v>
      </c>
      <c r="AU76" s="39">
        <v>1</v>
      </c>
      <c r="AV76" s="7">
        <f t="shared" si="10"/>
        <v>77</v>
      </c>
      <c r="AW76" s="30" t="s">
        <v>100</v>
      </c>
    </row>
    <row r="77" spans="1:49" ht="15" x14ac:dyDescent="0.25">
      <c r="A77" s="7">
        <v>79</v>
      </c>
      <c r="B77" s="8" t="s">
        <v>93</v>
      </c>
      <c r="C77" s="28">
        <v>1</v>
      </c>
      <c r="D77" s="28">
        <v>1</v>
      </c>
      <c r="E77" s="28">
        <v>1</v>
      </c>
      <c r="F77" s="28">
        <v>1</v>
      </c>
      <c r="G77" s="24"/>
      <c r="H77" s="24"/>
      <c r="I77" s="28">
        <v>1</v>
      </c>
      <c r="J77" s="28">
        <v>1</v>
      </c>
      <c r="K77" s="28">
        <v>1</v>
      </c>
      <c r="L77" s="28">
        <v>1</v>
      </c>
      <c r="M77" s="28">
        <v>1</v>
      </c>
      <c r="N77" s="24"/>
      <c r="O77" s="24"/>
      <c r="P77" s="28">
        <v>1</v>
      </c>
      <c r="Q77" s="28">
        <v>1</v>
      </c>
      <c r="R77" s="28">
        <v>1</v>
      </c>
      <c r="S77" s="28">
        <v>1</v>
      </c>
      <c r="T77" s="28">
        <v>1</v>
      </c>
      <c r="U77" s="24"/>
      <c r="V77" s="24"/>
      <c r="W77" s="24"/>
      <c r="X77" s="24"/>
      <c r="Y77" s="28">
        <v>1</v>
      </c>
      <c r="Z77" s="28">
        <v>1</v>
      </c>
      <c r="AA77" s="28">
        <v>1</v>
      </c>
      <c r="AB77" s="28">
        <v>1</v>
      </c>
      <c r="AC77" s="24"/>
      <c r="AD77" s="28">
        <v>1</v>
      </c>
      <c r="AE77" s="28">
        <v>1</v>
      </c>
      <c r="AF77" s="31">
        <v>1</v>
      </c>
      <c r="AG77" s="28">
        <v>1</v>
      </c>
      <c r="AH77" s="16">
        <f t="shared" si="11"/>
        <v>22</v>
      </c>
      <c r="AI77" s="17">
        <v>0</v>
      </c>
      <c r="AJ77" s="17"/>
      <c r="AK77" s="7"/>
      <c r="AL77" s="46">
        <v>0</v>
      </c>
      <c r="AM77" s="58">
        <v>0</v>
      </c>
      <c r="AN77" s="74"/>
      <c r="AO77" s="17">
        <v>0.05</v>
      </c>
      <c r="AP77" s="75">
        <f t="shared" si="12"/>
        <v>0.05</v>
      </c>
      <c r="AQ77" s="27">
        <f t="shared" si="7"/>
        <v>0</v>
      </c>
      <c r="AR77" s="17">
        <f t="shared" si="8"/>
        <v>0.05</v>
      </c>
      <c r="AS77" s="51">
        <v>0</v>
      </c>
      <c r="AT77" s="9">
        <f t="shared" si="9"/>
        <v>0</v>
      </c>
      <c r="AU77" s="39">
        <v>0.5</v>
      </c>
      <c r="AV77" s="7">
        <f t="shared" si="10"/>
        <v>79</v>
      </c>
      <c r="AW77" s="2" t="s">
        <v>123</v>
      </c>
    </row>
    <row r="78" spans="1:49" ht="15" x14ac:dyDescent="0.25">
      <c r="A78" s="7">
        <v>80</v>
      </c>
      <c r="B78" s="8" t="s">
        <v>94</v>
      </c>
      <c r="C78" s="28">
        <v>1</v>
      </c>
      <c r="D78" s="28">
        <v>1</v>
      </c>
      <c r="E78" s="28">
        <v>1</v>
      </c>
      <c r="F78" s="28">
        <v>1</v>
      </c>
      <c r="G78" s="24"/>
      <c r="H78" s="24"/>
      <c r="I78" s="28">
        <v>1</v>
      </c>
      <c r="J78" s="28">
        <v>1</v>
      </c>
      <c r="K78" s="28">
        <v>1</v>
      </c>
      <c r="L78" s="28">
        <v>1</v>
      </c>
      <c r="M78" s="28">
        <v>1</v>
      </c>
      <c r="N78" s="24"/>
      <c r="O78" s="24"/>
      <c r="P78" s="28">
        <v>1</v>
      </c>
      <c r="Q78" s="28">
        <v>1</v>
      </c>
      <c r="R78" s="28">
        <v>1</v>
      </c>
      <c r="S78" s="21">
        <v>0</v>
      </c>
      <c r="T78" s="28">
        <v>1</v>
      </c>
      <c r="U78" s="24"/>
      <c r="V78" s="24"/>
      <c r="W78" s="24"/>
      <c r="X78" s="24"/>
      <c r="Y78" s="28">
        <v>1</v>
      </c>
      <c r="Z78" s="28">
        <v>1</v>
      </c>
      <c r="AA78" s="28">
        <v>1</v>
      </c>
      <c r="AB78" s="28">
        <v>1</v>
      </c>
      <c r="AC78" s="24"/>
      <c r="AD78" s="28">
        <v>1</v>
      </c>
      <c r="AE78" s="28">
        <v>1</v>
      </c>
      <c r="AF78" s="28">
        <v>1</v>
      </c>
      <c r="AG78" s="28">
        <v>1</v>
      </c>
      <c r="AH78" s="16">
        <f t="shared" si="11"/>
        <v>21</v>
      </c>
      <c r="AI78" s="17">
        <v>1</v>
      </c>
      <c r="AJ78" s="17"/>
      <c r="AK78" s="7"/>
      <c r="AL78" s="46">
        <v>0</v>
      </c>
      <c r="AM78" s="58">
        <v>0</v>
      </c>
      <c r="AN78" s="74"/>
      <c r="AO78" s="17">
        <v>0</v>
      </c>
      <c r="AP78" s="75">
        <f t="shared" si="12"/>
        <v>0</v>
      </c>
      <c r="AQ78" s="27">
        <f t="shared" si="7"/>
        <v>1</v>
      </c>
      <c r="AR78" s="17">
        <f t="shared" si="8"/>
        <v>-1</v>
      </c>
      <c r="AS78" s="51">
        <v>0</v>
      </c>
      <c r="AT78" s="9">
        <f t="shared" si="9"/>
        <v>0</v>
      </c>
      <c r="AU78" s="39">
        <v>0</v>
      </c>
      <c r="AV78" s="7">
        <f t="shared" si="10"/>
        <v>80</v>
      </c>
      <c r="AW78" s="30" t="s">
        <v>100</v>
      </c>
    </row>
    <row r="79" spans="1:49" ht="15" x14ac:dyDescent="0.25">
      <c r="A79" s="7">
        <v>81</v>
      </c>
      <c r="B79" s="8" t="s">
        <v>95</v>
      </c>
      <c r="C79" s="21">
        <v>0</v>
      </c>
      <c r="D79" s="28">
        <v>1</v>
      </c>
      <c r="E79" s="28">
        <v>1</v>
      </c>
      <c r="F79" s="28">
        <v>1</v>
      </c>
      <c r="G79" s="24"/>
      <c r="H79" s="24"/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4"/>
      <c r="O79" s="24"/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4"/>
      <c r="V79" s="24"/>
      <c r="W79" s="24"/>
      <c r="X79" s="24"/>
      <c r="Y79" s="28">
        <v>1</v>
      </c>
      <c r="Z79" s="28">
        <v>1</v>
      </c>
      <c r="AA79" s="28">
        <v>1</v>
      </c>
      <c r="AB79" s="28">
        <v>1</v>
      </c>
      <c r="AC79" s="24"/>
      <c r="AD79" s="28">
        <v>1</v>
      </c>
      <c r="AE79" s="28">
        <v>1</v>
      </c>
      <c r="AF79" s="28">
        <v>1</v>
      </c>
      <c r="AG79" s="28">
        <v>1</v>
      </c>
      <c r="AH79" s="16">
        <f t="shared" si="11"/>
        <v>21</v>
      </c>
      <c r="AI79" s="17">
        <v>1</v>
      </c>
      <c r="AJ79" s="17"/>
      <c r="AK79" s="7"/>
      <c r="AL79" s="46">
        <v>0</v>
      </c>
      <c r="AM79" s="58">
        <v>0</v>
      </c>
      <c r="AN79" s="74"/>
      <c r="AO79" s="17">
        <v>0</v>
      </c>
      <c r="AP79" s="75">
        <f t="shared" si="12"/>
        <v>0</v>
      </c>
      <c r="AQ79" s="27">
        <f t="shared" si="7"/>
        <v>1</v>
      </c>
      <c r="AR79" s="17">
        <f t="shared" si="8"/>
        <v>-1</v>
      </c>
      <c r="AS79" s="51">
        <v>0</v>
      </c>
      <c r="AT79" s="9">
        <f t="shared" si="9"/>
        <v>0</v>
      </c>
      <c r="AU79" s="39">
        <v>0</v>
      </c>
      <c r="AV79" s="7">
        <f t="shared" si="10"/>
        <v>81</v>
      </c>
      <c r="AW79" s="30" t="s">
        <v>100</v>
      </c>
    </row>
    <row r="80" spans="1:49" ht="15" x14ac:dyDescent="0.25">
      <c r="A80" s="7">
        <v>82</v>
      </c>
      <c r="B80" s="60" t="s">
        <v>97</v>
      </c>
      <c r="C80" s="21">
        <v>0</v>
      </c>
      <c r="D80" s="28">
        <v>1</v>
      </c>
      <c r="E80" s="28">
        <v>1</v>
      </c>
      <c r="F80" s="28">
        <v>1</v>
      </c>
      <c r="G80" s="28">
        <v>1</v>
      </c>
      <c r="H80" s="24"/>
      <c r="I80" s="28">
        <v>1</v>
      </c>
      <c r="J80" s="28">
        <v>1</v>
      </c>
      <c r="K80" s="28">
        <v>1</v>
      </c>
      <c r="L80" s="28">
        <v>1</v>
      </c>
      <c r="M80" s="28">
        <v>1</v>
      </c>
      <c r="N80" s="28">
        <v>1</v>
      </c>
      <c r="O80" s="24"/>
      <c r="P80" s="21">
        <v>0</v>
      </c>
      <c r="Q80" s="28">
        <v>1</v>
      </c>
      <c r="R80" s="28">
        <v>1</v>
      </c>
      <c r="S80" s="28">
        <v>1</v>
      </c>
      <c r="T80" s="28">
        <v>1</v>
      </c>
      <c r="U80" s="24"/>
      <c r="V80" s="24"/>
      <c r="W80" s="24"/>
      <c r="X80" s="24"/>
      <c r="Y80" s="28">
        <v>1</v>
      </c>
      <c r="Z80" s="28">
        <v>1</v>
      </c>
      <c r="AA80" s="28">
        <v>1</v>
      </c>
      <c r="AB80" s="21">
        <v>0</v>
      </c>
      <c r="AC80" s="24"/>
      <c r="AD80" s="28">
        <v>1</v>
      </c>
      <c r="AE80" s="28">
        <v>1</v>
      </c>
      <c r="AF80" s="31">
        <v>1</v>
      </c>
      <c r="AG80" s="28">
        <v>1</v>
      </c>
      <c r="AH80" s="16">
        <f t="shared" si="11"/>
        <v>21</v>
      </c>
      <c r="AI80" s="17">
        <v>3</v>
      </c>
      <c r="AJ80" s="17"/>
      <c r="AK80" s="7"/>
      <c r="AL80" s="46">
        <v>0</v>
      </c>
      <c r="AM80" s="58">
        <v>1</v>
      </c>
      <c r="AN80" s="74"/>
      <c r="AO80" s="17">
        <v>0</v>
      </c>
      <c r="AP80" s="75">
        <f t="shared" si="12"/>
        <v>1</v>
      </c>
      <c r="AQ80" s="27">
        <f t="shared" si="7"/>
        <v>3</v>
      </c>
      <c r="AR80" s="58">
        <f t="shared" si="8"/>
        <v>-2</v>
      </c>
      <c r="AS80" s="51">
        <v>-2</v>
      </c>
      <c r="AT80" s="9">
        <f t="shared" si="9"/>
        <v>-2</v>
      </c>
      <c r="AU80" s="39">
        <v>0</v>
      </c>
      <c r="AV80" s="7">
        <f t="shared" si="10"/>
        <v>82</v>
      </c>
      <c r="AW80" s="30"/>
    </row>
    <row r="81" spans="1:49" ht="15" x14ac:dyDescent="0.25">
      <c r="A81" s="7">
        <v>83</v>
      </c>
      <c r="B81" s="60" t="s">
        <v>96</v>
      </c>
      <c r="C81" s="21">
        <v>0</v>
      </c>
      <c r="D81" s="28">
        <v>1</v>
      </c>
      <c r="E81" s="28">
        <v>1</v>
      </c>
      <c r="F81" s="28">
        <v>1</v>
      </c>
      <c r="G81" s="28">
        <v>1</v>
      </c>
      <c r="H81" s="24"/>
      <c r="I81" s="28">
        <v>1</v>
      </c>
      <c r="J81" s="28">
        <v>1</v>
      </c>
      <c r="K81" s="28">
        <v>1</v>
      </c>
      <c r="L81" s="28">
        <v>1</v>
      </c>
      <c r="M81" s="28">
        <v>1</v>
      </c>
      <c r="N81" s="28">
        <v>1</v>
      </c>
      <c r="O81" s="24"/>
      <c r="P81" s="28">
        <v>1</v>
      </c>
      <c r="Q81" s="28">
        <v>1</v>
      </c>
      <c r="R81" s="28">
        <v>1</v>
      </c>
      <c r="S81" s="28">
        <v>1</v>
      </c>
      <c r="T81" s="28">
        <v>1</v>
      </c>
      <c r="U81" s="24"/>
      <c r="V81" s="24"/>
      <c r="W81" s="24"/>
      <c r="X81" s="24"/>
      <c r="Y81" s="21">
        <v>0</v>
      </c>
      <c r="Z81" s="21">
        <v>0</v>
      </c>
      <c r="AA81" s="21">
        <v>0</v>
      </c>
      <c r="AB81" s="21">
        <v>0</v>
      </c>
      <c r="AC81" s="24"/>
      <c r="AD81" s="28">
        <v>1</v>
      </c>
      <c r="AE81" s="28">
        <v>1</v>
      </c>
      <c r="AF81" s="28">
        <v>1</v>
      </c>
      <c r="AG81" s="28">
        <v>1</v>
      </c>
      <c r="AH81" s="16">
        <f t="shared" si="11"/>
        <v>19</v>
      </c>
      <c r="AI81" s="17">
        <v>5</v>
      </c>
      <c r="AJ81" s="17"/>
      <c r="AK81" s="7"/>
      <c r="AL81" s="46">
        <v>0</v>
      </c>
      <c r="AM81" s="58">
        <v>0</v>
      </c>
      <c r="AN81" s="74"/>
      <c r="AO81" s="17">
        <v>0</v>
      </c>
      <c r="AP81" s="75">
        <f t="shared" si="12"/>
        <v>0</v>
      </c>
      <c r="AQ81" s="27">
        <f t="shared" si="7"/>
        <v>5</v>
      </c>
      <c r="AR81" s="58">
        <f t="shared" si="8"/>
        <v>-5</v>
      </c>
      <c r="AS81" s="51">
        <v>-5</v>
      </c>
      <c r="AT81" s="9">
        <f t="shared" si="9"/>
        <v>-5</v>
      </c>
      <c r="AU81" s="39">
        <v>0</v>
      </c>
      <c r="AV81" s="7">
        <f t="shared" si="10"/>
        <v>83</v>
      </c>
      <c r="AW81" s="2" t="s">
        <v>126</v>
      </c>
    </row>
    <row r="82" spans="1:49" ht="15" x14ac:dyDescent="0.25">
      <c r="A82" s="7">
        <v>84</v>
      </c>
      <c r="B82" s="60" t="s">
        <v>98</v>
      </c>
      <c r="C82" s="28">
        <v>1</v>
      </c>
      <c r="D82" s="28">
        <v>1</v>
      </c>
      <c r="E82" s="28">
        <v>1</v>
      </c>
      <c r="F82" s="28">
        <v>1</v>
      </c>
      <c r="G82" s="28">
        <v>1</v>
      </c>
      <c r="H82" s="24"/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4"/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4"/>
      <c r="V82" s="24"/>
      <c r="W82" s="24"/>
      <c r="X82" s="24"/>
      <c r="Y82" s="28">
        <v>1</v>
      </c>
      <c r="Z82" s="28">
        <v>1</v>
      </c>
      <c r="AA82" s="28">
        <v>1</v>
      </c>
      <c r="AB82" s="28">
        <v>1</v>
      </c>
      <c r="AC82" s="24"/>
      <c r="AD82" s="28">
        <v>1</v>
      </c>
      <c r="AE82" s="28">
        <v>1</v>
      </c>
      <c r="AF82" s="28">
        <v>1</v>
      </c>
      <c r="AG82" s="28">
        <v>1</v>
      </c>
      <c r="AH82" s="16">
        <f t="shared" si="11"/>
        <v>24</v>
      </c>
      <c r="AI82" s="17">
        <v>0</v>
      </c>
      <c r="AJ82" s="17"/>
      <c r="AK82" s="7"/>
      <c r="AL82" s="46">
        <v>0</v>
      </c>
      <c r="AM82" s="58">
        <v>1</v>
      </c>
      <c r="AN82" s="74"/>
      <c r="AO82" s="17">
        <v>0</v>
      </c>
      <c r="AP82" s="75">
        <f t="shared" si="12"/>
        <v>1</v>
      </c>
      <c r="AQ82" s="27">
        <f t="shared" si="7"/>
        <v>0</v>
      </c>
      <c r="AR82" s="17">
        <f t="shared" si="8"/>
        <v>1</v>
      </c>
      <c r="AS82" s="51">
        <v>0</v>
      </c>
      <c r="AT82" s="9">
        <f t="shared" si="9"/>
        <v>0</v>
      </c>
      <c r="AU82" s="39">
        <v>1</v>
      </c>
      <c r="AV82" s="7">
        <f t="shared" si="10"/>
        <v>84</v>
      </c>
      <c r="AW82" s="30"/>
    </row>
    <row r="83" spans="1:49" ht="15" x14ac:dyDescent="0.25">
      <c r="A83" s="7">
        <v>85</v>
      </c>
      <c r="B83" s="8" t="s">
        <v>101</v>
      </c>
      <c r="C83" s="28">
        <v>1</v>
      </c>
      <c r="D83" s="28">
        <v>1</v>
      </c>
      <c r="E83" s="28">
        <v>1</v>
      </c>
      <c r="F83" s="28">
        <v>1</v>
      </c>
      <c r="G83" s="24"/>
      <c r="H83" s="24"/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4"/>
      <c r="O83" s="24"/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4"/>
      <c r="V83" s="24"/>
      <c r="W83" s="24"/>
      <c r="X83" s="24"/>
      <c r="Y83" s="28">
        <v>1</v>
      </c>
      <c r="Z83" s="28">
        <v>1</v>
      </c>
      <c r="AA83" s="28">
        <v>1</v>
      </c>
      <c r="AB83" s="28">
        <v>1</v>
      </c>
      <c r="AC83" s="24"/>
      <c r="AD83" s="28">
        <v>1</v>
      </c>
      <c r="AE83" s="28">
        <v>1</v>
      </c>
      <c r="AF83" s="28">
        <v>1</v>
      </c>
      <c r="AG83" s="28">
        <v>1</v>
      </c>
      <c r="AH83" s="16">
        <f t="shared" si="11"/>
        <v>22</v>
      </c>
      <c r="AI83" s="17">
        <v>0</v>
      </c>
      <c r="AJ83" s="17"/>
      <c r="AK83" s="7"/>
      <c r="AL83" s="46">
        <v>0</v>
      </c>
      <c r="AM83" s="58">
        <v>1</v>
      </c>
      <c r="AN83" s="74">
        <v>0.5</v>
      </c>
      <c r="AO83" s="17">
        <v>0</v>
      </c>
      <c r="AP83" s="75">
        <f t="shared" si="12"/>
        <v>1</v>
      </c>
      <c r="AQ83" s="27">
        <f t="shared" si="7"/>
        <v>0</v>
      </c>
      <c r="AR83" s="17">
        <f t="shared" si="8"/>
        <v>1</v>
      </c>
      <c r="AS83" s="51">
        <v>0</v>
      </c>
      <c r="AT83" s="9">
        <f t="shared" si="9"/>
        <v>0</v>
      </c>
      <c r="AU83" s="39">
        <v>1</v>
      </c>
      <c r="AV83" s="7">
        <f t="shared" si="10"/>
        <v>85</v>
      </c>
      <c r="AW83" s="2" t="s">
        <v>129</v>
      </c>
    </row>
    <row r="84" spans="1:49" ht="15" x14ac:dyDescent="0.25">
      <c r="A84" s="7">
        <v>86</v>
      </c>
      <c r="B84" s="60" t="s">
        <v>103</v>
      </c>
      <c r="C84" s="28">
        <v>1</v>
      </c>
      <c r="D84" s="28">
        <v>1</v>
      </c>
      <c r="E84" s="28">
        <v>1</v>
      </c>
      <c r="F84" s="28">
        <v>1</v>
      </c>
      <c r="G84" s="28">
        <v>1</v>
      </c>
      <c r="H84" s="24"/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4"/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4"/>
      <c r="V84" s="24"/>
      <c r="W84" s="24"/>
      <c r="X84" s="24"/>
      <c r="Y84" s="28">
        <v>1</v>
      </c>
      <c r="Z84" s="28">
        <v>1</v>
      </c>
      <c r="AA84" s="28">
        <v>1</v>
      </c>
      <c r="AB84" s="28">
        <v>1</v>
      </c>
      <c r="AC84" s="24"/>
      <c r="AD84" s="28">
        <v>1</v>
      </c>
      <c r="AE84" s="28">
        <v>1</v>
      </c>
      <c r="AF84" s="28">
        <v>1</v>
      </c>
      <c r="AG84" s="28">
        <v>1</v>
      </c>
      <c r="AH84" s="16">
        <f t="shared" si="11"/>
        <v>24</v>
      </c>
      <c r="AI84" s="17">
        <v>0</v>
      </c>
      <c r="AJ84" s="17"/>
      <c r="AK84" s="7"/>
      <c r="AL84" s="46">
        <v>0</v>
      </c>
      <c r="AM84" s="58">
        <v>1</v>
      </c>
      <c r="AN84" s="74"/>
      <c r="AO84" s="17">
        <v>0</v>
      </c>
      <c r="AP84" s="75">
        <f t="shared" si="12"/>
        <v>1</v>
      </c>
      <c r="AQ84" s="27">
        <f t="shared" si="7"/>
        <v>0</v>
      </c>
      <c r="AR84" s="17">
        <f t="shared" si="8"/>
        <v>1</v>
      </c>
      <c r="AS84" s="51">
        <v>0</v>
      </c>
      <c r="AT84" s="9">
        <f t="shared" si="9"/>
        <v>0</v>
      </c>
      <c r="AU84" s="39">
        <v>1</v>
      </c>
      <c r="AV84" s="7">
        <f t="shared" si="10"/>
        <v>86</v>
      </c>
      <c r="AW84" s="2" t="s">
        <v>104</v>
      </c>
    </row>
    <row r="85" spans="1:49" ht="15" x14ac:dyDescent="0.25">
      <c r="A85" s="7">
        <v>87</v>
      </c>
      <c r="B85" s="8" t="s">
        <v>106</v>
      </c>
      <c r="C85" s="21">
        <v>0</v>
      </c>
      <c r="D85" s="21">
        <v>0</v>
      </c>
      <c r="E85" s="21">
        <v>0</v>
      </c>
      <c r="F85" s="21">
        <v>0</v>
      </c>
      <c r="G85" s="24"/>
      <c r="H85" s="24"/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4"/>
      <c r="O85" s="24"/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4"/>
      <c r="V85" s="24"/>
      <c r="W85" s="24"/>
      <c r="X85" s="24"/>
      <c r="Y85" s="28">
        <v>1</v>
      </c>
      <c r="Z85" s="28">
        <v>1</v>
      </c>
      <c r="AA85" s="28">
        <v>1</v>
      </c>
      <c r="AB85" s="28">
        <v>1</v>
      </c>
      <c r="AC85" s="24"/>
      <c r="AD85" s="28">
        <v>1</v>
      </c>
      <c r="AE85" s="28">
        <v>1</v>
      </c>
      <c r="AF85" s="28">
        <v>1</v>
      </c>
      <c r="AG85" s="28">
        <v>1</v>
      </c>
      <c r="AH85" s="16">
        <f t="shared" si="11"/>
        <v>18</v>
      </c>
      <c r="AI85" s="17">
        <v>4</v>
      </c>
      <c r="AJ85" s="17"/>
      <c r="AK85" s="7"/>
      <c r="AL85" s="46">
        <v>0</v>
      </c>
      <c r="AM85" s="106">
        <v>0</v>
      </c>
      <c r="AN85" s="74"/>
      <c r="AO85" s="17">
        <v>0</v>
      </c>
      <c r="AP85" s="75">
        <f t="shared" si="12"/>
        <v>0</v>
      </c>
      <c r="AQ85" s="27">
        <f t="shared" si="7"/>
        <v>4</v>
      </c>
      <c r="AR85" s="58">
        <f t="shared" si="8"/>
        <v>-4</v>
      </c>
      <c r="AS85" s="51">
        <v>-3</v>
      </c>
      <c r="AT85" s="9">
        <f t="shared" si="9"/>
        <v>-3</v>
      </c>
      <c r="AU85" s="39">
        <v>0</v>
      </c>
      <c r="AV85" s="7">
        <f t="shared" si="10"/>
        <v>87</v>
      </c>
      <c r="AW85" s="2" t="s">
        <v>108</v>
      </c>
    </row>
    <row r="86" spans="1:49" ht="15" x14ac:dyDescent="0.25">
      <c r="A86" s="7">
        <v>88</v>
      </c>
      <c r="B86" s="8" t="s">
        <v>107</v>
      </c>
      <c r="C86" s="28">
        <v>1</v>
      </c>
      <c r="D86" s="28">
        <v>1</v>
      </c>
      <c r="E86" s="31">
        <v>1</v>
      </c>
      <c r="F86" s="28">
        <v>1</v>
      </c>
      <c r="G86" s="24"/>
      <c r="H86" s="24"/>
      <c r="I86" s="21">
        <v>0</v>
      </c>
      <c r="J86" s="28">
        <v>1</v>
      </c>
      <c r="K86" s="28">
        <v>1</v>
      </c>
      <c r="L86" s="28">
        <v>1</v>
      </c>
      <c r="M86" s="28">
        <v>1</v>
      </c>
      <c r="N86" s="24"/>
      <c r="O86" s="24"/>
      <c r="P86" s="31">
        <v>1</v>
      </c>
      <c r="Q86" s="28">
        <v>1</v>
      </c>
      <c r="R86" s="28">
        <v>1</v>
      </c>
      <c r="S86" s="28">
        <v>1</v>
      </c>
      <c r="T86" s="28">
        <v>1</v>
      </c>
      <c r="U86" s="24"/>
      <c r="V86" s="24"/>
      <c r="W86" s="24"/>
      <c r="X86" s="24"/>
      <c r="Y86" s="28">
        <v>1</v>
      </c>
      <c r="Z86" s="28">
        <v>1</v>
      </c>
      <c r="AA86" s="28">
        <v>1</v>
      </c>
      <c r="AB86" s="28">
        <v>1</v>
      </c>
      <c r="AC86" s="24"/>
      <c r="AD86" s="28">
        <v>1</v>
      </c>
      <c r="AE86" s="28">
        <v>1</v>
      </c>
      <c r="AF86" s="28">
        <v>1</v>
      </c>
      <c r="AG86" s="28">
        <v>1</v>
      </c>
      <c r="AH86" s="16">
        <f t="shared" si="11"/>
        <v>21</v>
      </c>
      <c r="AI86" s="17">
        <v>1</v>
      </c>
      <c r="AJ86" s="17"/>
      <c r="AK86" s="7"/>
      <c r="AL86" s="46">
        <v>0</v>
      </c>
      <c r="AM86" s="106">
        <v>0</v>
      </c>
      <c r="AN86" s="74"/>
      <c r="AO86" s="17">
        <v>0</v>
      </c>
      <c r="AP86" s="75">
        <f t="shared" si="12"/>
        <v>0</v>
      </c>
      <c r="AQ86" s="27">
        <f t="shared" si="7"/>
        <v>1</v>
      </c>
      <c r="AR86" s="17">
        <f t="shared" si="8"/>
        <v>-1</v>
      </c>
      <c r="AS86" s="51">
        <v>0</v>
      </c>
      <c r="AT86" s="9">
        <f t="shared" si="9"/>
        <v>0</v>
      </c>
      <c r="AU86" s="39">
        <v>0</v>
      </c>
      <c r="AV86" s="7">
        <f t="shared" si="10"/>
        <v>88</v>
      </c>
      <c r="AW86" s="2" t="s">
        <v>108</v>
      </c>
    </row>
    <row r="87" spans="1:49" ht="15" x14ac:dyDescent="0.25">
      <c r="A87" s="7">
        <v>89</v>
      </c>
      <c r="B87" s="35" t="s">
        <v>109</v>
      </c>
      <c r="C87" s="28">
        <v>1</v>
      </c>
      <c r="D87" s="28">
        <v>1</v>
      </c>
      <c r="E87" s="28">
        <v>1</v>
      </c>
      <c r="F87" s="28">
        <v>1</v>
      </c>
      <c r="G87" s="24"/>
      <c r="H87" s="24"/>
      <c r="I87" s="28">
        <v>1</v>
      </c>
      <c r="J87" s="28">
        <v>1</v>
      </c>
      <c r="K87" s="28">
        <v>1</v>
      </c>
      <c r="L87" s="28">
        <v>1</v>
      </c>
      <c r="M87" s="28">
        <v>1</v>
      </c>
      <c r="N87" s="24"/>
      <c r="O87" s="24"/>
      <c r="P87" s="28">
        <v>1</v>
      </c>
      <c r="Q87" s="28">
        <v>1</v>
      </c>
      <c r="R87" s="28">
        <v>1</v>
      </c>
      <c r="S87" s="25">
        <v>0.5</v>
      </c>
      <c r="T87" s="28">
        <v>1</v>
      </c>
      <c r="U87" s="24"/>
      <c r="V87" s="24"/>
      <c r="W87" s="24"/>
      <c r="X87" s="24"/>
      <c r="Y87" s="28">
        <v>1</v>
      </c>
      <c r="Z87" s="28">
        <v>1</v>
      </c>
      <c r="AA87" s="28">
        <v>1</v>
      </c>
      <c r="AB87" s="21">
        <v>0</v>
      </c>
      <c r="AC87" s="24"/>
      <c r="AD87" s="28">
        <v>1</v>
      </c>
      <c r="AE87" s="28">
        <v>1</v>
      </c>
      <c r="AF87" s="28">
        <v>1</v>
      </c>
      <c r="AG87" s="28">
        <v>1</v>
      </c>
      <c r="AH87" s="16">
        <f t="shared" si="11"/>
        <v>20.5</v>
      </c>
      <c r="AI87" s="17">
        <v>1.5</v>
      </c>
      <c r="AJ87" s="17"/>
      <c r="AK87" s="7"/>
      <c r="AL87" s="46">
        <v>0</v>
      </c>
      <c r="AM87" s="58">
        <v>0</v>
      </c>
      <c r="AN87" s="74"/>
      <c r="AO87" s="17">
        <v>0</v>
      </c>
      <c r="AP87" s="75">
        <f t="shared" si="12"/>
        <v>0</v>
      </c>
      <c r="AQ87" s="27">
        <f t="shared" si="7"/>
        <v>1.5</v>
      </c>
      <c r="AR87" s="58">
        <f t="shared" si="8"/>
        <v>-1.5</v>
      </c>
      <c r="AS87" s="51">
        <v>-1.5</v>
      </c>
      <c r="AT87" s="9">
        <f t="shared" si="9"/>
        <v>-1.5</v>
      </c>
      <c r="AU87" s="39">
        <v>0</v>
      </c>
      <c r="AV87" s="7">
        <f t="shared" si="10"/>
        <v>89</v>
      </c>
      <c r="AW87" s="2" t="s">
        <v>123</v>
      </c>
    </row>
    <row r="88" spans="1:49" ht="15" x14ac:dyDescent="0.25">
      <c r="A88" s="7">
        <v>90</v>
      </c>
      <c r="B88" s="8" t="s">
        <v>110</v>
      </c>
      <c r="C88" s="28">
        <v>1</v>
      </c>
      <c r="D88" s="28">
        <v>1</v>
      </c>
      <c r="E88" s="28">
        <v>1</v>
      </c>
      <c r="F88" s="28">
        <v>1</v>
      </c>
      <c r="G88" s="24"/>
      <c r="H88" s="24"/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4"/>
      <c r="O88" s="24"/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4"/>
      <c r="V88" s="24"/>
      <c r="W88" s="24"/>
      <c r="X88" s="24"/>
      <c r="Y88" s="28">
        <v>1</v>
      </c>
      <c r="Z88" s="28">
        <v>1</v>
      </c>
      <c r="AA88" s="28">
        <v>1</v>
      </c>
      <c r="AB88" s="28">
        <v>1</v>
      </c>
      <c r="AC88" s="24"/>
      <c r="AD88" s="28">
        <v>1</v>
      </c>
      <c r="AE88" s="28">
        <v>1</v>
      </c>
      <c r="AF88" s="28">
        <v>1</v>
      </c>
      <c r="AG88" s="28">
        <v>1</v>
      </c>
      <c r="AH88" s="16">
        <f t="shared" si="11"/>
        <v>22</v>
      </c>
      <c r="AI88" s="17">
        <v>0</v>
      </c>
      <c r="AJ88" s="17"/>
      <c r="AK88" s="7"/>
      <c r="AL88" s="46">
        <v>0</v>
      </c>
      <c r="AM88" s="58">
        <v>0</v>
      </c>
      <c r="AN88" s="74"/>
      <c r="AO88" s="17">
        <v>0</v>
      </c>
      <c r="AP88" s="75">
        <f t="shared" si="12"/>
        <v>0</v>
      </c>
      <c r="AQ88" s="27">
        <f t="shared" si="7"/>
        <v>0</v>
      </c>
      <c r="AR88" s="17">
        <f t="shared" si="8"/>
        <v>0</v>
      </c>
      <c r="AS88" s="51">
        <v>0</v>
      </c>
      <c r="AT88" s="9">
        <f t="shared" si="9"/>
        <v>0</v>
      </c>
      <c r="AU88" s="39">
        <v>0</v>
      </c>
      <c r="AV88" s="7">
        <f t="shared" si="10"/>
        <v>90</v>
      </c>
      <c r="AW88" s="2" t="s">
        <v>123</v>
      </c>
    </row>
    <row r="89" spans="1:49" ht="15" x14ac:dyDescent="0.25">
      <c r="A89" s="7">
        <v>91</v>
      </c>
      <c r="B89" s="8" t="s">
        <v>111</v>
      </c>
      <c r="C89" s="28">
        <v>1</v>
      </c>
      <c r="D89" s="28">
        <v>1</v>
      </c>
      <c r="E89" s="28">
        <v>1</v>
      </c>
      <c r="F89" s="28">
        <v>1</v>
      </c>
      <c r="G89" s="24"/>
      <c r="H89" s="24"/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4"/>
      <c r="O89" s="24"/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4"/>
      <c r="V89" s="24"/>
      <c r="W89" s="24"/>
      <c r="X89" s="24"/>
      <c r="Y89" s="28">
        <v>1</v>
      </c>
      <c r="Z89" s="28">
        <v>1</v>
      </c>
      <c r="AA89" s="31">
        <v>1</v>
      </c>
      <c r="AB89" s="28">
        <v>1</v>
      </c>
      <c r="AC89" s="24"/>
      <c r="AD89" s="28">
        <v>1</v>
      </c>
      <c r="AE89" s="28">
        <v>1</v>
      </c>
      <c r="AF89" s="28">
        <v>1</v>
      </c>
      <c r="AG89" s="28">
        <v>1</v>
      </c>
      <c r="AH89" s="16">
        <f t="shared" si="11"/>
        <v>22</v>
      </c>
      <c r="AI89" s="17">
        <v>0</v>
      </c>
      <c r="AJ89" s="17"/>
      <c r="AK89" s="7"/>
      <c r="AL89" s="46">
        <v>0</v>
      </c>
      <c r="AM89" s="58">
        <v>0</v>
      </c>
      <c r="AN89" s="74"/>
      <c r="AO89" s="17">
        <v>0</v>
      </c>
      <c r="AP89" s="75">
        <f t="shared" si="12"/>
        <v>0</v>
      </c>
      <c r="AQ89" s="27">
        <f t="shared" si="7"/>
        <v>0</v>
      </c>
      <c r="AR89" s="17">
        <f t="shared" si="8"/>
        <v>0</v>
      </c>
      <c r="AS89" s="51">
        <v>0</v>
      </c>
      <c r="AT89" s="9">
        <f t="shared" si="9"/>
        <v>0</v>
      </c>
      <c r="AU89" s="39">
        <v>0</v>
      </c>
      <c r="AV89" s="7">
        <f t="shared" si="10"/>
        <v>91</v>
      </c>
      <c r="AW89" s="2" t="s">
        <v>123</v>
      </c>
    </row>
    <row r="90" spans="1:49" ht="15" x14ac:dyDescent="0.25">
      <c r="A90" s="7">
        <v>92</v>
      </c>
      <c r="B90" s="8" t="s">
        <v>112</v>
      </c>
      <c r="C90" s="28">
        <v>1</v>
      </c>
      <c r="D90" s="25">
        <v>0.5</v>
      </c>
      <c r="E90" s="21">
        <v>0</v>
      </c>
      <c r="F90" s="21">
        <v>0</v>
      </c>
      <c r="G90" s="24"/>
      <c r="H90" s="24"/>
      <c r="I90" s="28">
        <v>1</v>
      </c>
      <c r="J90" s="28">
        <v>1</v>
      </c>
      <c r="K90" s="28">
        <v>1</v>
      </c>
      <c r="L90" s="21">
        <v>0</v>
      </c>
      <c r="M90" s="28">
        <v>1</v>
      </c>
      <c r="N90" s="24"/>
      <c r="O90" s="24"/>
      <c r="P90" s="28">
        <v>1</v>
      </c>
      <c r="Q90" s="28">
        <v>1</v>
      </c>
      <c r="R90" s="21">
        <v>0</v>
      </c>
      <c r="S90" s="31">
        <v>1</v>
      </c>
      <c r="T90" s="28">
        <v>1</v>
      </c>
      <c r="U90" s="24"/>
      <c r="V90" s="24"/>
      <c r="W90" s="24"/>
      <c r="X90" s="24"/>
      <c r="Y90" s="28">
        <v>1</v>
      </c>
      <c r="Z90" s="28">
        <v>1</v>
      </c>
      <c r="AA90" s="28">
        <v>1</v>
      </c>
      <c r="AB90" s="28">
        <v>1</v>
      </c>
      <c r="AC90" s="24"/>
      <c r="AD90" s="31">
        <v>1</v>
      </c>
      <c r="AE90" s="28">
        <v>1</v>
      </c>
      <c r="AF90" s="31">
        <v>1</v>
      </c>
      <c r="AG90" s="31">
        <v>1</v>
      </c>
      <c r="AH90" s="16">
        <f t="shared" si="11"/>
        <v>17.5</v>
      </c>
      <c r="AI90" s="17">
        <v>4.5</v>
      </c>
      <c r="AJ90" s="17"/>
      <c r="AK90" s="7"/>
      <c r="AL90" s="46">
        <v>0</v>
      </c>
      <c r="AM90" s="58">
        <v>0</v>
      </c>
      <c r="AN90" s="74"/>
      <c r="AO90" s="17">
        <v>0</v>
      </c>
      <c r="AP90" s="75">
        <f t="shared" si="12"/>
        <v>0</v>
      </c>
      <c r="AQ90" s="27">
        <f t="shared" si="7"/>
        <v>4.5</v>
      </c>
      <c r="AR90" s="58">
        <f t="shared" si="8"/>
        <v>-4.5</v>
      </c>
      <c r="AS90" s="51">
        <v>-4.5</v>
      </c>
      <c r="AT90" s="9">
        <f t="shared" si="9"/>
        <v>-4.5</v>
      </c>
      <c r="AU90" s="39">
        <v>0</v>
      </c>
      <c r="AV90" s="7">
        <f t="shared" si="10"/>
        <v>92</v>
      </c>
      <c r="AW90" s="2" t="s">
        <v>123</v>
      </c>
    </row>
    <row r="91" spans="1:49" ht="15" x14ac:dyDescent="0.25">
      <c r="A91" s="7">
        <v>93</v>
      </c>
      <c r="B91" s="8" t="s">
        <v>113</v>
      </c>
      <c r="C91" s="28">
        <v>1</v>
      </c>
      <c r="D91" s="28">
        <v>1</v>
      </c>
      <c r="E91" s="21">
        <v>0</v>
      </c>
      <c r="F91" s="25">
        <v>0.5</v>
      </c>
      <c r="G91" s="24"/>
      <c r="H91" s="24"/>
      <c r="I91" s="28">
        <v>1</v>
      </c>
      <c r="J91" s="28">
        <v>1</v>
      </c>
      <c r="K91" s="28">
        <v>1</v>
      </c>
      <c r="L91" s="21">
        <v>0</v>
      </c>
      <c r="M91" s="31">
        <v>1</v>
      </c>
      <c r="N91" s="24"/>
      <c r="O91" s="24"/>
      <c r="P91" s="28">
        <v>1</v>
      </c>
      <c r="Q91" s="28">
        <v>1</v>
      </c>
      <c r="R91" s="31">
        <v>1</v>
      </c>
      <c r="S91" s="28">
        <v>1</v>
      </c>
      <c r="T91" s="28">
        <v>1</v>
      </c>
      <c r="U91" s="24"/>
      <c r="V91" s="24"/>
      <c r="W91" s="24"/>
      <c r="X91" s="24"/>
      <c r="Y91" s="21">
        <v>0</v>
      </c>
      <c r="Z91" s="28">
        <v>1</v>
      </c>
      <c r="AA91" s="28">
        <v>1</v>
      </c>
      <c r="AB91" s="31">
        <v>1</v>
      </c>
      <c r="AC91" s="24"/>
      <c r="AD91" s="25">
        <v>0.5</v>
      </c>
      <c r="AE91" s="28">
        <v>1</v>
      </c>
      <c r="AF91" s="31">
        <v>1</v>
      </c>
      <c r="AG91" s="31">
        <v>1</v>
      </c>
      <c r="AH91" s="16">
        <f t="shared" si="11"/>
        <v>18</v>
      </c>
      <c r="AI91" s="17">
        <v>4</v>
      </c>
      <c r="AJ91" s="17"/>
      <c r="AK91" s="7"/>
      <c r="AL91" s="46">
        <v>0</v>
      </c>
      <c r="AM91" s="58">
        <v>0</v>
      </c>
      <c r="AN91" s="74"/>
      <c r="AO91" s="17">
        <v>0</v>
      </c>
      <c r="AP91" s="75">
        <f t="shared" si="12"/>
        <v>0</v>
      </c>
      <c r="AQ91" s="27">
        <f t="shared" si="7"/>
        <v>4</v>
      </c>
      <c r="AR91" s="58">
        <f t="shared" si="8"/>
        <v>-4</v>
      </c>
      <c r="AS91" s="51">
        <v>-4</v>
      </c>
      <c r="AT91" s="9">
        <f t="shared" si="9"/>
        <v>-4</v>
      </c>
      <c r="AU91" s="39">
        <v>0</v>
      </c>
      <c r="AV91" s="7">
        <f t="shared" si="10"/>
        <v>93</v>
      </c>
      <c r="AW91" s="2" t="s">
        <v>123</v>
      </c>
    </row>
    <row r="92" spans="1:49" ht="15" x14ac:dyDescent="0.25">
      <c r="A92" s="7">
        <v>94</v>
      </c>
      <c r="B92" s="8" t="s">
        <v>114</v>
      </c>
      <c r="C92" s="28">
        <v>1</v>
      </c>
      <c r="D92" s="28">
        <v>1</v>
      </c>
      <c r="E92" s="28">
        <v>1</v>
      </c>
      <c r="F92" s="28">
        <v>1</v>
      </c>
      <c r="G92" s="24"/>
      <c r="H92" s="24"/>
      <c r="I92" s="28">
        <v>1</v>
      </c>
      <c r="J92" s="28">
        <v>1</v>
      </c>
      <c r="K92" s="28">
        <v>1</v>
      </c>
      <c r="L92" s="28">
        <v>1</v>
      </c>
      <c r="M92" s="28">
        <v>1</v>
      </c>
      <c r="N92" s="24"/>
      <c r="O92" s="24"/>
      <c r="P92" s="28">
        <v>1</v>
      </c>
      <c r="Q92" s="28">
        <v>1</v>
      </c>
      <c r="R92" s="28">
        <v>1</v>
      </c>
      <c r="S92" s="28">
        <v>1</v>
      </c>
      <c r="T92" s="28">
        <v>1</v>
      </c>
      <c r="U92" s="24"/>
      <c r="V92" s="24"/>
      <c r="W92" s="24"/>
      <c r="X92" s="24"/>
      <c r="Y92" s="31">
        <v>1</v>
      </c>
      <c r="Z92" s="28">
        <v>1</v>
      </c>
      <c r="AA92" s="28">
        <v>1</v>
      </c>
      <c r="AB92" s="28">
        <v>1</v>
      </c>
      <c r="AC92" s="24"/>
      <c r="AD92" s="28">
        <v>1</v>
      </c>
      <c r="AE92" s="28">
        <v>1</v>
      </c>
      <c r="AF92" s="28">
        <v>1</v>
      </c>
      <c r="AG92" s="28">
        <v>1</v>
      </c>
      <c r="AH92" s="16">
        <f t="shared" si="11"/>
        <v>22</v>
      </c>
      <c r="AI92" s="17">
        <v>0</v>
      </c>
      <c r="AJ92" s="17"/>
      <c r="AK92" s="7"/>
      <c r="AL92" s="46">
        <v>0</v>
      </c>
      <c r="AM92" s="58">
        <v>0</v>
      </c>
      <c r="AN92" s="74"/>
      <c r="AO92" s="17">
        <v>0</v>
      </c>
      <c r="AP92" s="75">
        <f t="shared" si="12"/>
        <v>0</v>
      </c>
      <c r="AQ92" s="27">
        <f t="shared" si="7"/>
        <v>0</v>
      </c>
      <c r="AR92" s="17">
        <f t="shared" si="8"/>
        <v>0</v>
      </c>
      <c r="AS92" s="51">
        <v>0</v>
      </c>
      <c r="AT92" s="9">
        <f t="shared" si="9"/>
        <v>0</v>
      </c>
      <c r="AU92" s="39">
        <v>0</v>
      </c>
      <c r="AV92" s="7">
        <f t="shared" si="10"/>
        <v>94</v>
      </c>
      <c r="AW92" s="2" t="s">
        <v>122</v>
      </c>
    </row>
    <row r="93" spans="1:49" ht="15" x14ac:dyDescent="0.25">
      <c r="A93" s="7">
        <v>95</v>
      </c>
      <c r="B93" s="8" t="s">
        <v>115</v>
      </c>
      <c r="C93" s="28">
        <v>1</v>
      </c>
      <c r="D93" s="28">
        <v>1</v>
      </c>
      <c r="E93" s="28">
        <v>1</v>
      </c>
      <c r="F93" s="28">
        <v>1</v>
      </c>
      <c r="G93" s="24"/>
      <c r="H93" s="24"/>
      <c r="I93" s="28">
        <v>1</v>
      </c>
      <c r="J93" s="28">
        <v>1</v>
      </c>
      <c r="K93" s="28">
        <v>1</v>
      </c>
      <c r="L93" s="28">
        <v>1</v>
      </c>
      <c r="M93" s="28">
        <v>1</v>
      </c>
      <c r="N93" s="24"/>
      <c r="O93" s="24"/>
      <c r="P93" s="31">
        <v>1</v>
      </c>
      <c r="Q93" s="28">
        <v>1</v>
      </c>
      <c r="R93" s="28">
        <v>1</v>
      </c>
      <c r="S93" s="28">
        <v>1</v>
      </c>
      <c r="T93" s="28">
        <v>1</v>
      </c>
      <c r="U93" s="24"/>
      <c r="V93" s="24"/>
      <c r="W93" s="24"/>
      <c r="X93" s="24"/>
      <c r="Y93" s="31">
        <v>1</v>
      </c>
      <c r="Z93" s="28">
        <v>1</v>
      </c>
      <c r="AA93" s="28">
        <v>1</v>
      </c>
      <c r="AB93" s="28">
        <v>1</v>
      </c>
      <c r="AC93" s="24"/>
      <c r="AD93" s="28">
        <v>1</v>
      </c>
      <c r="AE93" s="28">
        <v>1</v>
      </c>
      <c r="AF93" s="28">
        <v>1</v>
      </c>
      <c r="AG93" s="28">
        <v>1</v>
      </c>
      <c r="AH93" s="16">
        <f t="shared" si="11"/>
        <v>22</v>
      </c>
      <c r="AI93" s="17">
        <v>0</v>
      </c>
      <c r="AJ93" s="17"/>
      <c r="AK93" s="7"/>
      <c r="AL93" s="46">
        <v>0</v>
      </c>
      <c r="AM93" s="58">
        <v>0</v>
      </c>
      <c r="AN93" s="74"/>
      <c r="AO93" s="17">
        <v>0</v>
      </c>
      <c r="AP93" s="75">
        <f t="shared" si="12"/>
        <v>0</v>
      </c>
      <c r="AQ93" s="27">
        <f t="shared" si="7"/>
        <v>0</v>
      </c>
      <c r="AR93" s="17">
        <f t="shared" si="8"/>
        <v>0</v>
      </c>
      <c r="AS93" s="51">
        <v>0</v>
      </c>
      <c r="AT93" s="9">
        <f t="shared" si="9"/>
        <v>0</v>
      </c>
      <c r="AU93" s="39">
        <v>0</v>
      </c>
      <c r="AV93" s="7">
        <f t="shared" si="10"/>
        <v>95</v>
      </c>
      <c r="AW93" s="2" t="s">
        <v>122</v>
      </c>
    </row>
    <row r="94" spans="1:49" ht="15" x14ac:dyDescent="0.25">
      <c r="A94" s="7">
        <v>96</v>
      </c>
      <c r="B94" s="35" t="s">
        <v>117</v>
      </c>
      <c r="C94" s="28">
        <v>1</v>
      </c>
      <c r="D94" s="28">
        <v>1</v>
      </c>
      <c r="E94" s="28">
        <v>1</v>
      </c>
      <c r="F94" s="28">
        <v>1</v>
      </c>
      <c r="G94" s="24"/>
      <c r="H94" s="24"/>
      <c r="I94" s="28">
        <v>1</v>
      </c>
      <c r="J94" s="28">
        <v>1</v>
      </c>
      <c r="K94" s="28">
        <v>1</v>
      </c>
      <c r="L94" s="28">
        <v>1</v>
      </c>
      <c r="M94" s="28">
        <v>1</v>
      </c>
      <c r="N94" s="24"/>
      <c r="O94" s="24"/>
      <c r="P94" s="25">
        <v>0.5</v>
      </c>
      <c r="Q94" s="28">
        <v>1</v>
      </c>
      <c r="R94" s="28">
        <v>1</v>
      </c>
      <c r="S94" s="28">
        <v>1</v>
      </c>
      <c r="T94" s="28">
        <v>1</v>
      </c>
      <c r="U94" s="24"/>
      <c r="V94" s="24"/>
      <c r="W94" s="24"/>
      <c r="X94" s="24"/>
      <c r="Y94" s="28">
        <v>1</v>
      </c>
      <c r="Z94" s="28">
        <v>1</v>
      </c>
      <c r="AA94" s="28">
        <v>1</v>
      </c>
      <c r="AB94" s="28">
        <v>1</v>
      </c>
      <c r="AC94" s="24"/>
      <c r="AD94" s="28">
        <v>1</v>
      </c>
      <c r="AE94" s="28">
        <v>1</v>
      </c>
      <c r="AF94" s="28">
        <v>1</v>
      </c>
      <c r="AG94" s="28">
        <v>1</v>
      </c>
      <c r="AH94" s="16">
        <f t="shared" si="11"/>
        <v>21.5</v>
      </c>
      <c r="AI94" s="17">
        <v>0.5</v>
      </c>
      <c r="AJ94" s="17"/>
      <c r="AK94" s="7"/>
      <c r="AL94" s="46">
        <v>0</v>
      </c>
      <c r="AM94" s="58">
        <v>0</v>
      </c>
      <c r="AN94" s="74"/>
      <c r="AO94" s="17">
        <v>0</v>
      </c>
      <c r="AP94" s="75">
        <f t="shared" si="12"/>
        <v>0</v>
      </c>
      <c r="AQ94" s="27">
        <f t="shared" si="7"/>
        <v>0.5</v>
      </c>
      <c r="AR94" s="58">
        <f t="shared" si="8"/>
        <v>-0.5</v>
      </c>
      <c r="AS94" s="51">
        <v>-0.5</v>
      </c>
      <c r="AT94" s="9">
        <f t="shared" si="9"/>
        <v>-0.5</v>
      </c>
      <c r="AU94" s="39">
        <v>0</v>
      </c>
      <c r="AV94" s="7">
        <f t="shared" si="10"/>
        <v>96</v>
      </c>
      <c r="AW94" s="2" t="s">
        <v>123</v>
      </c>
    </row>
    <row r="95" spans="1:49" ht="15" x14ac:dyDescent="0.25">
      <c r="A95" s="7">
        <v>97</v>
      </c>
      <c r="B95" s="8" t="s">
        <v>121</v>
      </c>
      <c r="C95" s="28">
        <v>1</v>
      </c>
      <c r="D95" s="28">
        <v>1</v>
      </c>
      <c r="E95" s="28">
        <v>1</v>
      </c>
      <c r="F95" s="28">
        <v>1</v>
      </c>
      <c r="G95" s="24"/>
      <c r="H95" s="24"/>
      <c r="I95" s="28">
        <v>1</v>
      </c>
      <c r="J95" s="28">
        <v>1</v>
      </c>
      <c r="K95" s="28">
        <v>1</v>
      </c>
      <c r="L95" s="28">
        <v>1</v>
      </c>
      <c r="M95" s="28">
        <v>1</v>
      </c>
      <c r="N95" s="24"/>
      <c r="O95" s="24"/>
      <c r="P95" s="28">
        <v>1</v>
      </c>
      <c r="Q95" s="28">
        <v>1</v>
      </c>
      <c r="R95" s="28">
        <v>1</v>
      </c>
      <c r="S95" s="28">
        <v>1</v>
      </c>
      <c r="T95" s="28">
        <v>1</v>
      </c>
      <c r="U95" s="24"/>
      <c r="V95" s="24"/>
      <c r="W95" s="24"/>
      <c r="X95" s="24"/>
      <c r="Y95" s="28">
        <v>1</v>
      </c>
      <c r="Z95" s="28">
        <v>1</v>
      </c>
      <c r="AA95" s="28">
        <v>1</v>
      </c>
      <c r="AB95" s="28">
        <v>1</v>
      </c>
      <c r="AC95" s="24"/>
      <c r="AD95" s="28">
        <v>1</v>
      </c>
      <c r="AE95" s="28">
        <v>1</v>
      </c>
      <c r="AF95" s="28">
        <v>1</v>
      </c>
      <c r="AG95" s="28">
        <v>1</v>
      </c>
      <c r="AH95" s="16">
        <f t="shared" si="11"/>
        <v>22</v>
      </c>
      <c r="AI95" s="17">
        <v>0</v>
      </c>
      <c r="AJ95" s="17"/>
      <c r="AK95" s="7"/>
      <c r="AL95" s="46">
        <v>0</v>
      </c>
      <c r="AM95" s="58">
        <v>0</v>
      </c>
      <c r="AN95" s="74"/>
      <c r="AO95" s="17">
        <v>0</v>
      </c>
      <c r="AP95" s="75">
        <f t="shared" si="12"/>
        <v>0</v>
      </c>
      <c r="AQ95" s="27">
        <f t="shared" si="7"/>
        <v>0</v>
      </c>
      <c r="AR95" s="17">
        <f t="shared" si="8"/>
        <v>0</v>
      </c>
      <c r="AS95" s="51">
        <v>0</v>
      </c>
      <c r="AT95" s="9">
        <f t="shared" si="9"/>
        <v>0</v>
      </c>
      <c r="AU95" s="39">
        <v>0</v>
      </c>
      <c r="AV95" s="7">
        <f t="shared" si="10"/>
        <v>97</v>
      </c>
      <c r="AW95" s="2" t="s">
        <v>123</v>
      </c>
    </row>
    <row r="96" spans="1:49" ht="15" x14ac:dyDescent="0.25">
      <c r="A96" s="7">
        <v>98</v>
      </c>
      <c r="B96" s="8" t="s">
        <v>119</v>
      </c>
      <c r="C96" s="28">
        <v>1</v>
      </c>
      <c r="D96" s="28">
        <v>1</v>
      </c>
      <c r="E96" s="28">
        <v>1</v>
      </c>
      <c r="F96" s="28">
        <v>1</v>
      </c>
      <c r="G96" s="24"/>
      <c r="H96" s="24"/>
      <c r="I96" s="28">
        <v>1</v>
      </c>
      <c r="J96" s="31">
        <v>1</v>
      </c>
      <c r="K96" s="28">
        <v>1</v>
      </c>
      <c r="L96" s="28">
        <v>1</v>
      </c>
      <c r="M96" s="28">
        <v>1</v>
      </c>
      <c r="N96" s="24"/>
      <c r="O96" s="24"/>
      <c r="P96" s="28">
        <v>1</v>
      </c>
      <c r="Q96" s="28">
        <v>1</v>
      </c>
      <c r="R96" s="28">
        <v>1</v>
      </c>
      <c r="S96" s="21">
        <v>0</v>
      </c>
      <c r="T96" s="28">
        <v>1</v>
      </c>
      <c r="U96" s="24"/>
      <c r="V96" s="24"/>
      <c r="W96" s="24"/>
      <c r="X96" s="24"/>
      <c r="Y96" s="28">
        <v>1</v>
      </c>
      <c r="Z96" s="28">
        <v>1</v>
      </c>
      <c r="AA96" s="28">
        <v>1</v>
      </c>
      <c r="AB96" s="31">
        <v>1</v>
      </c>
      <c r="AC96" s="24"/>
      <c r="AD96" s="28">
        <v>1</v>
      </c>
      <c r="AE96" s="28">
        <v>1</v>
      </c>
      <c r="AF96" s="28">
        <v>1</v>
      </c>
      <c r="AG96" s="28">
        <v>1</v>
      </c>
      <c r="AH96" s="16">
        <f t="shared" si="11"/>
        <v>21</v>
      </c>
      <c r="AI96" s="17">
        <v>1</v>
      </c>
      <c r="AJ96" s="17"/>
      <c r="AK96" s="7"/>
      <c r="AL96" s="46">
        <v>0</v>
      </c>
      <c r="AM96" s="58">
        <v>0</v>
      </c>
      <c r="AN96" s="74"/>
      <c r="AO96" s="17">
        <v>0</v>
      </c>
      <c r="AP96" s="75">
        <f t="shared" si="12"/>
        <v>0</v>
      </c>
      <c r="AQ96" s="27">
        <f t="shared" si="7"/>
        <v>1</v>
      </c>
      <c r="AR96" s="58">
        <f t="shared" si="8"/>
        <v>-1</v>
      </c>
      <c r="AS96" s="51">
        <v>-1</v>
      </c>
      <c r="AT96" s="9">
        <f t="shared" si="9"/>
        <v>-1</v>
      </c>
      <c r="AU96" s="39">
        <v>0</v>
      </c>
      <c r="AV96" s="7">
        <f t="shared" si="10"/>
        <v>98</v>
      </c>
      <c r="AW96" s="2" t="s">
        <v>123</v>
      </c>
    </row>
    <row r="97" spans="1:49" ht="15" x14ac:dyDescent="0.25">
      <c r="A97" s="7">
        <v>99</v>
      </c>
      <c r="B97" s="8" t="s">
        <v>120</v>
      </c>
      <c r="C97" s="28">
        <v>1</v>
      </c>
      <c r="D97" s="28">
        <v>1</v>
      </c>
      <c r="E97" s="28">
        <v>1</v>
      </c>
      <c r="F97" s="28">
        <v>1</v>
      </c>
      <c r="G97" s="24"/>
      <c r="H97" s="24"/>
      <c r="I97" s="28">
        <v>1</v>
      </c>
      <c r="J97" s="28">
        <v>1</v>
      </c>
      <c r="K97" s="28">
        <v>1</v>
      </c>
      <c r="L97" s="28">
        <v>1</v>
      </c>
      <c r="M97" s="28">
        <v>1</v>
      </c>
      <c r="N97" s="24"/>
      <c r="O97" s="24"/>
      <c r="P97" s="28">
        <v>1</v>
      </c>
      <c r="Q97" s="28">
        <v>1</v>
      </c>
      <c r="R97" s="28">
        <v>1</v>
      </c>
      <c r="S97" s="25">
        <v>0.5</v>
      </c>
      <c r="T97" s="28">
        <v>1</v>
      </c>
      <c r="U97" s="24"/>
      <c r="V97" s="24"/>
      <c r="W97" s="24"/>
      <c r="X97" s="24"/>
      <c r="Y97" s="31">
        <v>1</v>
      </c>
      <c r="Z97" s="28">
        <v>1</v>
      </c>
      <c r="AA97" s="28">
        <v>1</v>
      </c>
      <c r="AB97" s="28">
        <v>1</v>
      </c>
      <c r="AC97" s="24"/>
      <c r="AD97" s="28">
        <v>1</v>
      </c>
      <c r="AE97" s="28">
        <v>1</v>
      </c>
      <c r="AF97" s="28">
        <v>1</v>
      </c>
      <c r="AG97" s="28">
        <v>1</v>
      </c>
      <c r="AH97" s="16">
        <f t="shared" si="11"/>
        <v>21.5</v>
      </c>
      <c r="AI97" s="17">
        <v>0.5</v>
      </c>
      <c r="AJ97" s="17"/>
      <c r="AK97" s="7"/>
      <c r="AL97" s="46">
        <v>0</v>
      </c>
      <c r="AM97" s="58">
        <v>0</v>
      </c>
      <c r="AN97" s="74"/>
      <c r="AO97" s="17">
        <v>0</v>
      </c>
      <c r="AP97" s="75">
        <f t="shared" si="12"/>
        <v>0</v>
      </c>
      <c r="AQ97" s="27">
        <f t="shared" si="7"/>
        <v>0.5</v>
      </c>
      <c r="AR97" s="58">
        <f t="shared" si="8"/>
        <v>-0.5</v>
      </c>
      <c r="AS97" s="51">
        <v>-0.5</v>
      </c>
      <c r="AT97" s="9">
        <f t="shared" si="9"/>
        <v>-0.5</v>
      </c>
      <c r="AU97" s="39">
        <v>0</v>
      </c>
      <c r="AV97" s="7">
        <f t="shared" si="10"/>
        <v>99</v>
      </c>
      <c r="AW97" s="2" t="s">
        <v>123</v>
      </c>
    </row>
    <row r="98" spans="1:49" ht="15" x14ac:dyDescent="0.25">
      <c r="A98" s="7">
        <v>100</v>
      </c>
      <c r="B98" s="8" t="s">
        <v>118</v>
      </c>
      <c r="C98" s="28">
        <v>1</v>
      </c>
      <c r="D98" s="28">
        <v>1</v>
      </c>
      <c r="E98" s="28">
        <v>1</v>
      </c>
      <c r="F98" s="28">
        <v>1</v>
      </c>
      <c r="G98" s="24"/>
      <c r="H98" s="24"/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4"/>
      <c r="O98" s="24"/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4"/>
      <c r="V98" s="24"/>
      <c r="W98" s="24"/>
      <c r="X98" s="24"/>
      <c r="Y98" s="28">
        <v>1</v>
      </c>
      <c r="Z98" s="28">
        <v>1</v>
      </c>
      <c r="AA98" s="28">
        <v>1</v>
      </c>
      <c r="AB98" s="28">
        <v>1</v>
      </c>
      <c r="AC98" s="24"/>
      <c r="AD98" s="28">
        <v>1</v>
      </c>
      <c r="AE98" s="28">
        <v>1</v>
      </c>
      <c r="AF98" s="28">
        <v>1</v>
      </c>
      <c r="AG98" s="28">
        <v>1</v>
      </c>
      <c r="AH98" s="16">
        <f t="shared" si="11"/>
        <v>22</v>
      </c>
      <c r="AI98" s="17">
        <v>0</v>
      </c>
      <c r="AJ98" s="17"/>
      <c r="AK98" s="7"/>
      <c r="AL98" s="46">
        <v>0</v>
      </c>
      <c r="AM98" s="58">
        <v>0</v>
      </c>
      <c r="AN98" s="74"/>
      <c r="AO98" s="17">
        <v>0</v>
      </c>
      <c r="AP98" s="75">
        <f t="shared" si="12"/>
        <v>0</v>
      </c>
      <c r="AQ98" s="27">
        <f t="shared" si="7"/>
        <v>0</v>
      </c>
      <c r="AR98" s="17">
        <f t="shared" si="8"/>
        <v>0</v>
      </c>
      <c r="AS98" s="51">
        <v>0</v>
      </c>
      <c r="AT98" s="9">
        <f t="shared" si="9"/>
        <v>0</v>
      </c>
      <c r="AU98" s="39">
        <v>0</v>
      </c>
      <c r="AV98" s="7">
        <f t="shared" si="10"/>
        <v>100</v>
      </c>
      <c r="AW98" s="2" t="s">
        <v>123</v>
      </c>
    </row>
    <row r="99" spans="1:49" s="85" customFormat="1" ht="15" x14ac:dyDescent="0.25">
      <c r="A99" s="79">
        <v>101</v>
      </c>
      <c r="B99" s="80" t="s">
        <v>116</v>
      </c>
      <c r="C99" s="81">
        <v>1</v>
      </c>
      <c r="D99" s="81">
        <v>1</v>
      </c>
      <c r="E99" s="21">
        <v>0</v>
      </c>
      <c r="F99" s="81">
        <v>1</v>
      </c>
      <c r="G99" s="24"/>
      <c r="H99" s="24"/>
      <c r="I99" s="81">
        <v>1</v>
      </c>
      <c r="J99" s="81">
        <v>1</v>
      </c>
      <c r="K99" s="21">
        <v>0</v>
      </c>
      <c r="L99" s="81">
        <v>1</v>
      </c>
      <c r="M99" s="81">
        <v>1</v>
      </c>
      <c r="N99" s="24"/>
      <c r="O99" s="24"/>
      <c r="P99" s="81">
        <v>1</v>
      </c>
      <c r="Q99" s="81">
        <v>1</v>
      </c>
      <c r="R99" s="81">
        <v>1</v>
      </c>
      <c r="S99" s="81">
        <v>1</v>
      </c>
      <c r="T99" s="81">
        <v>1</v>
      </c>
      <c r="U99" s="24"/>
      <c r="V99" s="24"/>
      <c r="W99" s="24"/>
      <c r="X99" s="24"/>
      <c r="Y99" s="81">
        <v>1</v>
      </c>
      <c r="Z99" s="81">
        <v>1</v>
      </c>
      <c r="AA99" s="81">
        <v>1</v>
      </c>
      <c r="AB99" s="81">
        <v>1</v>
      </c>
      <c r="AC99" s="24"/>
      <c r="AD99" s="81">
        <v>1</v>
      </c>
      <c r="AE99" s="81">
        <v>1</v>
      </c>
      <c r="AF99" s="81">
        <v>1</v>
      </c>
      <c r="AG99" s="81">
        <v>1</v>
      </c>
      <c r="AH99" s="78">
        <f t="shared" si="11"/>
        <v>20</v>
      </c>
      <c r="AI99" s="78">
        <v>2</v>
      </c>
      <c r="AJ99" s="78"/>
      <c r="AK99" s="79"/>
      <c r="AL99" s="79">
        <v>0</v>
      </c>
      <c r="AM99" s="78">
        <v>0</v>
      </c>
      <c r="AN99" s="77"/>
      <c r="AO99" s="78">
        <v>0</v>
      </c>
      <c r="AP99" s="75">
        <f t="shared" si="12"/>
        <v>0</v>
      </c>
      <c r="AQ99" s="82">
        <f t="shared" si="7"/>
        <v>2</v>
      </c>
      <c r="AR99" s="78">
        <f t="shared" si="8"/>
        <v>-2</v>
      </c>
      <c r="AS99" s="83">
        <v>-2</v>
      </c>
      <c r="AT99" s="83">
        <f t="shared" si="9"/>
        <v>-2</v>
      </c>
      <c r="AU99" s="79">
        <v>0</v>
      </c>
      <c r="AV99" s="79">
        <f t="shared" si="10"/>
        <v>101</v>
      </c>
      <c r="AW99" s="84" t="s">
        <v>149</v>
      </c>
    </row>
    <row r="100" spans="1:49" ht="15" x14ac:dyDescent="0.25">
      <c r="A100" s="7">
        <v>102</v>
      </c>
      <c r="B100" s="8" t="s">
        <v>130</v>
      </c>
      <c r="C100" s="28">
        <v>1</v>
      </c>
      <c r="D100" s="28">
        <v>1</v>
      </c>
      <c r="E100" s="28">
        <v>1</v>
      </c>
      <c r="F100" s="28">
        <v>1</v>
      </c>
      <c r="G100" s="24"/>
      <c r="H100" s="24"/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4"/>
      <c r="O100" s="24"/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4"/>
      <c r="V100" s="24"/>
      <c r="W100" s="24"/>
      <c r="X100" s="24"/>
      <c r="Y100" s="28">
        <v>1</v>
      </c>
      <c r="Z100" s="28">
        <v>1</v>
      </c>
      <c r="AA100" s="28">
        <v>1</v>
      </c>
      <c r="AB100" s="28">
        <v>1</v>
      </c>
      <c r="AC100" s="24"/>
      <c r="AD100" s="28">
        <v>1</v>
      </c>
      <c r="AE100" s="28">
        <v>1</v>
      </c>
      <c r="AF100" s="28">
        <v>1</v>
      </c>
      <c r="AG100" s="28">
        <v>1</v>
      </c>
      <c r="AH100" s="16">
        <f t="shared" si="11"/>
        <v>22</v>
      </c>
      <c r="AI100" s="17">
        <v>0</v>
      </c>
      <c r="AJ100" s="17"/>
      <c r="AK100" s="7"/>
      <c r="AL100" s="46">
        <v>0</v>
      </c>
      <c r="AM100" s="58">
        <v>0</v>
      </c>
      <c r="AN100" s="74"/>
      <c r="AO100" s="17"/>
      <c r="AP100" s="75">
        <f t="shared" si="12"/>
        <v>0</v>
      </c>
      <c r="AQ100" s="27">
        <f t="shared" si="7"/>
        <v>0</v>
      </c>
      <c r="AR100" s="17">
        <v>0</v>
      </c>
      <c r="AS100" s="51">
        <v>0</v>
      </c>
      <c r="AT100" s="9">
        <f t="shared" si="9"/>
        <v>0</v>
      </c>
      <c r="AU100" s="39">
        <v>0</v>
      </c>
      <c r="AV100" s="7">
        <f t="shared" si="10"/>
        <v>102</v>
      </c>
      <c r="AW100" s="2" t="s">
        <v>152</v>
      </c>
    </row>
    <row r="101" spans="1:49" ht="15" x14ac:dyDescent="0.25">
      <c r="A101" s="7">
        <v>103</v>
      </c>
      <c r="B101" s="61" t="s">
        <v>131</v>
      </c>
      <c r="C101" s="28">
        <v>1</v>
      </c>
      <c r="D101" s="28">
        <v>1</v>
      </c>
      <c r="E101" s="28">
        <v>1</v>
      </c>
      <c r="F101" s="28">
        <v>1</v>
      </c>
      <c r="G101" s="28">
        <v>1</v>
      </c>
      <c r="H101" s="24"/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1</v>
      </c>
      <c r="O101" s="24"/>
      <c r="P101" s="28">
        <v>1</v>
      </c>
      <c r="Q101" s="28">
        <v>1</v>
      </c>
      <c r="R101" s="28">
        <v>1</v>
      </c>
      <c r="S101" s="28">
        <v>1</v>
      </c>
      <c r="T101" s="28">
        <v>1</v>
      </c>
      <c r="U101" s="24"/>
      <c r="V101" s="24"/>
      <c r="W101" s="24"/>
      <c r="X101" s="24"/>
      <c r="Y101" s="28">
        <v>1</v>
      </c>
      <c r="Z101" s="28">
        <v>1</v>
      </c>
      <c r="AA101" s="28">
        <v>1</v>
      </c>
      <c r="AB101" s="28">
        <v>1</v>
      </c>
      <c r="AC101" s="24"/>
      <c r="AD101" s="28">
        <v>1</v>
      </c>
      <c r="AE101" s="28">
        <v>1</v>
      </c>
      <c r="AF101" s="28">
        <v>1</v>
      </c>
      <c r="AG101" s="31">
        <v>1</v>
      </c>
      <c r="AH101" s="16">
        <f t="shared" si="11"/>
        <v>24</v>
      </c>
      <c r="AI101" s="17">
        <v>0</v>
      </c>
      <c r="AJ101" s="17"/>
      <c r="AK101" s="7"/>
      <c r="AL101" s="46">
        <v>0</v>
      </c>
      <c r="AM101" s="58">
        <v>0</v>
      </c>
      <c r="AN101" s="74"/>
      <c r="AO101" s="17"/>
      <c r="AP101" s="75">
        <f t="shared" si="12"/>
        <v>0</v>
      </c>
      <c r="AQ101" s="27">
        <f t="shared" si="7"/>
        <v>0</v>
      </c>
      <c r="AR101" s="17">
        <v>0</v>
      </c>
      <c r="AS101" s="51">
        <v>0</v>
      </c>
      <c r="AT101" s="9">
        <f t="shared" si="9"/>
        <v>0</v>
      </c>
      <c r="AU101" s="39">
        <v>0</v>
      </c>
      <c r="AV101" s="7">
        <f t="shared" si="10"/>
        <v>103</v>
      </c>
      <c r="AW101" s="2" t="s">
        <v>152</v>
      </c>
    </row>
    <row r="102" spans="1:49" s="43" customFormat="1" ht="15" x14ac:dyDescent="0.25">
      <c r="A102" s="36">
        <v>104</v>
      </c>
      <c r="B102" s="61" t="s">
        <v>148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8">
        <v>1</v>
      </c>
      <c r="AE102" s="28">
        <v>1</v>
      </c>
      <c r="AF102" s="28">
        <v>1</v>
      </c>
      <c r="AG102" s="28">
        <v>1</v>
      </c>
      <c r="AH102" s="16">
        <f t="shared" si="11"/>
        <v>4</v>
      </c>
      <c r="AI102" s="17">
        <v>20</v>
      </c>
      <c r="AJ102" s="38"/>
      <c r="AK102" s="36"/>
      <c r="AL102" s="46">
        <v>0</v>
      </c>
      <c r="AM102" s="58">
        <v>0</v>
      </c>
      <c r="AN102" s="74"/>
      <c r="AO102" s="38"/>
      <c r="AP102" s="75">
        <f t="shared" si="12"/>
        <v>0</v>
      </c>
      <c r="AQ102" s="40">
        <f t="shared" si="7"/>
        <v>20</v>
      </c>
      <c r="AR102" s="38">
        <v>0</v>
      </c>
      <c r="AS102" s="51">
        <v>0</v>
      </c>
      <c r="AT102" s="41">
        <f t="shared" si="9"/>
        <v>0</v>
      </c>
      <c r="AU102" s="39">
        <v>0</v>
      </c>
      <c r="AV102" s="36">
        <f t="shared" si="10"/>
        <v>104</v>
      </c>
      <c r="AW102" s="42" t="s">
        <v>151</v>
      </c>
    </row>
    <row r="103" spans="1:49" s="43" customFormat="1" ht="15" x14ac:dyDescent="0.25">
      <c r="A103" s="36"/>
      <c r="B103" s="61" t="s">
        <v>153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8"/>
      <c r="AE103" s="28"/>
      <c r="AF103" s="28"/>
      <c r="AG103" s="28"/>
      <c r="AH103" s="16"/>
      <c r="AI103" s="17"/>
      <c r="AJ103" s="38"/>
      <c r="AK103" s="36"/>
      <c r="AL103" s="46">
        <v>0</v>
      </c>
      <c r="AM103" s="58">
        <v>0</v>
      </c>
      <c r="AN103" s="74"/>
      <c r="AO103" s="38"/>
      <c r="AP103" s="75">
        <f t="shared" si="12"/>
        <v>0</v>
      </c>
      <c r="AQ103" s="40">
        <f t="shared" si="7"/>
        <v>0</v>
      </c>
      <c r="AR103" s="38">
        <v>0</v>
      </c>
      <c r="AS103" s="51">
        <v>0</v>
      </c>
      <c r="AT103" s="41">
        <f t="shared" ref="AT103:AT104" si="13">+AS103</f>
        <v>0</v>
      </c>
      <c r="AU103" s="39">
        <v>0</v>
      </c>
      <c r="AV103" s="36"/>
      <c r="AW103" s="42"/>
    </row>
    <row r="104" spans="1:49" s="43" customFormat="1" ht="15" x14ac:dyDescent="0.25">
      <c r="A104" s="36"/>
      <c r="B104" s="61" t="s">
        <v>179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8"/>
      <c r="AE104" s="28"/>
      <c r="AF104" s="28"/>
      <c r="AG104" s="28"/>
      <c r="AH104" s="16"/>
      <c r="AI104" s="17"/>
      <c r="AJ104" s="38"/>
      <c r="AK104" s="36"/>
      <c r="AL104" s="46">
        <v>0</v>
      </c>
      <c r="AM104" s="58">
        <v>0</v>
      </c>
      <c r="AN104" s="74"/>
      <c r="AO104" s="38"/>
      <c r="AP104" s="75">
        <f t="shared" si="12"/>
        <v>0</v>
      </c>
      <c r="AQ104" s="40">
        <f t="shared" si="7"/>
        <v>0</v>
      </c>
      <c r="AR104" s="38">
        <v>0</v>
      </c>
      <c r="AS104" s="51">
        <v>0</v>
      </c>
      <c r="AT104" s="41">
        <f t="shared" si="13"/>
        <v>0</v>
      </c>
      <c r="AU104" s="39">
        <v>0</v>
      </c>
      <c r="AV104" s="36"/>
      <c r="AW104" s="42"/>
    </row>
    <row r="105" spans="1:49" ht="15" x14ac:dyDescent="0.25">
      <c r="A105" s="7"/>
      <c r="B105" s="5" t="s">
        <v>51</v>
      </c>
      <c r="C105" s="18">
        <f>SUM(C4:C101)</f>
        <v>88.5</v>
      </c>
      <c r="D105" s="18">
        <f t="shared" ref="D105:AH105" si="14">SUM(D4:D99)</f>
        <v>93.5</v>
      </c>
      <c r="E105" s="18">
        <f t="shared" si="14"/>
        <v>88</v>
      </c>
      <c r="F105" s="18">
        <f t="shared" si="14"/>
        <v>90.5</v>
      </c>
      <c r="G105" s="18">
        <f t="shared" si="14"/>
        <v>15</v>
      </c>
      <c r="H105" s="18">
        <f t="shared" si="14"/>
        <v>3</v>
      </c>
      <c r="I105" s="18">
        <f t="shared" si="14"/>
        <v>92.5</v>
      </c>
      <c r="J105" s="18">
        <f t="shared" si="14"/>
        <v>95</v>
      </c>
      <c r="K105" s="18">
        <f t="shared" si="14"/>
        <v>89</v>
      </c>
      <c r="L105" s="18">
        <f t="shared" si="14"/>
        <v>91.5</v>
      </c>
      <c r="M105" s="18">
        <f t="shared" si="14"/>
        <v>91</v>
      </c>
      <c r="N105" s="18">
        <f t="shared" si="14"/>
        <v>15</v>
      </c>
      <c r="O105" s="18">
        <f t="shared" si="14"/>
        <v>3</v>
      </c>
      <c r="P105" s="18">
        <f t="shared" si="14"/>
        <v>91.5</v>
      </c>
      <c r="Q105" s="18">
        <f t="shared" si="14"/>
        <v>88.5</v>
      </c>
      <c r="R105" s="18">
        <f t="shared" si="14"/>
        <v>92</v>
      </c>
      <c r="S105" s="18">
        <f t="shared" si="14"/>
        <v>86.5</v>
      </c>
      <c r="T105" s="18">
        <f t="shared" si="14"/>
        <v>96</v>
      </c>
      <c r="U105" s="18">
        <f t="shared" si="14"/>
        <v>3</v>
      </c>
      <c r="V105" s="18">
        <f t="shared" si="14"/>
        <v>3</v>
      </c>
      <c r="W105" s="18">
        <f t="shared" si="14"/>
        <v>3</v>
      </c>
      <c r="X105" s="18">
        <f t="shared" si="14"/>
        <v>3</v>
      </c>
      <c r="Y105" s="18">
        <f t="shared" si="14"/>
        <v>87.5</v>
      </c>
      <c r="Z105" s="18">
        <f t="shared" si="14"/>
        <v>92</v>
      </c>
      <c r="AA105" s="18">
        <f t="shared" si="14"/>
        <v>93</v>
      </c>
      <c r="AB105" s="18">
        <f t="shared" si="14"/>
        <v>87</v>
      </c>
      <c r="AC105" s="18">
        <f t="shared" si="14"/>
        <v>3</v>
      </c>
      <c r="AD105" s="18">
        <f t="shared" si="14"/>
        <v>90.5</v>
      </c>
      <c r="AE105" s="18">
        <f t="shared" si="14"/>
        <v>93.5</v>
      </c>
      <c r="AF105" s="18">
        <f t="shared" si="14"/>
        <v>91.5</v>
      </c>
      <c r="AG105" s="18">
        <f t="shared" si="14"/>
        <v>93</v>
      </c>
      <c r="AH105" s="18">
        <f t="shared" si="14"/>
        <v>2052</v>
      </c>
      <c r="AI105" s="18">
        <f>SUM(AI4:AI102)</f>
        <v>131</v>
      </c>
      <c r="AJ105" s="18">
        <f>SUM(AJ4:AJ99)</f>
        <v>0</v>
      </c>
      <c r="AK105" s="18"/>
      <c r="AL105" s="47">
        <v>0</v>
      </c>
      <c r="AM105" s="103">
        <v>0</v>
      </c>
      <c r="AN105" s="88">
        <f>SUM(AN4:AN99)</f>
        <v>8.5</v>
      </c>
      <c r="AO105" s="18">
        <f>SUM(AO4:AO99)</f>
        <v>4.55</v>
      </c>
      <c r="AP105" s="88">
        <f>SUM(AP4:AP99)</f>
        <v>166.55</v>
      </c>
      <c r="AQ105" s="18">
        <f>SUM(AQ4:AQ102)</f>
        <v>131</v>
      </c>
      <c r="AR105" s="18">
        <f>SUM(AR4:AR99)</f>
        <v>55.55</v>
      </c>
      <c r="AS105" s="52">
        <f>SUM(AS4:AS102)</f>
        <v>-56</v>
      </c>
      <c r="AT105" s="18">
        <f>SUM(AT4:AT102)</f>
        <v>-56.5</v>
      </c>
      <c r="AU105" s="96">
        <f>SUM(AU4:AU102)</f>
        <v>106</v>
      </c>
      <c r="AV105" s="2"/>
      <c r="AW105" s="2"/>
    </row>
    <row r="106" spans="1:49" ht="15.75" thickBot="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46"/>
      <c r="AM106" s="104"/>
      <c r="AN106" s="89"/>
      <c r="AO106" s="13"/>
      <c r="AP106" s="91"/>
      <c r="AQ106" s="13"/>
      <c r="AR106" s="13"/>
      <c r="AS106" s="53"/>
      <c r="AT106" s="13"/>
      <c r="AU106" s="97"/>
      <c r="AV106" s="13"/>
      <c r="AW106" s="13"/>
    </row>
    <row r="107" spans="1:49" ht="15" thickBo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26">
        <f>22-17.5</f>
        <v>4.5</v>
      </c>
      <c r="AE107" s="14"/>
      <c r="AF107" s="14"/>
      <c r="AG107" s="14"/>
      <c r="AH107" s="14"/>
      <c r="AI107" s="14"/>
      <c r="AJ107" s="14"/>
      <c r="AK107" s="14"/>
      <c r="AL107" s="48"/>
      <c r="AM107" s="105"/>
      <c r="AN107" s="90"/>
      <c r="AO107" s="14"/>
      <c r="AP107" s="92"/>
      <c r="AQ107" s="14"/>
      <c r="AR107" s="14"/>
      <c r="AS107" s="54"/>
      <c r="AT107" s="14"/>
      <c r="AU107" s="98"/>
      <c r="AV107" s="14"/>
      <c r="AW107" s="14"/>
    </row>
    <row r="108" spans="1:49" ht="15" thickBot="1" x14ac:dyDescent="0.25">
      <c r="A108" s="1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48"/>
      <c r="AM108" s="105"/>
      <c r="AN108" s="90"/>
      <c r="AO108" s="14"/>
      <c r="AP108" s="92"/>
      <c r="AQ108" s="14"/>
      <c r="AR108" s="14"/>
      <c r="AS108" s="54"/>
      <c r="AT108" s="14"/>
      <c r="AU108" s="98"/>
      <c r="AV108" s="14"/>
      <c r="AW108" s="14"/>
    </row>
    <row r="109" spans="1:49" ht="15" thickBot="1" x14ac:dyDescent="0.25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48"/>
      <c r="AM109" s="105"/>
      <c r="AN109" s="90"/>
      <c r="AO109" s="14"/>
      <c r="AP109" s="92"/>
      <c r="AQ109" s="14"/>
      <c r="AR109" s="14"/>
      <c r="AS109" s="54"/>
      <c r="AT109" s="14"/>
      <c r="AU109" s="98"/>
      <c r="AV109" s="14"/>
      <c r="AW109" s="14"/>
    </row>
    <row r="110" spans="1:49" ht="29.25" thickBot="1" x14ac:dyDescent="0.25">
      <c r="A110" s="14"/>
      <c r="B110" s="14" t="s">
        <v>132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48"/>
      <c r="AM110" s="105"/>
      <c r="AN110" s="90"/>
      <c r="AO110" s="14"/>
      <c r="AP110" s="92"/>
      <c r="AQ110" s="14"/>
      <c r="AR110" s="14"/>
      <c r="AS110" s="54"/>
      <c r="AT110" s="14"/>
      <c r="AU110" s="98"/>
      <c r="AV110" s="14"/>
      <c r="AW110" s="14"/>
    </row>
    <row r="111" spans="1:49" ht="15" thickBo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48"/>
      <c r="AM111" s="105"/>
      <c r="AN111" s="90"/>
      <c r="AO111" s="14"/>
      <c r="AP111" s="92"/>
      <c r="AQ111" s="14"/>
      <c r="AR111" s="14"/>
      <c r="AS111" s="54"/>
      <c r="AT111" s="14"/>
      <c r="AU111" s="98"/>
      <c r="AV111" s="14"/>
      <c r="AW111" s="14"/>
    </row>
    <row r="112" spans="1:49" ht="15" thickBo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48"/>
      <c r="AM112" s="105"/>
      <c r="AN112" s="90"/>
      <c r="AO112" s="14"/>
      <c r="AP112" s="92"/>
      <c r="AQ112" s="14"/>
      <c r="AR112" s="14"/>
      <c r="AS112" s="54"/>
      <c r="AT112" s="14"/>
      <c r="AU112" s="98"/>
      <c r="AV112" s="14"/>
      <c r="AW112" s="14"/>
    </row>
    <row r="113" spans="1:49" ht="15" thickBo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48"/>
      <c r="AM113" s="105"/>
      <c r="AN113" s="90"/>
      <c r="AO113" s="14"/>
      <c r="AP113" s="92"/>
      <c r="AQ113" s="14"/>
      <c r="AR113" s="14"/>
      <c r="AS113" s="54"/>
      <c r="AT113" s="14"/>
      <c r="AU113" s="98"/>
      <c r="AV113" s="14"/>
      <c r="AW113" s="14"/>
    </row>
    <row r="114" spans="1:49" ht="15" thickBo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48"/>
      <c r="AM114" s="105"/>
      <c r="AN114" s="90"/>
      <c r="AO114" s="14"/>
      <c r="AP114" s="92"/>
      <c r="AQ114" s="14"/>
      <c r="AR114" s="14"/>
      <c r="AS114" s="54"/>
      <c r="AT114" s="14"/>
      <c r="AU114" s="98"/>
      <c r="AV114" s="14"/>
      <c r="AW114" s="14"/>
    </row>
    <row r="115" spans="1:49" ht="15" thickBo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48"/>
      <c r="AM115" s="105"/>
      <c r="AN115" s="90"/>
      <c r="AO115" s="14"/>
      <c r="AP115" s="92"/>
      <c r="AQ115" s="14"/>
      <c r="AR115" s="14"/>
      <c r="AS115" s="54"/>
      <c r="AT115" s="14"/>
      <c r="AU115" s="98"/>
      <c r="AV115" s="14"/>
      <c r="AW115" s="14"/>
    </row>
    <row r="116" spans="1:49" ht="15" thickBo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48"/>
      <c r="AM116" s="105"/>
      <c r="AN116" s="90"/>
      <c r="AO116" s="14"/>
      <c r="AP116" s="92"/>
      <c r="AQ116" s="14"/>
      <c r="AR116" s="14"/>
      <c r="AS116" s="54"/>
      <c r="AT116" s="14"/>
      <c r="AU116" s="98"/>
      <c r="AV116" s="14"/>
      <c r="AW116" s="14"/>
    </row>
    <row r="117" spans="1:49" ht="15" thickBo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48"/>
      <c r="AM117" s="105"/>
      <c r="AN117" s="90"/>
      <c r="AO117" s="14"/>
      <c r="AP117" s="92"/>
      <c r="AQ117" s="14"/>
      <c r="AR117" s="14"/>
      <c r="AS117" s="54"/>
      <c r="AT117" s="14"/>
      <c r="AU117" s="98"/>
      <c r="AV117" s="14"/>
      <c r="AW117" s="14"/>
    </row>
    <row r="118" spans="1:49" ht="15.75" thickBot="1" x14ac:dyDescent="0.3">
      <c r="A118" s="14"/>
      <c r="B118" s="29" t="s">
        <v>102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48"/>
      <c r="AM118" s="105"/>
      <c r="AN118" s="90"/>
      <c r="AO118" s="14"/>
      <c r="AP118" s="92"/>
      <c r="AQ118" s="14"/>
      <c r="AR118" s="14"/>
      <c r="AS118" s="54"/>
      <c r="AT118" s="14"/>
      <c r="AU118" s="98"/>
      <c r="AV118" s="14"/>
      <c r="AW118" s="14"/>
    </row>
    <row r="119" spans="1:49" ht="15" thickBot="1" x14ac:dyDescent="0.25">
      <c r="A119" s="14"/>
      <c r="B119" s="14" t="s">
        <v>19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48"/>
      <c r="AM119" s="105"/>
      <c r="AN119" s="90"/>
      <c r="AO119" s="14"/>
      <c r="AP119" s="92"/>
      <c r="AQ119" s="14"/>
      <c r="AR119" s="14"/>
      <c r="AS119" s="54"/>
      <c r="AT119" s="14"/>
      <c r="AU119" s="98"/>
      <c r="AV119" s="14"/>
      <c r="AW119" s="14"/>
    </row>
    <row r="120" spans="1:49" ht="15" thickBo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48"/>
      <c r="AM120" s="105"/>
      <c r="AN120" s="90"/>
      <c r="AO120" s="14"/>
      <c r="AP120" s="92"/>
      <c r="AQ120" s="14"/>
      <c r="AR120" s="14"/>
      <c r="AS120" s="54"/>
      <c r="AT120" s="14"/>
      <c r="AU120" s="98"/>
      <c r="AV120" s="14"/>
      <c r="AW120" s="14"/>
    </row>
    <row r="121" spans="1:49" ht="15.75" thickBot="1" x14ac:dyDescent="0.3">
      <c r="A121" s="14"/>
      <c r="B121" s="29" t="s">
        <v>105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48"/>
      <c r="AM121" s="105"/>
      <c r="AN121" s="90"/>
      <c r="AO121" s="14"/>
      <c r="AP121" s="92"/>
      <c r="AQ121" s="14"/>
      <c r="AR121" s="14"/>
      <c r="AS121" s="54"/>
      <c r="AT121" s="14"/>
      <c r="AU121" s="98"/>
      <c r="AV121" s="14"/>
      <c r="AW121" s="14"/>
    </row>
    <row r="122" spans="1:49" ht="15" thickBot="1" x14ac:dyDescent="0.25">
      <c r="A122" s="14"/>
      <c r="B122" s="14" t="s">
        <v>148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48"/>
      <c r="AM122" s="105"/>
      <c r="AN122" s="90"/>
      <c r="AO122" s="14"/>
      <c r="AP122" s="92"/>
      <c r="AQ122" s="14"/>
      <c r="AR122" s="14"/>
      <c r="AS122" s="54"/>
      <c r="AT122" s="14"/>
      <c r="AU122" s="98"/>
      <c r="AV122" s="14"/>
      <c r="AW122" s="14"/>
    </row>
    <row r="123" spans="1:49" ht="15" thickBo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48"/>
      <c r="AM123" s="105"/>
      <c r="AN123" s="90"/>
      <c r="AO123" s="14"/>
      <c r="AP123" s="92"/>
      <c r="AQ123" s="14"/>
      <c r="AR123" s="14"/>
      <c r="AS123" s="54"/>
      <c r="AT123" s="14"/>
      <c r="AU123" s="98"/>
      <c r="AV123" s="14"/>
      <c r="AW123" s="14"/>
    </row>
    <row r="124" spans="1:49" ht="15" thickBo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48"/>
      <c r="AM124" s="105"/>
      <c r="AN124" s="90"/>
      <c r="AO124" s="14"/>
      <c r="AP124" s="92"/>
      <c r="AQ124" s="14"/>
      <c r="AR124" s="14"/>
      <c r="AS124" s="54"/>
      <c r="AT124" s="14"/>
      <c r="AU124" s="98"/>
      <c r="AV124" s="14"/>
      <c r="AW124" s="14"/>
    </row>
    <row r="125" spans="1:49" ht="15" thickBo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48"/>
      <c r="AM125" s="105"/>
      <c r="AN125" s="90"/>
      <c r="AO125" s="14"/>
      <c r="AP125" s="92"/>
      <c r="AQ125" s="14"/>
      <c r="AR125" s="14"/>
      <c r="AS125" s="54"/>
      <c r="AT125" s="14"/>
      <c r="AU125" s="98"/>
      <c r="AV125" s="14"/>
      <c r="AW125" s="14"/>
    </row>
    <row r="126" spans="1:49" ht="15" thickBo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48"/>
      <c r="AM126" s="105"/>
      <c r="AN126" s="90"/>
      <c r="AO126" s="14"/>
      <c r="AP126" s="92"/>
      <c r="AQ126" s="14"/>
      <c r="AR126" s="14"/>
      <c r="AS126" s="54"/>
      <c r="AT126" s="14"/>
      <c r="AU126" s="98"/>
      <c r="AV126" s="14"/>
      <c r="AW126" s="14"/>
    </row>
    <row r="127" spans="1:49" ht="15" thickBo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48"/>
      <c r="AM127" s="105"/>
      <c r="AN127" s="90"/>
      <c r="AO127" s="14"/>
      <c r="AP127" s="92"/>
      <c r="AQ127" s="14"/>
      <c r="AR127" s="14"/>
      <c r="AS127" s="54"/>
      <c r="AT127" s="14"/>
      <c r="AU127" s="98"/>
      <c r="AV127" s="14"/>
      <c r="AW127" s="14"/>
    </row>
    <row r="128" spans="1:49" ht="15" thickBo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48"/>
      <c r="AM128" s="105"/>
      <c r="AN128" s="90"/>
      <c r="AO128" s="14"/>
      <c r="AP128" s="92"/>
      <c r="AQ128" s="14"/>
      <c r="AR128" s="14"/>
      <c r="AS128" s="54"/>
      <c r="AT128" s="14"/>
      <c r="AU128" s="98"/>
      <c r="AV128" s="14"/>
      <c r="AW128" s="14"/>
    </row>
    <row r="129" spans="1:49" ht="15" thickBo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48"/>
      <c r="AM129" s="105"/>
      <c r="AN129" s="90"/>
      <c r="AO129" s="14"/>
      <c r="AP129" s="92"/>
      <c r="AQ129" s="14"/>
      <c r="AR129" s="14"/>
      <c r="AS129" s="54"/>
      <c r="AT129" s="14"/>
      <c r="AU129" s="98"/>
      <c r="AV129" s="14"/>
      <c r="AW129" s="14"/>
    </row>
    <row r="130" spans="1:49" ht="15" thickBo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48"/>
      <c r="AM130" s="105"/>
      <c r="AN130" s="90"/>
      <c r="AO130" s="14"/>
      <c r="AP130" s="92"/>
      <c r="AQ130" s="14"/>
      <c r="AR130" s="14"/>
      <c r="AS130" s="54"/>
      <c r="AT130" s="14"/>
      <c r="AU130" s="98"/>
      <c r="AV130" s="14"/>
      <c r="AW130" s="14"/>
    </row>
    <row r="131" spans="1:49" ht="15" thickBo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48"/>
      <c r="AM131" s="105"/>
      <c r="AN131" s="90"/>
      <c r="AO131" s="14"/>
      <c r="AP131" s="92"/>
      <c r="AQ131" s="14"/>
      <c r="AR131" s="14"/>
      <c r="AS131" s="54"/>
      <c r="AT131" s="14"/>
      <c r="AU131" s="98"/>
      <c r="AV131" s="14"/>
      <c r="AW131" s="14"/>
    </row>
    <row r="132" spans="1:49" ht="15" thickBo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48"/>
      <c r="AM132" s="105"/>
      <c r="AN132" s="90"/>
      <c r="AO132" s="14"/>
      <c r="AP132" s="92"/>
      <c r="AQ132" s="14"/>
      <c r="AR132" s="14"/>
      <c r="AS132" s="54"/>
      <c r="AT132" s="14"/>
      <c r="AU132" s="98"/>
      <c r="AV132" s="14"/>
      <c r="AW132" s="14"/>
    </row>
    <row r="133" spans="1:49" ht="15" thickBo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48"/>
      <c r="AM133" s="105"/>
      <c r="AN133" s="90"/>
      <c r="AO133" s="14"/>
      <c r="AP133" s="92"/>
      <c r="AQ133" s="14"/>
      <c r="AR133" s="14"/>
      <c r="AS133" s="54"/>
      <c r="AT133" s="14"/>
      <c r="AU133" s="98"/>
      <c r="AV133" s="14"/>
      <c r="AW133" s="14"/>
    </row>
    <row r="134" spans="1:49" ht="15" thickBo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48"/>
      <c r="AM134" s="105"/>
      <c r="AN134" s="90"/>
      <c r="AO134" s="14"/>
      <c r="AP134" s="92"/>
      <c r="AQ134" s="14"/>
      <c r="AR134" s="14"/>
      <c r="AS134" s="54"/>
      <c r="AT134" s="14"/>
      <c r="AU134" s="98"/>
      <c r="AV134" s="14"/>
      <c r="AW134" s="14"/>
    </row>
    <row r="135" spans="1:49" ht="15" thickBo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48"/>
      <c r="AM135" s="105"/>
      <c r="AN135" s="90"/>
      <c r="AO135" s="14"/>
      <c r="AP135" s="92"/>
      <c r="AQ135" s="14"/>
      <c r="AR135" s="14"/>
      <c r="AS135" s="54"/>
      <c r="AT135" s="14"/>
      <c r="AU135" s="98"/>
      <c r="AV135" s="14"/>
      <c r="AW135" s="14"/>
    </row>
    <row r="136" spans="1:49" ht="15" thickBo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48"/>
      <c r="AM136" s="105"/>
      <c r="AN136" s="90"/>
      <c r="AO136" s="14"/>
      <c r="AP136" s="92"/>
      <c r="AQ136" s="14"/>
      <c r="AR136" s="14"/>
      <c r="AS136" s="54"/>
      <c r="AT136" s="14"/>
      <c r="AU136" s="98"/>
      <c r="AV136" s="14"/>
      <c r="AW136" s="14"/>
    </row>
    <row r="137" spans="1:49" ht="15" thickBo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48"/>
      <c r="AM137" s="105"/>
      <c r="AN137" s="90"/>
      <c r="AO137" s="14"/>
      <c r="AP137" s="92"/>
      <c r="AQ137" s="14"/>
      <c r="AR137" s="14"/>
      <c r="AS137" s="54"/>
      <c r="AT137" s="14"/>
      <c r="AU137" s="98"/>
      <c r="AV137" s="14"/>
      <c r="AW137" s="14"/>
    </row>
    <row r="138" spans="1:49" ht="15" thickBo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48"/>
      <c r="AM138" s="105"/>
      <c r="AN138" s="90"/>
      <c r="AO138" s="14"/>
      <c r="AP138" s="92"/>
      <c r="AQ138" s="14"/>
      <c r="AR138" s="14"/>
      <c r="AS138" s="54"/>
      <c r="AT138" s="14"/>
      <c r="AU138" s="98"/>
      <c r="AV138" s="14"/>
      <c r="AW138" s="14"/>
    </row>
    <row r="139" spans="1:49" ht="15" thickBo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48"/>
      <c r="AM139" s="105"/>
      <c r="AN139" s="90"/>
      <c r="AO139" s="14"/>
      <c r="AP139" s="92"/>
      <c r="AQ139" s="14"/>
      <c r="AR139" s="14"/>
      <c r="AS139" s="54"/>
      <c r="AT139" s="14"/>
      <c r="AU139" s="98"/>
      <c r="AV139" s="14"/>
      <c r="AW139" s="14"/>
    </row>
    <row r="140" spans="1:49" ht="15" thickBo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48"/>
      <c r="AM140" s="105"/>
      <c r="AN140" s="90"/>
      <c r="AO140" s="14"/>
      <c r="AP140" s="92"/>
      <c r="AQ140" s="14"/>
      <c r="AR140" s="14"/>
      <c r="AS140" s="54"/>
      <c r="AT140" s="14"/>
      <c r="AU140" s="98"/>
      <c r="AV140" s="14"/>
      <c r="AW140" s="14"/>
    </row>
    <row r="141" spans="1:49" ht="15" thickBo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48"/>
      <c r="AM141" s="105"/>
      <c r="AN141" s="90"/>
      <c r="AO141" s="14"/>
      <c r="AP141" s="92"/>
      <c r="AQ141" s="14"/>
      <c r="AR141" s="14"/>
      <c r="AS141" s="54"/>
      <c r="AT141" s="14"/>
      <c r="AU141" s="98"/>
      <c r="AV141" s="14"/>
      <c r="AW141" s="14"/>
    </row>
    <row r="142" spans="1:49" ht="15" thickBo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48"/>
      <c r="AM142" s="105"/>
      <c r="AN142" s="90"/>
      <c r="AO142" s="14"/>
      <c r="AP142" s="92"/>
      <c r="AQ142" s="14"/>
      <c r="AR142" s="14"/>
      <c r="AS142" s="54"/>
      <c r="AT142" s="14"/>
      <c r="AU142" s="98"/>
      <c r="AV142" s="14"/>
      <c r="AW142" s="14"/>
    </row>
    <row r="143" spans="1:49" ht="15" thickBo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48"/>
      <c r="AM143" s="105"/>
      <c r="AN143" s="90"/>
      <c r="AO143" s="14"/>
      <c r="AP143" s="92"/>
      <c r="AQ143" s="14"/>
      <c r="AR143" s="14"/>
      <c r="AS143" s="54"/>
      <c r="AT143" s="14"/>
      <c r="AU143" s="98"/>
      <c r="AV143" s="14"/>
      <c r="AW143" s="14"/>
    </row>
    <row r="144" spans="1:49" ht="15" thickBo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48"/>
      <c r="AM144" s="105"/>
      <c r="AN144" s="90"/>
      <c r="AO144" s="14"/>
      <c r="AP144" s="92"/>
      <c r="AQ144" s="14"/>
      <c r="AR144" s="14"/>
      <c r="AS144" s="54"/>
      <c r="AT144" s="14"/>
      <c r="AU144" s="98"/>
      <c r="AV144" s="14"/>
      <c r="AW144" s="14"/>
    </row>
    <row r="145" spans="1:49" ht="15" thickBo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48"/>
      <c r="AM145" s="105"/>
      <c r="AN145" s="90"/>
      <c r="AO145" s="14"/>
      <c r="AP145" s="92"/>
      <c r="AQ145" s="14"/>
      <c r="AR145" s="14"/>
      <c r="AS145" s="54"/>
      <c r="AT145" s="14"/>
      <c r="AU145" s="98"/>
      <c r="AV145" s="14"/>
      <c r="AW145" s="14"/>
    </row>
    <row r="146" spans="1:49" ht="15" thickBo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48"/>
      <c r="AM146" s="105"/>
      <c r="AN146" s="90"/>
      <c r="AO146" s="14"/>
      <c r="AP146" s="92"/>
      <c r="AQ146" s="14"/>
      <c r="AR146" s="14"/>
      <c r="AS146" s="54"/>
      <c r="AT146" s="14"/>
      <c r="AU146" s="98"/>
      <c r="AV146" s="14"/>
      <c r="AW146" s="14"/>
    </row>
    <row r="147" spans="1:49" ht="15" thickBo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48"/>
      <c r="AM147" s="105"/>
      <c r="AN147" s="90"/>
      <c r="AO147" s="14"/>
      <c r="AP147" s="92"/>
      <c r="AQ147" s="14"/>
      <c r="AR147" s="14"/>
      <c r="AS147" s="54"/>
      <c r="AT147" s="14"/>
      <c r="AU147" s="98"/>
      <c r="AV147" s="14"/>
      <c r="AW147" s="14"/>
    </row>
    <row r="148" spans="1:49" ht="15" thickBo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48"/>
      <c r="AM148" s="105"/>
      <c r="AN148" s="90"/>
      <c r="AO148" s="14"/>
      <c r="AP148" s="92"/>
      <c r="AQ148" s="14"/>
      <c r="AR148" s="14"/>
      <c r="AS148" s="54"/>
      <c r="AT148" s="14"/>
      <c r="AU148" s="98"/>
      <c r="AV148" s="14"/>
      <c r="AW148" s="14"/>
    </row>
    <row r="149" spans="1:49" ht="15" thickBo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48"/>
      <c r="AM149" s="105"/>
      <c r="AN149" s="90"/>
      <c r="AO149" s="14"/>
      <c r="AP149" s="92"/>
      <c r="AQ149" s="14"/>
      <c r="AR149" s="14"/>
      <c r="AS149" s="54"/>
      <c r="AT149" s="14"/>
      <c r="AU149" s="98"/>
      <c r="AV149" s="14"/>
      <c r="AW149" s="14"/>
    </row>
    <row r="150" spans="1:49" ht="15" thickBo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48"/>
      <c r="AM150" s="105"/>
      <c r="AN150" s="90"/>
      <c r="AO150" s="14"/>
      <c r="AP150" s="92"/>
      <c r="AQ150" s="14"/>
      <c r="AR150" s="14"/>
      <c r="AS150" s="54"/>
      <c r="AT150" s="14"/>
      <c r="AU150" s="98"/>
      <c r="AV150" s="14"/>
      <c r="AW150" s="14"/>
    </row>
    <row r="151" spans="1:49" ht="15" thickBo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48"/>
      <c r="AM151" s="105"/>
      <c r="AN151" s="90"/>
      <c r="AO151" s="14"/>
      <c r="AP151" s="92"/>
      <c r="AQ151" s="14"/>
      <c r="AR151" s="14"/>
      <c r="AS151" s="54"/>
      <c r="AT151" s="14"/>
      <c r="AU151" s="98"/>
      <c r="AV151" s="14"/>
      <c r="AW151" s="14"/>
    </row>
    <row r="152" spans="1:49" ht="15" thickBo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48"/>
      <c r="AM152" s="105"/>
      <c r="AN152" s="90"/>
      <c r="AO152" s="14"/>
      <c r="AP152" s="92"/>
      <c r="AQ152" s="14"/>
      <c r="AR152" s="14"/>
      <c r="AS152" s="54"/>
      <c r="AT152" s="14"/>
      <c r="AU152" s="98"/>
      <c r="AV152" s="14"/>
      <c r="AW152" s="14"/>
    </row>
    <row r="153" spans="1:49" ht="15" thickBo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48"/>
      <c r="AM153" s="105"/>
      <c r="AN153" s="90"/>
      <c r="AO153" s="14"/>
      <c r="AP153" s="92"/>
      <c r="AQ153" s="14"/>
      <c r="AR153" s="14"/>
      <c r="AS153" s="54"/>
      <c r="AT153" s="14"/>
      <c r="AU153" s="98"/>
      <c r="AV153" s="14"/>
      <c r="AW153" s="14"/>
    </row>
    <row r="154" spans="1:49" ht="15" thickBo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48"/>
      <c r="AM154" s="105"/>
      <c r="AN154" s="90"/>
      <c r="AO154" s="14"/>
      <c r="AP154" s="92"/>
      <c r="AQ154" s="14"/>
      <c r="AR154" s="14"/>
      <c r="AS154" s="54"/>
      <c r="AT154" s="14"/>
      <c r="AU154" s="98"/>
      <c r="AV154" s="14"/>
      <c r="AW154" s="14"/>
    </row>
    <row r="155" spans="1:49" ht="15" thickBo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48"/>
      <c r="AM155" s="105"/>
      <c r="AN155" s="90"/>
      <c r="AO155" s="14"/>
      <c r="AP155" s="92"/>
      <c r="AQ155" s="14"/>
      <c r="AR155" s="14"/>
      <c r="AS155" s="54"/>
      <c r="AT155" s="14"/>
      <c r="AU155" s="98"/>
      <c r="AV155" s="14"/>
      <c r="AW155" s="14"/>
    </row>
    <row r="156" spans="1:49" ht="15" thickBo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48"/>
      <c r="AM156" s="105"/>
      <c r="AN156" s="90"/>
      <c r="AO156" s="14"/>
      <c r="AP156" s="92"/>
      <c r="AQ156" s="14"/>
      <c r="AR156" s="14"/>
      <c r="AS156" s="54"/>
      <c r="AT156" s="14"/>
      <c r="AU156" s="98"/>
      <c r="AV156" s="14"/>
      <c r="AW156" s="14"/>
    </row>
    <row r="157" spans="1:49" ht="15" thickBo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48"/>
      <c r="AM157" s="105"/>
      <c r="AN157" s="90"/>
      <c r="AO157" s="14"/>
      <c r="AP157" s="92"/>
      <c r="AQ157" s="14"/>
      <c r="AR157" s="14"/>
      <c r="AS157" s="54"/>
      <c r="AT157" s="14"/>
      <c r="AU157" s="98"/>
      <c r="AV157" s="14"/>
      <c r="AW157" s="14"/>
    </row>
    <row r="158" spans="1:49" ht="15" thickBo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48"/>
      <c r="AM158" s="105"/>
      <c r="AN158" s="90"/>
      <c r="AO158" s="14"/>
      <c r="AP158" s="92"/>
      <c r="AQ158" s="14"/>
      <c r="AR158" s="14"/>
      <c r="AS158" s="54"/>
      <c r="AT158" s="14"/>
      <c r="AU158" s="98"/>
      <c r="AV158" s="14"/>
      <c r="AW158" s="14"/>
    </row>
    <row r="159" spans="1:49" ht="15" thickBo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48"/>
      <c r="AM159" s="105"/>
      <c r="AN159" s="90"/>
      <c r="AO159" s="14"/>
      <c r="AP159" s="92"/>
      <c r="AQ159" s="14"/>
      <c r="AR159" s="14"/>
      <c r="AS159" s="54"/>
      <c r="AT159" s="14"/>
      <c r="AU159" s="98"/>
      <c r="AV159" s="14"/>
      <c r="AW159" s="14"/>
    </row>
    <row r="160" spans="1:49" ht="1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48"/>
      <c r="AM160" s="105"/>
      <c r="AN160" s="90"/>
      <c r="AO160" s="14"/>
      <c r="AP160" s="92"/>
      <c r="AQ160" s="14"/>
      <c r="AR160" s="14"/>
      <c r="AS160" s="54"/>
      <c r="AT160" s="14"/>
      <c r="AU160" s="98"/>
      <c r="AV160" s="14"/>
      <c r="AW160" s="14"/>
    </row>
    <row r="161" spans="1:49" ht="15" thickBo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48"/>
      <c r="AM161" s="105"/>
      <c r="AN161" s="90"/>
      <c r="AO161" s="14"/>
      <c r="AP161" s="92"/>
      <c r="AQ161" s="14"/>
      <c r="AR161" s="14"/>
      <c r="AS161" s="54"/>
      <c r="AT161" s="14"/>
      <c r="AU161" s="98"/>
      <c r="AV161" s="14"/>
      <c r="AW161" s="14"/>
    </row>
    <row r="162" spans="1:49" ht="15" thickBo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48"/>
      <c r="AM162" s="105"/>
      <c r="AN162" s="90"/>
      <c r="AO162" s="14"/>
      <c r="AP162" s="92"/>
      <c r="AQ162" s="14"/>
      <c r="AR162" s="14"/>
      <c r="AS162" s="54"/>
      <c r="AT162" s="14"/>
      <c r="AU162" s="98"/>
      <c r="AV162" s="14"/>
      <c r="AW162" s="14"/>
    </row>
    <row r="163" spans="1:49" ht="15" thickBo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48"/>
      <c r="AM163" s="105"/>
      <c r="AN163" s="90"/>
      <c r="AO163" s="14"/>
      <c r="AP163" s="92"/>
      <c r="AQ163" s="14"/>
      <c r="AR163" s="14"/>
      <c r="AS163" s="54"/>
      <c r="AT163" s="14"/>
      <c r="AU163" s="98"/>
      <c r="AV163" s="14"/>
      <c r="AW163" s="14"/>
    </row>
    <row r="164" spans="1:49" ht="15" thickBo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48"/>
      <c r="AM164" s="105"/>
      <c r="AN164" s="90"/>
      <c r="AO164" s="14"/>
      <c r="AP164" s="92"/>
      <c r="AQ164" s="14"/>
      <c r="AR164" s="14"/>
      <c r="AS164" s="54"/>
      <c r="AT164" s="14"/>
      <c r="AU164" s="98"/>
      <c r="AV164" s="14"/>
      <c r="AW164" s="14"/>
    </row>
    <row r="165" spans="1:49" ht="15" thickBo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48"/>
      <c r="AM165" s="105"/>
      <c r="AN165" s="90"/>
      <c r="AO165" s="14"/>
      <c r="AP165" s="92"/>
      <c r="AQ165" s="14"/>
      <c r="AR165" s="14"/>
      <c r="AS165" s="54"/>
      <c r="AT165" s="14"/>
      <c r="AU165" s="98"/>
      <c r="AV165" s="14"/>
      <c r="AW165" s="14"/>
    </row>
    <row r="166" spans="1:49" ht="15" thickBo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48"/>
      <c r="AM166" s="105"/>
      <c r="AN166" s="90"/>
      <c r="AO166" s="14"/>
      <c r="AP166" s="92"/>
      <c r="AQ166" s="14"/>
      <c r="AR166" s="14"/>
      <c r="AS166" s="54"/>
      <c r="AT166" s="14"/>
      <c r="AU166" s="98"/>
      <c r="AV166" s="14"/>
      <c r="AW166" s="14"/>
    </row>
    <row r="167" spans="1:49" ht="15" thickBo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48"/>
      <c r="AM167" s="105"/>
      <c r="AN167" s="90"/>
      <c r="AO167" s="14"/>
      <c r="AP167" s="92"/>
      <c r="AQ167" s="14"/>
      <c r="AR167" s="14"/>
      <c r="AS167" s="54"/>
      <c r="AT167" s="14"/>
      <c r="AU167" s="98"/>
      <c r="AV167" s="14"/>
      <c r="AW167" s="14"/>
    </row>
    <row r="168" spans="1:49" ht="15" thickBo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48"/>
      <c r="AM168" s="105"/>
      <c r="AN168" s="90"/>
      <c r="AO168" s="14"/>
      <c r="AP168" s="92"/>
      <c r="AQ168" s="14"/>
      <c r="AR168" s="14"/>
      <c r="AS168" s="54"/>
      <c r="AT168" s="14"/>
      <c r="AU168" s="98"/>
      <c r="AV168" s="14"/>
      <c r="AW168" s="14"/>
    </row>
    <row r="169" spans="1:49" ht="15" thickBo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48"/>
      <c r="AM169" s="105"/>
      <c r="AN169" s="90"/>
      <c r="AO169" s="14"/>
      <c r="AP169" s="92"/>
      <c r="AQ169" s="14"/>
      <c r="AR169" s="14"/>
      <c r="AS169" s="54"/>
      <c r="AT169" s="14"/>
      <c r="AU169" s="98"/>
      <c r="AV169" s="14"/>
      <c r="AW169" s="14"/>
    </row>
    <row r="170" spans="1:49" ht="1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48"/>
      <c r="AM170" s="105"/>
      <c r="AN170" s="90"/>
      <c r="AO170" s="14"/>
      <c r="AP170" s="92"/>
      <c r="AQ170" s="14"/>
      <c r="AR170" s="14"/>
      <c r="AS170" s="54"/>
      <c r="AT170" s="14"/>
      <c r="AU170" s="98"/>
      <c r="AV170" s="14"/>
      <c r="AW170" s="14"/>
    </row>
    <row r="171" spans="1:49" ht="15" thickBo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48"/>
      <c r="AM171" s="105"/>
      <c r="AN171" s="90"/>
      <c r="AO171" s="14"/>
      <c r="AP171" s="92"/>
      <c r="AQ171" s="14"/>
      <c r="AR171" s="14"/>
      <c r="AS171" s="54"/>
      <c r="AT171" s="14"/>
      <c r="AU171" s="98"/>
      <c r="AV171" s="14"/>
      <c r="AW171" s="14"/>
    </row>
    <row r="172" spans="1:49" ht="15" thickBo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48"/>
      <c r="AM172" s="105"/>
      <c r="AN172" s="90"/>
      <c r="AO172" s="14"/>
      <c r="AP172" s="92"/>
      <c r="AQ172" s="14"/>
      <c r="AR172" s="14"/>
      <c r="AS172" s="54"/>
      <c r="AT172" s="14"/>
      <c r="AU172" s="98"/>
      <c r="AV172" s="14"/>
      <c r="AW172" s="14"/>
    </row>
    <row r="173" spans="1:49" ht="15" thickBo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48"/>
      <c r="AM173" s="105"/>
      <c r="AN173" s="90"/>
      <c r="AO173" s="14"/>
      <c r="AP173" s="92"/>
      <c r="AQ173" s="14"/>
      <c r="AR173" s="14"/>
      <c r="AS173" s="54"/>
      <c r="AT173" s="14"/>
      <c r="AU173" s="98"/>
      <c r="AV173" s="14"/>
      <c r="AW173" s="14"/>
    </row>
    <row r="174" spans="1:49" ht="15" thickBo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48"/>
      <c r="AM174" s="105"/>
      <c r="AN174" s="90"/>
      <c r="AO174" s="14"/>
      <c r="AP174" s="92"/>
      <c r="AQ174" s="14"/>
      <c r="AR174" s="14"/>
      <c r="AS174" s="54"/>
      <c r="AT174" s="14"/>
      <c r="AU174" s="98"/>
      <c r="AV174" s="14"/>
      <c r="AW174" s="14"/>
    </row>
    <row r="175" spans="1:49" ht="15" thickBo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48"/>
      <c r="AM175" s="105"/>
      <c r="AN175" s="90"/>
      <c r="AO175" s="14"/>
      <c r="AP175" s="92"/>
      <c r="AQ175" s="14"/>
      <c r="AR175" s="14"/>
      <c r="AS175" s="54"/>
      <c r="AT175" s="14"/>
      <c r="AU175" s="98"/>
      <c r="AV175" s="14"/>
      <c r="AW175" s="14"/>
    </row>
    <row r="176" spans="1:49" ht="15" thickBo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48"/>
      <c r="AM176" s="105"/>
      <c r="AN176" s="90"/>
      <c r="AO176" s="14"/>
      <c r="AP176" s="92"/>
      <c r="AQ176" s="14"/>
      <c r="AR176" s="14"/>
      <c r="AS176" s="54"/>
      <c r="AT176" s="14"/>
      <c r="AU176" s="98"/>
      <c r="AV176" s="14"/>
      <c r="AW176" s="14"/>
    </row>
    <row r="177" spans="1:49" ht="15" thickBo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48"/>
      <c r="AM177" s="105"/>
      <c r="AN177" s="90"/>
      <c r="AO177" s="14"/>
      <c r="AP177" s="92"/>
      <c r="AQ177" s="14"/>
      <c r="AR177" s="14"/>
      <c r="AS177" s="54"/>
      <c r="AT177" s="14"/>
      <c r="AU177" s="98"/>
      <c r="AV177" s="14"/>
      <c r="AW177" s="14"/>
    </row>
    <row r="178" spans="1:49" ht="15" thickBo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48"/>
      <c r="AM178" s="105"/>
      <c r="AN178" s="90"/>
      <c r="AO178" s="14"/>
      <c r="AP178" s="92"/>
      <c r="AQ178" s="14"/>
      <c r="AR178" s="14"/>
      <c r="AS178" s="54"/>
      <c r="AT178" s="14"/>
      <c r="AU178" s="98"/>
      <c r="AV178" s="14"/>
      <c r="AW178" s="14"/>
    </row>
    <row r="179" spans="1:49" ht="15" thickBo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48"/>
      <c r="AM179" s="105"/>
      <c r="AN179" s="90"/>
      <c r="AO179" s="14"/>
      <c r="AP179" s="92"/>
      <c r="AQ179" s="14"/>
      <c r="AR179" s="14"/>
      <c r="AS179" s="54"/>
      <c r="AT179" s="14"/>
      <c r="AU179" s="98"/>
      <c r="AV179" s="14"/>
      <c r="AW179" s="14"/>
    </row>
    <row r="180" spans="1:49" ht="1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48"/>
      <c r="AM180" s="105"/>
      <c r="AN180" s="90"/>
      <c r="AO180" s="14"/>
      <c r="AP180" s="92"/>
      <c r="AQ180" s="14"/>
      <c r="AR180" s="14"/>
      <c r="AS180" s="54"/>
      <c r="AT180" s="14"/>
      <c r="AU180" s="98"/>
      <c r="AV180" s="14"/>
      <c r="AW180" s="14"/>
    </row>
    <row r="181" spans="1:49" ht="15" thickBo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48"/>
      <c r="AM181" s="105"/>
      <c r="AN181" s="90"/>
      <c r="AO181" s="14"/>
      <c r="AP181" s="92"/>
      <c r="AQ181" s="14"/>
      <c r="AR181" s="14"/>
      <c r="AS181" s="54"/>
      <c r="AT181" s="14"/>
      <c r="AU181" s="98"/>
      <c r="AV181" s="14"/>
      <c r="AW181" s="14"/>
    </row>
    <row r="182" spans="1:49" ht="15" thickBo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48"/>
      <c r="AM182" s="105"/>
      <c r="AN182" s="90"/>
      <c r="AO182" s="14"/>
      <c r="AP182" s="92"/>
      <c r="AQ182" s="14"/>
      <c r="AR182" s="14"/>
      <c r="AS182" s="54"/>
      <c r="AT182" s="14"/>
      <c r="AU182" s="98"/>
      <c r="AV182" s="14"/>
      <c r="AW182" s="14"/>
    </row>
    <row r="183" spans="1:49" ht="15" thickBo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48"/>
      <c r="AM183" s="105"/>
      <c r="AN183" s="90"/>
      <c r="AO183" s="14"/>
      <c r="AP183" s="92"/>
      <c r="AQ183" s="14"/>
      <c r="AR183" s="14"/>
      <c r="AS183" s="54"/>
      <c r="AT183" s="14"/>
      <c r="AU183" s="98"/>
      <c r="AV183" s="14"/>
      <c r="AW183" s="14"/>
    </row>
    <row r="184" spans="1:49" ht="15" thickBo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48"/>
      <c r="AM184" s="105"/>
      <c r="AN184" s="90"/>
      <c r="AO184" s="14"/>
      <c r="AP184" s="92"/>
      <c r="AQ184" s="14"/>
      <c r="AR184" s="14"/>
      <c r="AS184" s="54"/>
      <c r="AT184" s="14"/>
      <c r="AU184" s="98"/>
      <c r="AV184" s="14"/>
      <c r="AW184" s="14"/>
    </row>
    <row r="185" spans="1:49" ht="15" thickBo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48"/>
      <c r="AM185" s="105"/>
      <c r="AN185" s="90"/>
      <c r="AO185" s="14"/>
      <c r="AP185" s="92"/>
      <c r="AQ185" s="14"/>
      <c r="AR185" s="14"/>
      <c r="AS185" s="54"/>
      <c r="AT185" s="14"/>
      <c r="AU185" s="98"/>
      <c r="AV185" s="14"/>
      <c r="AW185" s="14"/>
    </row>
    <row r="186" spans="1:49" ht="15" thickBo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48"/>
      <c r="AM186" s="105"/>
      <c r="AN186" s="90"/>
      <c r="AO186" s="14"/>
      <c r="AP186" s="92"/>
      <c r="AQ186" s="14"/>
      <c r="AR186" s="14"/>
      <c r="AS186" s="54"/>
      <c r="AT186" s="14"/>
      <c r="AU186" s="98"/>
      <c r="AV186" s="14"/>
      <c r="AW186" s="14"/>
    </row>
    <row r="187" spans="1:49" ht="15" thickBo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48"/>
      <c r="AM187" s="105"/>
      <c r="AN187" s="90"/>
      <c r="AO187" s="14"/>
      <c r="AP187" s="92"/>
      <c r="AQ187" s="14"/>
      <c r="AR187" s="14"/>
      <c r="AS187" s="54"/>
      <c r="AT187" s="14"/>
      <c r="AU187" s="98"/>
      <c r="AV187" s="14"/>
      <c r="AW187" s="14"/>
    </row>
    <row r="188" spans="1:49" ht="15" thickBo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48"/>
      <c r="AM188" s="105"/>
      <c r="AN188" s="90"/>
      <c r="AO188" s="14"/>
      <c r="AP188" s="92"/>
      <c r="AQ188" s="14"/>
      <c r="AR188" s="14"/>
      <c r="AS188" s="54"/>
      <c r="AT188" s="14"/>
      <c r="AU188" s="98"/>
      <c r="AV188" s="14"/>
      <c r="AW188" s="14"/>
    </row>
    <row r="189" spans="1:49" ht="15" thickBo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48"/>
      <c r="AM189" s="105"/>
      <c r="AN189" s="90"/>
      <c r="AO189" s="14"/>
      <c r="AP189" s="92"/>
      <c r="AQ189" s="14"/>
      <c r="AR189" s="14"/>
      <c r="AS189" s="54"/>
      <c r="AT189" s="14"/>
      <c r="AU189" s="98"/>
      <c r="AV189" s="14"/>
      <c r="AW189" s="14"/>
    </row>
    <row r="190" spans="1:49" ht="15" thickBo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48"/>
      <c r="AM190" s="105"/>
      <c r="AN190" s="90"/>
      <c r="AO190" s="14"/>
      <c r="AP190" s="92"/>
      <c r="AQ190" s="14"/>
      <c r="AR190" s="14"/>
      <c r="AS190" s="54"/>
      <c r="AT190" s="14"/>
      <c r="AU190" s="98"/>
      <c r="AV190" s="14"/>
      <c r="AW190" s="14"/>
    </row>
    <row r="191" spans="1:49" ht="15" thickBo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48"/>
      <c r="AM191" s="105"/>
      <c r="AN191" s="90"/>
      <c r="AO191" s="14"/>
      <c r="AP191" s="92"/>
      <c r="AQ191" s="14"/>
      <c r="AR191" s="14"/>
      <c r="AS191" s="54"/>
      <c r="AT191" s="14"/>
      <c r="AU191" s="98"/>
      <c r="AV191" s="14"/>
      <c r="AW191" s="14"/>
    </row>
    <row r="192" spans="1:49" ht="15" thickBo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48"/>
      <c r="AM192" s="105"/>
      <c r="AN192" s="90"/>
      <c r="AO192" s="14"/>
      <c r="AP192" s="92"/>
      <c r="AQ192" s="14"/>
      <c r="AR192" s="14"/>
      <c r="AS192" s="54"/>
      <c r="AT192" s="14"/>
      <c r="AU192" s="98"/>
      <c r="AV192" s="14"/>
      <c r="AW192" s="14"/>
    </row>
    <row r="193" spans="1:49" ht="15" thickBo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48"/>
      <c r="AM193" s="105"/>
      <c r="AN193" s="90"/>
      <c r="AO193" s="14"/>
      <c r="AP193" s="92"/>
      <c r="AQ193" s="14"/>
      <c r="AR193" s="14"/>
      <c r="AS193" s="54"/>
      <c r="AT193" s="14"/>
      <c r="AU193" s="98"/>
      <c r="AV193" s="14"/>
      <c r="AW193" s="14"/>
    </row>
    <row r="194" spans="1:49" ht="15" thickBo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48"/>
      <c r="AM194" s="105"/>
      <c r="AN194" s="90"/>
      <c r="AO194" s="14"/>
      <c r="AP194" s="92"/>
      <c r="AQ194" s="14"/>
      <c r="AR194" s="14"/>
      <c r="AS194" s="54"/>
      <c r="AT194" s="14"/>
      <c r="AU194" s="98"/>
      <c r="AV194" s="14"/>
      <c r="AW194" s="14"/>
    </row>
    <row r="195" spans="1:49" ht="15" thickBo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48"/>
      <c r="AM195" s="105"/>
      <c r="AN195" s="90"/>
      <c r="AO195" s="14"/>
      <c r="AP195" s="92"/>
      <c r="AQ195" s="14"/>
      <c r="AR195" s="14"/>
      <c r="AS195" s="54"/>
      <c r="AT195" s="14"/>
      <c r="AU195" s="98"/>
      <c r="AV195" s="14"/>
      <c r="AW195" s="14"/>
    </row>
    <row r="196" spans="1:49" ht="15" thickBo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48"/>
      <c r="AM196" s="105"/>
      <c r="AN196" s="90"/>
      <c r="AO196" s="14"/>
      <c r="AP196" s="92"/>
      <c r="AQ196" s="14"/>
      <c r="AR196" s="14"/>
      <c r="AS196" s="54"/>
      <c r="AT196" s="14"/>
      <c r="AU196" s="98"/>
      <c r="AV196" s="14"/>
      <c r="AW196" s="14"/>
    </row>
    <row r="197" spans="1:49" ht="15" thickBo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48"/>
      <c r="AM197" s="105"/>
      <c r="AN197" s="90"/>
      <c r="AO197" s="14"/>
      <c r="AP197" s="92"/>
      <c r="AQ197" s="14"/>
      <c r="AR197" s="14"/>
      <c r="AS197" s="54"/>
      <c r="AT197" s="14"/>
      <c r="AU197" s="98"/>
      <c r="AV197" s="14"/>
      <c r="AW197" s="14"/>
    </row>
    <row r="198" spans="1:49" ht="15" thickBo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48"/>
      <c r="AM198" s="105"/>
      <c r="AN198" s="90"/>
      <c r="AO198" s="14"/>
      <c r="AP198" s="92"/>
      <c r="AQ198" s="14"/>
      <c r="AR198" s="14"/>
      <c r="AS198" s="54"/>
      <c r="AT198" s="14"/>
      <c r="AU198" s="98"/>
      <c r="AV198" s="14"/>
      <c r="AW198" s="14"/>
    </row>
    <row r="199" spans="1:49" ht="15" thickBo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48"/>
      <c r="AM199" s="105"/>
      <c r="AN199" s="90"/>
      <c r="AO199" s="14"/>
      <c r="AP199" s="92"/>
      <c r="AQ199" s="14"/>
      <c r="AR199" s="14"/>
      <c r="AS199" s="54"/>
      <c r="AT199" s="14"/>
      <c r="AU199" s="98"/>
      <c r="AV199" s="14"/>
      <c r="AW199" s="14"/>
    </row>
    <row r="200" spans="1:49" ht="15" thickBo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48"/>
      <c r="AM200" s="105"/>
      <c r="AN200" s="90"/>
      <c r="AO200" s="14"/>
      <c r="AP200" s="92"/>
      <c r="AQ200" s="14"/>
      <c r="AR200" s="14"/>
      <c r="AS200" s="54"/>
      <c r="AT200" s="14"/>
      <c r="AU200" s="98"/>
      <c r="AV200" s="14"/>
      <c r="AW200" s="14"/>
    </row>
    <row r="201" spans="1:49" ht="15" thickBo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48"/>
      <c r="AM201" s="105"/>
      <c r="AN201" s="90"/>
      <c r="AO201" s="14"/>
      <c r="AP201" s="92"/>
      <c r="AQ201" s="14"/>
      <c r="AR201" s="14"/>
      <c r="AS201" s="54"/>
      <c r="AT201" s="14"/>
      <c r="AU201" s="98"/>
      <c r="AV201" s="14"/>
      <c r="AW201" s="14"/>
    </row>
    <row r="202" spans="1:49" ht="15" thickBo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48"/>
      <c r="AM202" s="105"/>
      <c r="AN202" s="90"/>
      <c r="AO202" s="14"/>
      <c r="AP202" s="92"/>
      <c r="AQ202" s="14"/>
      <c r="AR202" s="14"/>
      <c r="AS202" s="54"/>
      <c r="AT202" s="14"/>
      <c r="AU202" s="98"/>
      <c r="AV202" s="14"/>
      <c r="AW202" s="14"/>
    </row>
    <row r="203" spans="1:49" ht="15" thickBo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48"/>
      <c r="AM203" s="105"/>
      <c r="AN203" s="90"/>
      <c r="AO203" s="14"/>
      <c r="AP203" s="92"/>
      <c r="AQ203" s="14"/>
      <c r="AR203" s="14"/>
      <c r="AS203" s="54"/>
      <c r="AT203" s="14"/>
      <c r="AU203" s="98"/>
      <c r="AV203" s="14"/>
      <c r="AW203" s="14"/>
    </row>
    <row r="204" spans="1:49" ht="15" thickBo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48"/>
      <c r="AM204" s="105"/>
      <c r="AN204" s="90"/>
      <c r="AO204" s="14"/>
      <c r="AP204" s="92"/>
      <c r="AQ204" s="14"/>
      <c r="AR204" s="14"/>
      <c r="AS204" s="54"/>
      <c r="AT204" s="14"/>
      <c r="AU204" s="98"/>
      <c r="AV204" s="14"/>
      <c r="AW204" s="14"/>
    </row>
    <row r="205" spans="1:49" ht="15" thickBo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48"/>
      <c r="AM205" s="105"/>
      <c r="AN205" s="90"/>
      <c r="AO205" s="14"/>
      <c r="AP205" s="92"/>
      <c r="AQ205" s="14"/>
      <c r="AR205" s="14"/>
      <c r="AS205" s="54"/>
      <c r="AT205" s="14"/>
      <c r="AU205" s="98"/>
      <c r="AV205" s="14"/>
      <c r="AW205" s="14"/>
    </row>
    <row r="206" spans="1:49" ht="15" thickBo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48"/>
      <c r="AM206" s="105"/>
      <c r="AN206" s="90"/>
      <c r="AO206" s="14"/>
      <c r="AP206" s="92"/>
      <c r="AQ206" s="14"/>
      <c r="AR206" s="14"/>
      <c r="AS206" s="54"/>
      <c r="AT206" s="14"/>
      <c r="AU206" s="98"/>
      <c r="AV206" s="14"/>
      <c r="AW206" s="14"/>
    </row>
    <row r="207" spans="1:49" ht="15" thickBo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48"/>
      <c r="AM207" s="105"/>
      <c r="AN207" s="90"/>
      <c r="AO207" s="14"/>
      <c r="AP207" s="92"/>
      <c r="AQ207" s="14"/>
      <c r="AR207" s="14"/>
      <c r="AS207" s="54"/>
      <c r="AT207" s="14"/>
      <c r="AU207" s="98"/>
      <c r="AV207" s="14"/>
      <c r="AW207" s="14"/>
    </row>
    <row r="208" spans="1:49" ht="15" thickBo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48"/>
      <c r="AM208" s="105"/>
      <c r="AN208" s="90"/>
      <c r="AO208" s="14"/>
      <c r="AP208" s="92"/>
      <c r="AQ208" s="14"/>
      <c r="AR208" s="14"/>
      <c r="AS208" s="54"/>
      <c r="AT208" s="14"/>
      <c r="AU208" s="98"/>
      <c r="AV208" s="14"/>
      <c r="AW208" s="14"/>
    </row>
    <row r="209" spans="1:49" ht="15" thickBo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48"/>
      <c r="AM209" s="105"/>
      <c r="AN209" s="90"/>
      <c r="AO209" s="14"/>
      <c r="AP209" s="92"/>
      <c r="AQ209" s="14"/>
      <c r="AR209" s="14"/>
      <c r="AS209" s="54"/>
      <c r="AT209" s="14"/>
      <c r="AU209" s="98"/>
      <c r="AV209" s="14"/>
      <c r="AW209" s="14"/>
    </row>
    <row r="210" spans="1:49" ht="15" thickBo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48"/>
      <c r="AM210" s="105"/>
      <c r="AN210" s="90"/>
      <c r="AO210" s="14"/>
      <c r="AP210" s="92"/>
      <c r="AQ210" s="14"/>
      <c r="AR210" s="14"/>
      <c r="AS210" s="54"/>
      <c r="AT210" s="14"/>
      <c r="AU210" s="98"/>
      <c r="AV210" s="14"/>
      <c r="AW210" s="14"/>
    </row>
    <row r="211" spans="1:49" ht="15" thickBo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48"/>
      <c r="AM211" s="105"/>
      <c r="AN211" s="90"/>
      <c r="AO211" s="14"/>
      <c r="AP211" s="92"/>
      <c r="AQ211" s="14"/>
      <c r="AR211" s="14"/>
      <c r="AS211" s="54"/>
      <c r="AT211" s="14"/>
      <c r="AU211" s="98"/>
      <c r="AV211" s="14"/>
      <c r="AW211" s="14"/>
    </row>
    <row r="212" spans="1:49" ht="15" thickBo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48"/>
      <c r="AM212" s="105"/>
      <c r="AN212" s="90"/>
      <c r="AO212" s="14"/>
      <c r="AP212" s="92"/>
      <c r="AQ212" s="14"/>
      <c r="AR212" s="14"/>
      <c r="AS212" s="54"/>
      <c r="AT212" s="14"/>
      <c r="AU212" s="98"/>
      <c r="AV212" s="14"/>
      <c r="AW212" s="14"/>
    </row>
    <row r="213" spans="1:49" ht="15" thickBo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48"/>
      <c r="AM213" s="105"/>
      <c r="AN213" s="90"/>
      <c r="AO213" s="14"/>
      <c r="AP213" s="92"/>
      <c r="AQ213" s="14"/>
      <c r="AR213" s="14"/>
      <c r="AS213" s="54"/>
      <c r="AT213" s="14"/>
      <c r="AU213" s="98"/>
      <c r="AV213" s="14"/>
      <c r="AW213" s="14"/>
    </row>
    <row r="214" spans="1:49" ht="15" thickBo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48"/>
      <c r="AM214" s="105"/>
      <c r="AN214" s="90"/>
      <c r="AO214" s="14"/>
      <c r="AP214" s="92"/>
      <c r="AQ214" s="14"/>
      <c r="AR214" s="14"/>
      <c r="AS214" s="54"/>
      <c r="AT214" s="14"/>
      <c r="AU214" s="98"/>
      <c r="AV214" s="14"/>
      <c r="AW214" s="14"/>
    </row>
    <row r="215" spans="1:49" ht="15" thickBo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48"/>
      <c r="AM215" s="105"/>
      <c r="AN215" s="90"/>
      <c r="AO215" s="14"/>
      <c r="AP215" s="92"/>
      <c r="AQ215" s="14"/>
      <c r="AR215" s="14"/>
      <c r="AS215" s="54"/>
      <c r="AT215" s="14"/>
      <c r="AU215" s="98"/>
      <c r="AV215" s="14"/>
      <c r="AW215" s="14"/>
    </row>
    <row r="216" spans="1:49" ht="15" thickBo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48"/>
      <c r="AM216" s="105"/>
      <c r="AN216" s="90"/>
      <c r="AO216" s="14"/>
      <c r="AP216" s="92"/>
      <c r="AQ216" s="14"/>
      <c r="AR216" s="14"/>
      <c r="AS216" s="54"/>
      <c r="AT216" s="14"/>
      <c r="AU216" s="98"/>
      <c r="AV216" s="14"/>
      <c r="AW216" s="14"/>
    </row>
    <row r="217" spans="1:49" ht="15" thickBo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48"/>
      <c r="AM217" s="105"/>
      <c r="AN217" s="90"/>
      <c r="AO217" s="14"/>
      <c r="AP217" s="92"/>
      <c r="AQ217" s="14"/>
      <c r="AR217" s="14"/>
      <c r="AS217" s="54"/>
      <c r="AT217" s="14"/>
      <c r="AU217" s="98"/>
      <c r="AV217" s="14"/>
      <c r="AW217" s="14"/>
    </row>
    <row r="218" spans="1:49" ht="15" thickBo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48"/>
      <c r="AM218" s="105"/>
      <c r="AN218" s="90"/>
      <c r="AO218" s="14"/>
      <c r="AP218" s="92"/>
      <c r="AQ218" s="14"/>
      <c r="AR218" s="14"/>
      <c r="AS218" s="54"/>
      <c r="AT218" s="14"/>
      <c r="AU218" s="98"/>
      <c r="AV218" s="14"/>
      <c r="AW218" s="14"/>
    </row>
    <row r="219" spans="1:49" ht="15" thickBo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48"/>
      <c r="AM219" s="105"/>
      <c r="AN219" s="90"/>
      <c r="AO219" s="14"/>
      <c r="AP219" s="92"/>
      <c r="AQ219" s="14"/>
      <c r="AR219" s="14"/>
      <c r="AS219" s="54"/>
      <c r="AT219" s="14"/>
      <c r="AU219" s="98"/>
      <c r="AV219" s="14"/>
      <c r="AW219" s="14"/>
    </row>
    <row r="220" spans="1:49" ht="15" thickBo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48"/>
      <c r="AM220" s="105"/>
      <c r="AN220" s="90"/>
      <c r="AO220" s="14"/>
      <c r="AP220" s="92"/>
      <c r="AQ220" s="14"/>
      <c r="AR220" s="14"/>
      <c r="AS220" s="54"/>
      <c r="AT220" s="14"/>
      <c r="AU220" s="98"/>
      <c r="AV220" s="14"/>
      <c r="AW220" s="14"/>
    </row>
    <row r="221" spans="1:49" ht="15" thickBo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48"/>
      <c r="AM221" s="105"/>
      <c r="AN221" s="90"/>
      <c r="AO221" s="14"/>
      <c r="AP221" s="92"/>
      <c r="AQ221" s="14"/>
      <c r="AR221" s="14"/>
      <c r="AS221" s="54"/>
      <c r="AT221" s="14"/>
      <c r="AU221" s="98"/>
      <c r="AV221" s="14"/>
      <c r="AW221" s="14"/>
    </row>
    <row r="222" spans="1:49" ht="15" thickBo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48"/>
      <c r="AM222" s="105"/>
      <c r="AN222" s="90"/>
      <c r="AO222" s="14"/>
      <c r="AP222" s="92"/>
      <c r="AQ222" s="14"/>
      <c r="AR222" s="14"/>
      <c r="AS222" s="54"/>
      <c r="AT222" s="14"/>
      <c r="AU222" s="98"/>
      <c r="AV222" s="14"/>
      <c r="AW222" s="14"/>
    </row>
    <row r="223" spans="1:49" ht="15" thickBo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48"/>
      <c r="AM223" s="105"/>
      <c r="AN223" s="90"/>
      <c r="AO223" s="14"/>
      <c r="AP223" s="92"/>
      <c r="AQ223" s="14"/>
      <c r="AR223" s="14"/>
      <c r="AS223" s="54"/>
      <c r="AT223" s="14"/>
      <c r="AU223" s="98"/>
      <c r="AV223" s="14"/>
      <c r="AW223" s="14"/>
    </row>
    <row r="224" spans="1:49" ht="15" thickBo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48"/>
      <c r="AM224" s="105"/>
      <c r="AN224" s="90"/>
      <c r="AO224" s="14"/>
      <c r="AP224" s="92"/>
      <c r="AQ224" s="14"/>
      <c r="AR224" s="14"/>
      <c r="AS224" s="54"/>
      <c r="AT224" s="14"/>
      <c r="AU224" s="98"/>
      <c r="AV224" s="14"/>
      <c r="AW224" s="14"/>
    </row>
    <row r="225" spans="1:49" ht="15" thickBo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48"/>
      <c r="AM225" s="105"/>
      <c r="AN225" s="90"/>
      <c r="AO225" s="14"/>
      <c r="AP225" s="92"/>
      <c r="AQ225" s="14"/>
      <c r="AR225" s="14"/>
      <c r="AS225" s="54"/>
      <c r="AT225" s="14"/>
      <c r="AU225" s="98"/>
      <c r="AV225" s="14"/>
      <c r="AW225" s="14"/>
    </row>
    <row r="226" spans="1:49" ht="15" thickBo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48"/>
      <c r="AM226" s="105"/>
      <c r="AN226" s="90"/>
      <c r="AO226" s="14"/>
      <c r="AP226" s="92"/>
      <c r="AQ226" s="14"/>
      <c r="AR226" s="14"/>
      <c r="AS226" s="54"/>
      <c r="AT226" s="14"/>
      <c r="AU226" s="98"/>
      <c r="AV226" s="14"/>
      <c r="AW226" s="14"/>
    </row>
    <row r="227" spans="1:49" ht="15" thickBo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48"/>
      <c r="AM227" s="105"/>
      <c r="AN227" s="90"/>
      <c r="AO227" s="14"/>
      <c r="AP227" s="92"/>
      <c r="AQ227" s="14"/>
      <c r="AR227" s="14"/>
      <c r="AS227" s="54"/>
      <c r="AT227" s="14"/>
      <c r="AU227" s="98"/>
      <c r="AV227" s="14"/>
      <c r="AW227" s="14"/>
    </row>
    <row r="228" spans="1:49" ht="15" thickBo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48"/>
      <c r="AM228" s="105"/>
      <c r="AN228" s="90"/>
      <c r="AO228" s="14"/>
      <c r="AP228" s="92"/>
      <c r="AQ228" s="14"/>
      <c r="AR228" s="14"/>
      <c r="AS228" s="54"/>
      <c r="AT228" s="14"/>
      <c r="AU228" s="98"/>
      <c r="AV228" s="14"/>
      <c r="AW228" s="14"/>
    </row>
    <row r="229" spans="1:49" ht="15" thickBo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48"/>
      <c r="AM229" s="105"/>
      <c r="AN229" s="90"/>
      <c r="AO229" s="14"/>
      <c r="AP229" s="92"/>
      <c r="AQ229" s="14"/>
      <c r="AR229" s="14"/>
      <c r="AS229" s="54"/>
      <c r="AT229" s="14"/>
      <c r="AU229" s="98"/>
      <c r="AV229" s="14"/>
      <c r="AW229" s="14"/>
    </row>
    <row r="230" spans="1:49" ht="15" thickBo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48"/>
      <c r="AM230" s="105"/>
      <c r="AN230" s="90"/>
      <c r="AO230" s="14"/>
      <c r="AP230" s="92"/>
      <c r="AQ230" s="14"/>
      <c r="AR230" s="14"/>
      <c r="AS230" s="54"/>
      <c r="AT230" s="14"/>
      <c r="AU230" s="98"/>
      <c r="AV230" s="14"/>
      <c r="AW230" s="14"/>
    </row>
    <row r="231" spans="1:49" ht="15" thickBo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48"/>
      <c r="AM231" s="105"/>
      <c r="AN231" s="90"/>
      <c r="AO231" s="14"/>
      <c r="AP231" s="92"/>
      <c r="AQ231" s="14"/>
      <c r="AR231" s="14"/>
      <c r="AS231" s="54"/>
      <c r="AT231" s="14"/>
      <c r="AU231" s="98"/>
      <c r="AV231" s="14"/>
      <c r="AW231" s="14"/>
    </row>
    <row r="232" spans="1:49" ht="15" thickBo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48"/>
      <c r="AM232" s="105"/>
      <c r="AN232" s="90"/>
      <c r="AO232" s="14"/>
      <c r="AP232" s="92"/>
      <c r="AQ232" s="14"/>
      <c r="AR232" s="14"/>
      <c r="AS232" s="54"/>
      <c r="AT232" s="14"/>
      <c r="AU232" s="98"/>
      <c r="AV232" s="14"/>
      <c r="AW232" s="14"/>
    </row>
    <row r="233" spans="1:49" ht="15" thickBo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48"/>
      <c r="AM233" s="105"/>
      <c r="AN233" s="90"/>
      <c r="AO233" s="14"/>
      <c r="AP233" s="92"/>
      <c r="AQ233" s="14"/>
      <c r="AR233" s="14"/>
      <c r="AS233" s="54"/>
      <c r="AT233" s="14"/>
      <c r="AU233" s="98"/>
      <c r="AV233" s="14"/>
      <c r="AW233" s="14"/>
    </row>
    <row r="234" spans="1:49" ht="15" thickBo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48"/>
      <c r="AM234" s="105"/>
      <c r="AN234" s="90"/>
      <c r="AO234" s="14"/>
      <c r="AP234" s="92"/>
      <c r="AQ234" s="14"/>
      <c r="AR234" s="14"/>
      <c r="AS234" s="54"/>
      <c r="AT234" s="14"/>
      <c r="AU234" s="98"/>
      <c r="AV234" s="14"/>
      <c r="AW234" s="14"/>
    </row>
    <row r="235" spans="1:49" ht="15" thickBo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48"/>
      <c r="AM235" s="105"/>
      <c r="AN235" s="90"/>
      <c r="AO235" s="14"/>
      <c r="AP235" s="92"/>
      <c r="AQ235" s="14"/>
      <c r="AR235" s="14"/>
      <c r="AS235" s="54"/>
      <c r="AT235" s="14"/>
      <c r="AU235" s="98"/>
      <c r="AV235" s="14"/>
      <c r="AW235" s="14"/>
    </row>
    <row r="236" spans="1:49" ht="15" thickBo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48"/>
      <c r="AM236" s="105"/>
      <c r="AN236" s="90"/>
      <c r="AO236" s="14"/>
      <c r="AP236" s="92"/>
      <c r="AQ236" s="14"/>
      <c r="AR236" s="14"/>
      <c r="AS236" s="54"/>
      <c r="AT236" s="14"/>
      <c r="AU236" s="98"/>
      <c r="AV236" s="14"/>
      <c r="AW236" s="14"/>
    </row>
    <row r="237" spans="1:49" ht="15" thickBo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48"/>
      <c r="AM237" s="105"/>
      <c r="AN237" s="90"/>
      <c r="AO237" s="14"/>
      <c r="AP237" s="92"/>
      <c r="AQ237" s="14"/>
      <c r="AR237" s="14"/>
      <c r="AS237" s="54"/>
      <c r="AT237" s="14"/>
      <c r="AU237" s="98"/>
      <c r="AV237" s="14"/>
      <c r="AW237" s="14"/>
    </row>
    <row r="238" spans="1:49" ht="15" thickBo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48"/>
      <c r="AM238" s="105"/>
      <c r="AN238" s="90"/>
      <c r="AO238" s="14"/>
      <c r="AP238" s="92"/>
      <c r="AQ238" s="14"/>
      <c r="AR238" s="14"/>
      <c r="AS238" s="54"/>
      <c r="AT238" s="14"/>
      <c r="AU238" s="98"/>
      <c r="AV238" s="14"/>
      <c r="AW238" s="14"/>
    </row>
    <row r="239" spans="1:49" ht="15" thickBo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48"/>
      <c r="AM239" s="105"/>
      <c r="AN239" s="90"/>
      <c r="AO239" s="14"/>
      <c r="AP239" s="92"/>
      <c r="AQ239" s="14"/>
      <c r="AR239" s="14"/>
      <c r="AS239" s="54"/>
      <c r="AT239" s="14"/>
      <c r="AU239" s="98"/>
      <c r="AV239" s="14"/>
      <c r="AW239" s="14"/>
    </row>
    <row r="240" spans="1:49" ht="15" thickBo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48"/>
      <c r="AM240" s="105"/>
      <c r="AN240" s="90"/>
      <c r="AO240" s="14"/>
      <c r="AP240" s="92"/>
      <c r="AQ240" s="14"/>
      <c r="AR240" s="14"/>
      <c r="AS240" s="54"/>
      <c r="AT240" s="14"/>
      <c r="AU240" s="98"/>
      <c r="AV240" s="14"/>
      <c r="AW240" s="14"/>
    </row>
    <row r="241" spans="1:49" ht="15" thickBo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48"/>
      <c r="AM241" s="105"/>
      <c r="AN241" s="90"/>
      <c r="AO241" s="14"/>
      <c r="AP241" s="92"/>
      <c r="AQ241" s="14"/>
      <c r="AR241" s="14"/>
      <c r="AS241" s="54"/>
      <c r="AT241" s="14"/>
      <c r="AU241" s="98"/>
      <c r="AV241" s="14"/>
      <c r="AW241" s="14"/>
    </row>
    <row r="242" spans="1:49" ht="15" thickBo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48"/>
      <c r="AM242" s="105"/>
      <c r="AN242" s="90"/>
      <c r="AO242" s="14"/>
      <c r="AP242" s="92"/>
      <c r="AQ242" s="14"/>
      <c r="AR242" s="14"/>
      <c r="AS242" s="54"/>
      <c r="AT242" s="14"/>
      <c r="AU242" s="98"/>
      <c r="AV242" s="14"/>
      <c r="AW242" s="14"/>
    </row>
    <row r="243" spans="1:49" ht="15" thickBo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48"/>
      <c r="AM243" s="105"/>
      <c r="AN243" s="90"/>
      <c r="AO243" s="14"/>
      <c r="AP243" s="92"/>
      <c r="AQ243" s="14"/>
      <c r="AR243" s="14"/>
      <c r="AS243" s="54"/>
      <c r="AT243" s="14"/>
      <c r="AU243" s="98"/>
      <c r="AV243" s="14"/>
      <c r="AW243" s="14"/>
    </row>
    <row r="244" spans="1:49" ht="15" thickBo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48"/>
      <c r="AM244" s="105"/>
      <c r="AN244" s="90"/>
      <c r="AO244" s="14"/>
      <c r="AP244" s="92"/>
      <c r="AQ244" s="14"/>
      <c r="AR244" s="14"/>
      <c r="AS244" s="54"/>
      <c r="AT244" s="14"/>
      <c r="AU244" s="98"/>
      <c r="AV244" s="14"/>
      <c r="AW244" s="14"/>
    </row>
    <row r="245" spans="1:49" ht="15" thickBo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48"/>
      <c r="AM245" s="105"/>
      <c r="AN245" s="90"/>
      <c r="AO245" s="14"/>
      <c r="AP245" s="92"/>
      <c r="AQ245" s="14"/>
      <c r="AR245" s="14"/>
      <c r="AS245" s="54"/>
      <c r="AT245" s="14"/>
      <c r="AU245" s="98"/>
      <c r="AV245" s="14"/>
      <c r="AW245" s="14"/>
    </row>
    <row r="246" spans="1:49" ht="15" thickBo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48"/>
      <c r="AM246" s="105"/>
      <c r="AN246" s="90"/>
      <c r="AO246" s="14"/>
      <c r="AP246" s="92"/>
      <c r="AQ246" s="14"/>
      <c r="AR246" s="14"/>
      <c r="AS246" s="54"/>
      <c r="AT246" s="14"/>
      <c r="AU246" s="98"/>
      <c r="AV246" s="14"/>
      <c r="AW246" s="14"/>
    </row>
    <row r="247" spans="1:49" ht="15" thickBo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48"/>
      <c r="AM247" s="105"/>
      <c r="AN247" s="90"/>
      <c r="AO247" s="14"/>
      <c r="AP247" s="92"/>
      <c r="AQ247" s="14"/>
      <c r="AR247" s="14"/>
      <c r="AS247" s="54"/>
      <c r="AT247" s="14"/>
      <c r="AU247" s="98"/>
      <c r="AV247" s="14"/>
      <c r="AW247" s="14"/>
    </row>
    <row r="248" spans="1:49" ht="15" thickBo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48"/>
      <c r="AM248" s="105"/>
      <c r="AN248" s="90"/>
      <c r="AO248" s="14"/>
      <c r="AP248" s="92"/>
      <c r="AQ248" s="14"/>
      <c r="AR248" s="14"/>
      <c r="AS248" s="54"/>
      <c r="AT248" s="14"/>
      <c r="AU248" s="98"/>
      <c r="AV248" s="14"/>
      <c r="AW248" s="14"/>
    </row>
    <row r="249" spans="1:49" ht="15" thickBo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48"/>
      <c r="AM249" s="105"/>
      <c r="AN249" s="90"/>
      <c r="AO249" s="14"/>
      <c r="AP249" s="92"/>
      <c r="AQ249" s="14"/>
      <c r="AR249" s="14"/>
      <c r="AS249" s="54"/>
      <c r="AT249" s="14"/>
      <c r="AU249" s="98"/>
      <c r="AV249" s="14"/>
      <c r="AW249" s="14"/>
    </row>
    <row r="250" spans="1:49" ht="15" thickBo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48"/>
      <c r="AM250" s="105"/>
      <c r="AN250" s="90"/>
      <c r="AO250" s="14"/>
      <c r="AP250" s="92"/>
      <c r="AQ250" s="14"/>
      <c r="AR250" s="14"/>
      <c r="AS250" s="54"/>
      <c r="AT250" s="14"/>
      <c r="AU250" s="98"/>
      <c r="AV250" s="14"/>
      <c r="AW250" s="14"/>
    </row>
    <row r="251" spans="1:49" ht="15" thickBo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48"/>
      <c r="AM251" s="105"/>
      <c r="AN251" s="90"/>
      <c r="AO251" s="14"/>
      <c r="AP251" s="92"/>
      <c r="AQ251" s="14"/>
      <c r="AR251" s="14"/>
      <c r="AS251" s="54"/>
      <c r="AT251" s="14"/>
      <c r="AU251" s="98"/>
      <c r="AV251" s="14"/>
      <c r="AW251" s="14"/>
    </row>
    <row r="252" spans="1:49" ht="15" thickBo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48"/>
      <c r="AM252" s="105"/>
      <c r="AN252" s="90"/>
      <c r="AO252" s="14"/>
      <c r="AP252" s="92"/>
      <c r="AQ252" s="14"/>
      <c r="AR252" s="14"/>
      <c r="AS252" s="54"/>
      <c r="AT252" s="14"/>
      <c r="AU252" s="98"/>
      <c r="AV252" s="14"/>
      <c r="AW252" s="14"/>
    </row>
    <row r="253" spans="1:49" ht="15" thickBo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48"/>
      <c r="AM253" s="105"/>
      <c r="AN253" s="90"/>
      <c r="AO253" s="14"/>
      <c r="AP253" s="92"/>
      <c r="AQ253" s="14"/>
      <c r="AR253" s="14"/>
      <c r="AS253" s="54"/>
      <c r="AT253" s="14"/>
      <c r="AU253" s="98"/>
      <c r="AV253" s="14"/>
      <c r="AW253" s="14"/>
    </row>
    <row r="254" spans="1:49" ht="15" thickBo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48"/>
      <c r="AM254" s="105"/>
      <c r="AN254" s="90"/>
      <c r="AO254" s="14"/>
      <c r="AP254" s="92"/>
      <c r="AQ254" s="14"/>
      <c r="AR254" s="14"/>
      <c r="AS254" s="54"/>
      <c r="AT254" s="14"/>
      <c r="AU254" s="98"/>
      <c r="AV254" s="14"/>
      <c r="AW254" s="14"/>
    </row>
    <row r="255" spans="1:49" ht="15" thickBo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48"/>
      <c r="AM255" s="105"/>
      <c r="AN255" s="90"/>
      <c r="AO255" s="14"/>
      <c r="AP255" s="92"/>
      <c r="AQ255" s="14"/>
      <c r="AR255" s="14"/>
      <c r="AS255" s="54"/>
      <c r="AT255" s="14"/>
      <c r="AU255" s="98"/>
      <c r="AV255" s="14"/>
      <c r="AW255" s="14"/>
    </row>
    <row r="256" spans="1:49" ht="15" thickBo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48"/>
      <c r="AM256" s="105"/>
      <c r="AN256" s="90"/>
      <c r="AO256" s="14"/>
      <c r="AP256" s="92"/>
      <c r="AQ256" s="14"/>
      <c r="AR256" s="14"/>
      <c r="AS256" s="54"/>
      <c r="AT256" s="14"/>
      <c r="AU256" s="98"/>
      <c r="AV256" s="14"/>
      <c r="AW256" s="14"/>
    </row>
    <row r="257" spans="1:49" ht="15" thickBo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48"/>
      <c r="AM257" s="105"/>
      <c r="AN257" s="90"/>
      <c r="AO257" s="14"/>
      <c r="AP257" s="92"/>
      <c r="AQ257" s="14"/>
      <c r="AR257" s="14"/>
      <c r="AS257" s="54"/>
      <c r="AT257" s="14"/>
      <c r="AU257" s="98"/>
      <c r="AV257" s="14"/>
      <c r="AW257" s="14"/>
    </row>
    <row r="258" spans="1:49" ht="15" thickBo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48"/>
      <c r="AM258" s="105"/>
      <c r="AN258" s="90"/>
      <c r="AO258" s="14"/>
      <c r="AP258" s="92"/>
      <c r="AQ258" s="14"/>
      <c r="AR258" s="14"/>
      <c r="AS258" s="54"/>
      <c r="AT258" s="14"/>
      <c r="AU258" s="98"/>
      <c r="AV258" s="14"/>
      <c r="AW258" s="14"/>
    </row>
    <row r="259" spans="1:49" ht="15" thickBo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48"/>
      <c r="AM259" s="105"/>
      <c r="AN259" s="90"/>
      <c r="AO259" s="14"/>
      <c r="AP259" s="92"/>
      <c r="AQ259" s="14"/>
      <c r="AR259" s="14"/>
      <c r="AS259" s="54"/>
      <c r="AT259" s="14"/>
      <c r="AU259" s="98"/>
      <c r="AV259" s="14"/>
      <c r="AW259" s="14"/>
    </row>
    <row r="260" spans="1:49" ht="15" thickBo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48"/>
      <c r="AM260" s="105"/>
      <c r="AN260" s="90"/>
      <c r="AO260" s="14"/>
      <c r="AP260" s="92"/>
      <c r="AQ260" s="14"/>
      <c r="AR260" s="14"/>
      <c r="AS260" s="54"/>
      <c r="AT260" s="14"/>
      <c r="AU260" s="98"/>
      <c r="AV260" s="14"/>
      <c r="AW260" s="14"/>
    </row>
    <row r="261" spans="1:49" ht="15" thickBo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48"/>
      <c r="AM261" s="105"/>
      <c r="AN261" s="90"/>
      <c r="AO261" s="14"/>
      <c r="AP261" s="92"/>
      <c r="AQ261" s="14"/>
      <c r="AR261" s="14"/>
      <c r="AS261" s="54"/>
      <c r="AT261" s="14"/>
      <c r="AU261" s="98"/>
      <c r="AV261" s="14"/>
      <c r="AW261" s="14"/>
    </row>
    <row r="262" spans="1:49" ht="15" thickBo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48"/>
      <c r="AM262" s="105"/>
      <c r="AN262" s="90"/>
      <c r="AO262" s="14"/>
      <c r="AP262" s="92"/>
      <c r="AQ262" s="14"/>
      <c r="AR262" s="14"/>
      <c r="AS262" s="54"/>
      <c r="AT262" s="14"/>
      <c r="AU262" s="98"/>
      <c r="AV262" s="14"/>
      <c r="AW262" s="14"/>
    </row>
    <row r="263" spans="1:49" ht="15" thickBo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48"/>
      <c r="AM263" s="105"/>
      <c r="AN263" s="90"/>
      <c r="AO263" s="14"/>
      <c r="AP263" s="92"/>
      <c r="AQ263" s="14"/>
      <c r="AR263" s="14"/>
      <c r="AS263" s="54"/>
      <c r="AT263" s="14"/>
      <c r="AU263" s="98"/>
      <c r="AV263" s="14"/>
      <c r="AW263" s="14"/>
    </row>
    <row r="264" spans="1:49" ht="15" thickBo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48"/>
      <c r="AM264" s="105"/>
      <c r="AN264" s="90"/>
      <c r="AO264" s="14"/>
      <c r="AP264" s="92"/>
      <c r="AQ264" s="14"/>
      <c r="AR264" s="14"/>
      <c r="AS264" s="54"/>
      <c r="AT264" s="14"/>
      <c r="AU264" s="98"/>
      <c r="AV264" s="14"/>
      <c r="AW264" s="14"/>
    </row>
    <row r="265" spans="1:49" ht="15" thickBo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48"/>
      <c r="AM265" s="105"/>
      <c r="AN265" s="90"/>
      <c r="AO265" s="14"/>
      <c r="AP265" s="92"/>
      <c r="AQ265" s="14"/>
      <c r="AR265" s="14"/>
      <c r="AS265" s="54"/>
      <c r="AT265" s="14"/>
      <c r="AU265" s="98"/>
      <c r="AV265" s="14"/>
      <c r="AW265" s="14"/>
    </row>
    <row r="266" spans="1:49" ht="15" thickBo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48"/>
      <c r="AM266" s="105"/>
      <c r="AN266" s="90"/>
      <c r="AO266" s="14"/>
      <c r="AP266" s="92"/>
      <c r="AQ266" s="14"/>
      <c r="AR266" s="14"/>
      <c r="AS266" s="54"/>
      <c r="AT266" s="14"/>
      <c r="AU266" s="98"/>
      <c r="AV266" s="14"/>
      <c r="AW266" s="14"/>
    </row>
    <row r="267" spans="1:49" ht="15" thickBo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48"/>
      <c r="AM267" s="105"/>
      <c r="AN267" s="90"/>
      <c r="AO267" s="14"/>
      <c r="AP267" s="92"/>
      <c r="AQ267" s="14"/>
      <c r="AR267" s="14"/>
      <c r="AS267" s="54"/>
      <c r="AT267" s="14"/>
      <c r="AU267" s="98"/>
      <c r="AV267" s="14"/>
      <c r="AW267" s="14"/>
    </row>
    <row r="268" spans="1:49" ht="15" thickBo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48"/>
      <c r="AM268" s="105"/>
      <c r="AN268" s="90"/>
      <c r="AO268" s="14"/>
      <c r="AP268" s="92"/>
      <c r="AQ268" s="14"/>
      <c r="AR268" s="14"/>
      <c r="AS268" s="54"/>
      <c r="AT268" s="14"/>
      <c r="AU268" s="98"/>
      <c r="AV268" s="14"/>
      <c r="AW268" s="14"/>
    </row>
    <row r="269" spans="1:49" ht="15" thickBo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48"/>
      <c r="AM269" s="105"/>
      <c r="AN269" s="90"/>
      <c r="AO269" s="14"/>
      <c r="AP269" s="92"/>
      <c r="AQ269" s="14"/>
      <c r="AR269" s="14"/>
      <c r="AS269" s="54"/>
      <c r="AT269" s="14"/>
      <c r="AU269" s="98"/>
      <c r="AV269" s="14"/>
      <c r="AW269" s="14"/>
    </row>
    <row r="270" spans="1:49" ht="15" thickBo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48"/>
      <c r="AM270" s="105"/>
      <c r="AN270" s="90"/>
      <c r="AO270" s="14"/>
      <c r="AP270" s="92"/>
      <c r="AQ270" s="14"/>
      <c r="AR270" s="14"/>
      <c r="AS270" s="54"/>
      <c r="AT270" s="14"/>
      <c r="AU270" s="98"/>
      <c r="AV270" s="14"/>
      <c r="AW270" s="14"/>
    </row>
    <row r="271" spans="1:49" ht="15" thickBo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48"/>
      <c r="AM271" s="105"/>
      <c r="AN271" s="90"/>
      <c r="AO271" s="14"/>
      <c r="AP271" s="92"/>
      <c r="AQ271" s="14"/>
      <c r="AR271" s="14"/>
      <c r="AS271" s="54"/>
      <c r="AT271" s="14"/>
      <c r="AU271" s="98"/>
      <c r="AV271" s="14"/>
      <c r="AW271" s="14"/>
    </row>
    <row r="272" spans="1:49" ht="15" thickBo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48"/>
      <c r="AM272" s="105"/>
      <c r="AN272" s="90"/>
      <c r="AO272" s="14"/>
      <c r="AP272" s="92"/>
      <c r="AQ272" s="14"/>
      <c r="AR272" s="14"/>
      <c r="AS272" s="54"/>
      <c r="AT272" s="14"/>
      <c r="AU272" s="98"/>
      <c r="AV272" s="14"/>
      <c r="AW272" s="14"/>
    </row>
    <row r="273" spans="1:49" ht="15" thickBo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48"/>
      <c r="AM273" s="105"/>
      <c r="AN273" s="90"/>
      <c r="AO273" s="14"/>
      <c r="AP273" s="92"/>
      <c r="AQ273" s="14"/>
      <c r="AR273" s="14"/>
      <c r="AS273" s="54"/>
      <c r="AT273" s="14"/>
      <c r="AU273" s="98"/>
      <c r="AV273" s="14"/>
      <c r="AW273" s="14"/>
    </row>
    <row r="274" spans="1:49" ht="15" thickBo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48"/>
      <c r="AM274" s="105"/>
      <c r="AN274" s="90"/>
      <c r="AO274" s="14"/>
      <c r="AP274" s="92"/>
      <c r="AQ274" s="14"/>
      <c r="AR274" s="14"/>
      <c r="AS274" s="54"/>
      <c r="AT274" s="14"/>
      <c r="AU274" s="98"/>
      <c r="AV274" s="14"/>
      <c r="AW274" s="14"/>
    </row>
    <row r="275" spans="1:49" ht="15" thickBo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48"/>
      <c r="AM275" s="105"/>
      <c r="AN275" s="90"/>
      <c r="AO275" s="14"/>
      <c r="AP275" s="92"/>
      <c r="AQ275" s="14"/>
      <c r="AR275" s="14"/>
      <c r="AS275" s="54"/>
      <c r="AT275" s="14"/>
      <c r="AU275" s="98"/>
      <c r="AV275" s="14"/>
      <c r="AW275" s="14"/>
    </row>
    <row r="276" spans="1:49" ht="15" thickBo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48"/>
      <c r="AM276" s="105"/>
      <c r="AN276" s="90"/>
      <c r="AO276" s="14"/>
      <c r="AP276" s="92"/>
      <c r="AQ276" s="14"/>
      <c r="AR276" s="14"/>
      <c r="AS276" s="54"/>
      <c r="AT276" s="14"/>
      <c r="AU276" s="98"/>
      <c r="AV276" s="14"/>
      <c r="AW276" s="14"/>
    </row>
    <row r="277" spans="1:49" ht="15" thickBo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48"/>
      <c r="AM277" s="105"/>
      <c r="AN277" s="90"/>
      <c r="AO277" s="14"/>
      <c r="AP277" s="92"/>
      <c r="AQ277" s="14"/>
      <c r="AR277" s="14"/>
      <c r="AS277" s="54"/>
      <c r="AT277" s="14"/>
      <c r="AU277" s="98"/>
      <c r="AV277" s="14"/>
      <c r="AW277" s="14"/>
    </row>
    <row r="278" spans="1:49" ht="15" thickBo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48"/>
      <c r="AM278" s="105"/>
      <c r="AN278" s="90"/>
      <c r="AO278" s="14"/>
      <c r="AP278" s="92"/>
      <c r="AQ278" s="14"/>
      <c r="AR278" s="14"/>
      <c r="AS278" s="54"/>
      <c r="AT278" s="14"/>
      <c r="AU278" s="98"/>
      <c r="AV278" s="14"/>
      <c r="AW278" s="14"/>
    </row>
    <row r="279" spans="1:49" ht="15" thickBo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48"/>
      <c r="AM279" s="105"/>
      <c r="AN279" s="90"/>
      <c r="AO279" s="14"/>
      <c r="AP279" s="92"/>
      <c r="AQ279" s="14"/>
      <c r="AR279" s="14"/>
      <c r="AS279" s="54"/>
      <c r="AT279" s="14"/>
      <c r="AU279" s="98"/>
      <c r="AV279" s="14"/>
      <c r="AW279" s="14"/>
    </row>
    <row r="280" spans="1:49" ht="15" thickBo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48"/>
      <c r="AM280" s="105"/>
      <c r="AN280" s="90"/>
      <c r="AO280" s="14"/>
      <c r="AP280" s="92"/>
      <c r="AQ280" s="14"/>
      <c r="AR280" s="14"/>
      <c r="AS280" s="54"/>
      <c r="AT280" s="14"/>
      <c r="AU280" s="98"/>
      <c r="AV280" s="14"/>
      <c r="AW280" s="14"/>
    </row>
    <row r="281" spans="1:49" ht="15" thickBo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48"/>
      <c r="AM281" s="105"/>
      <c r="AN281" s="90"/>
      <c r="AO281" s="14"/>
      <c r="AP281" s="92"/>
      <c r="AQ281" s="14"/>
      <c r="AR281" s="14"/>
      <c r="AS281" s="54"/>
      <c r="AT281" s="14"/>
      <c r="AU281" s="98"/>
      <c r="AV281" s="14"/>
      <c r="AW281" s="14"/>
    </row>
    <row r="282" spans="1:49" ht="15" thickBo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48"/>
      <c r="AM282" s="105"/>
      <c r="AN282" s="90"/>
      <c r="AO282" s="14"/>
      <c r="AP282" s="92"/>
      <c r="AQ282" s="14"/>
      <c r="AR282" s="14"/>
      <c r="AS282" s="54"/>
      <c r="AT282" s="14"/>
      <c r="AU282" s="98"/>
      <c r="AV282" s="14"/>
      <c r="AW282" s="14"/>
    </row>
    <row r="283" spans="1:49" ht="15" thickBo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48"/>
      <c r="AM283" s="105"/>
      <c r="AN283" s="90"/>
      <c r="AO283" s="14"/>
      <c r="AP283" s="92"/>
      <c r="AQ283" s="14"/>
      <c r="AR283" s="14"/>
      <c r="AS283" s="54"/>
      <c r="AT283" s="14"/>
      <c r="AU283" s="98"/>
      <c r="AV283" s="14"/>
      <c r="AW283" s="14"/>
    </row>
    <row r="284" spans="1:49" ht="15" thickBo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48"/>
      <c r="AM284" s="105"/>
      <c r="AN284" s="90"/>
      <c r="AO284" s="14"/>
      <c r="AP284" s="92"/>
      <c r="AQ284" s="14"/>
      <c r="AR284" s="14"/>
      <c r="AS284" s="54"/>
      <c r="AT284" s="14"/>
      <c r="AU284" s="98"/>
      <c r="AV284" s="14"/>
      <c r="AW284" s="14"/>
    </row>
    <row r="285" spans="1:49" ht="15" thickBo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48"/>
      <c r="AM285" s="105"/>
      <c r="AN285" s="90"/>
      <c r="AO285" s="14"/>
      <c r="AP285" s="92"/>
      <c r="AQ285" s="14"/>
      <c r="AR285" s="14"/>
      <c r="AS285" s="54"/>
      <c r="AT285" s="14"/>
      <c r="AU285" s="98"/>
      <c r="AV285" s="14"/>
      <c r="AW285" s="14"/>
    </row>
    <row r="286" spans="1:49" ht="15" thickBo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48"/>
      <c r="AM286" s="105"/>
      <c r="AN286" s="90"/>
      <c r="AO286" s="14"/>
      <c r="AP286" s="92"/>
      <c r="AQ286" s="14"/>
      <c r="AR286" s="14"/>
      <c r="AS286" s="54"/>
      <c r="AT286" s="14"/>
      <c r="AU286" s="98"/>
      <c r="AV286" s="14"/>
      <c r="AW286" s="14"/>
    </row>
    <row r="287" spans="1:49" ht="15" thickBo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48"/>
      <c r="AM287" s="105"/>
      <c r="AN287" s="90"/>
      <c r="AO287" s="14"/>
      <c r="AP287" s="92"/>
      <c r="AQ287" s="14"/>
      <c r="AR287" s="14"/>
      <c r="AS287" s="54"/>
      <c r="AT287" s="14"/>
      <c r="AU287" s="98"/>
      <c r="AV287" s="14"/>
      <c r="AW287" s="14"/>
    </row>
    <row r="288" spans="1:49" ht="15" thickBo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48"/>
      <c r="AM288" s="105"/>
      <c r="AN288" s="90"/>
      <c r="AO288" s="14"/>
      <c r="AP288" s="92"/>
      <c r="AQ288" s="14"/>
      <c r="AR288" s="14"/>
      <c r="AS288" s="54"/>
      <c r="AT288" s="14"/>
      <c r="AU288" s="98"/>
      <c r="AV288" s="14"/>
      <c r="AW288" s="14"/>
    </row>
    <row r="289" spans="1:49" ht="15" thickBo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48"/>
      <c r="AM289" s="105"/>
      <c r="AN289" s="90"/>
      <c r="AO289" s="14"/>
      <c r="AP289" s="92"/>
      <c r="AQ289" s="14"/>
      <c r="AR289" s="14"/>
      <c r="AS289" s="54"/>
      <c r="AT289" s="14"/>
      <c r="AU289" s="98"/>
      <c r="AV289" s="14"/>
      <c r="AW289" s="14"/>
    </row>
    <row r="290" spans="1:49" ht="15" thickBo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48"/>
      <c r="AM290" s="105"/>
      <c r="AN290" s="90"/>
      <c r="AO290" s="14"/>
      <c r="AP290" s="92"/>
      <c r="AQ290" s="14"/>
      <c r="AR290" s="14"/>
      <c r="AS290" s="54"/>
      <c r="AT290" s="14"/>
      <c r="AU290" s="98"/>
      <c r="AV290" s="14"/>
      <c r="AW290" s="14"/>
    </row>
    <row r="291" spans="1:49" ht="15" thickBo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48"/>
      <c r="AM291" s="105"/>
      <c r="AN291" s="90"/>
      <c r="AO291" s="14"/>
      <c r="AP291" s="92"/>
      <c r="AQ291" s="14"/>
      <c r="AR291" s="14"/>
      <c r="AS291" s="54"/>
      <c r="AT291" s="14"/>
      <c r="AU291" s="98"/>
      <c r="AV291" s="14"/>
      <c r="AW291" s="14"/>
    </row>
    <row r="292" spans="1:49" ht="15" thickBo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48"/>
      <c r="AM292" s="105"/>
      <c r="AN292" s="90"/>
      <c r="AO292" s="14"/>
      <c r="AP292" s="92"/>
      <c r="AQ292" s="14"/>
      <c r="AR292" s="14"/>
      <c r="AS292" s="54"/>
      <c r="AT292" s="14"/>
      <c r="AU292" s="98"/>
      <c r="AV292" s="14"/>
      <c r="AW292" s="14"/>
    </row>
    <row r="293" spans="1:49" ht="15" thickBo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48"/>
      <c r="AM293" s="105"/>
      <c r="AN293" s="90"/>
      <c r="AO293" s="14"/>
      <c r="AP293" s="92"/>
      <c r="AQ293" s="14"/>
      <c r="AR293" s="14"/>
      <c r="AS293" s="54"/>
      <c r="AT293" s="14"/>
      <c r="AU293" s="98"/>
      <c r="AV293" s="14"/>
      <c r="AW293" s="14"/>
    </row>
    <row r="294" spans="1:49" ht="15" thickBo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48"/>
      <c r="AM294" s="105"/>
      <c r="AN294" s="90"/>
      <c r="AO294" s="14"/>
      <c r="AP294" s="92"/>
      <c r="AQ294" s="14"/>
      <c r="AR294" s="14"/>
      <c r="AS294" s="54"/>
      <c r="AT294" s="14"/>
      <c r="AU294" s="98"/>
      <c r="AV294" s="14"/>
      <c r="AW294" s="14"/>
    </row>
    <row r="295" spans="1:49" ht="15" thickBo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48"/>
      <c r="AM295" s="105"/>
      <c r="AN295" s="90"/>
      <c r="AO295" s="14"/>
      <c r="AP295" s="92"/>
      <c r="AQ295" s="14"/>
      <c r="AR295" s="14"/>
      <c r="AS295" s="54"/>
      <c r="AT295" s="14"/>
      <c r="AU295" s="98"/>
      <c r="AV295" s="14"/>
      <c r="AW295" s="14"/>
    </row>
    <row r="296" spans="1:49" ht="15" thickBo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48"/>
      <c r="AM296" s="105"/>
      <c r="AN296" s="90"/>
      <c r="AO296" s="14"/>
      <c r="AP296" s="92"/>
      <c r="AQ296" s="14"/>
      <c r="AR296" s="14"/>
      <c r="AS296" s="54"/>
      <c r="AT296" s="14"/>
      <c r="AU296" s="98"/>
      <c r="AV296" s="14"/>
      <c r="AW296" s="14"/>
    </row>
    <row r="297" spans="1:49" ht="15" thickBo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48"/>
      <c r="AM297" s="105"/>
      <c r="AN297" s="90"/>
      <c r="AO297" s="14"/>
      <c r="AP297" s="92"/>
      <c r="AQ297" s="14"/>
      <c r="AR297" s="14"/>
      <c r="AS297" s="54"/>
      <c r="AT297" s="14"/>
      <c r="AU297" s="98"/>
      <c r="AV297" s="14"/>
      <c r="AW297" s="14"/>
    </row>
    <row r="298" spans="1:49" ht="15" thickBo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48"/>
      <c r="AM298" s="105"/>
      <c r="AN298" s="90"/>
      <c r="AO298" s="14"/>
      <c r="AP298" s="92"/>
      <c r="AQ298" s="14"/>
      <c r="AR298" s="14"/>
      <c r="AS298" s="54"/>
      <c r="AT298" s="14"/>
      <c r="AU298" s="98"/>
      <c r="AV298" s="14"/>
      <c r="AW298" s="14"/>
    </row>
    <row r="299" spans="1:49" ht="15" thickBo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48"/>
      <c r="AM299" s="105"/>
      <c r="AN299" s="90"/>
      <c r="AO299" s="14"/>
      <c r="AP299" s="92"/>
      <c r="AQ299" s="14"/>
      <c r="AR299" s="14"/>
      <c r="AS299" s="54"/>
      <c r="AT299" s="14"/>
      <c r="AU299" s="98"/>
      <c r="AV299" s="14"/>
      <c r="AW299" s="14"/>
    </row>
    <row r="300" spans="1:49" ht="15" thickBo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48"/>
      <c r="AM300" s="105"/>
      <c r="AN300" s="90"/>
      <c r="AO300" s="14"/>
      <c r="AP300" s="92"/>
      <c r="AQ300" s="14"/>
      <c r="AR300" s="14"/>
      <c r="AS300" s="54"/>
      <c r="AT300" s="14"/>
      <c r="AU300" s="98"/>
      <c r="AV300" s="14"/>
      <c r="AW300" s="14"/>
    </row>
    <row r="301" spans="1:49" ht="15" thickBo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48"/>
      <c r="AM301" s="105"/>
      <c r="AN301" s="90"/>
      <c r="AO301" s="14"/>
      <c r="AP301" s="92"/>
      <c r="AQ301" s="14"/>
      <c r="AR301" s="14"/>
      <c r="AS301" s="54"/>
      <c r="AT301" s="14"/>
      <c r="AU301" s="98"/>
      <c r="AV301" s="14"/>
      <c r="AW301" s="14"/>
    </row>
    <row r="302" spans="1:49" ht="15" thickBo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48"/>
      <c r="AM302" s="105"/>
      <c r="AN302" s="90"/>
      <c r="AO302" s="14"/>
      <c r="AP302" s="92"/>
      <c r="AQ302" s="14"/>
      <c r="AR302" s="14"/>
      <c r="AS302" s="54"/>
      <c r="AT302" s="14"/>
      <c r="AU302" s="98"/>
      <c r="AV302" s="14"/>
      <c r="AW302" s="14"/>
    </row>
    <row r="303" spans="1:49" ht="15" thickBo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48"/>
      <c r="AM303" s="105"/>
      <c r="AN303" s="90"/>
      <c r="AO303" s="14"/>
      <c r="AP303" s="92"/>
      <c r="AQ303" s="14"/>
      <c r="AR303" s="14"/>
      <c r="AS303" s="54"/>
      <c r="AT303" s="14"/>
      <c r="AU303" s="98"/>
      <c r="AV303" s="14"/>
      <c r="AW303" s="14"/>
    </row>
    <row r="304" spans="1:49" ht="15" thickBo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48"/>
      <c r="AM304" s="105"/>
      <c r="AN304" s="90"/>
      <c r="AO304" s="14"/>
      <c r="AP304" s="92"/>
      <c r="AQ304" s="14"/>
      <c r="AR304" s="14"/>
      <c r="AS304" s="54"/>
      <c r="AT304" s="14"/>
      <c r="AU304" s="98"/>
      <c r="AV304" s="14"/>
      <c r="AW304" s="14"/>
    </row>
    <row r="305" spans="1:49" ht="15" thickBo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48"/>
      <c r="AM305" s="105"/>
      <c r="AN305" s="90"/>
      <c r="AO305" s="14"/>
      <c r="AP305" s="92"/>
      <c r="AQ305" s="14"/>
      <c r="AR305" s="14"/>
      <c r="AS305" s="54"/>
      <c r="AT305" s="14"/>
      <c r="AU305" s="98"/>
      <c r="AV305" s="14"/>
      <c r="AW305" s="14"/>
    </row>
    <row r="306" spans="1:49" ht="15" thickBo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48"/>
      <c r="AM306" s="105"/>
      <c r="AN306" s="90"/>
      <c r="AO306" s="14"/>
      <c r="AP306" s="92"/>
      <c r="AQ306" s="14"/>
      <c r="AR306" s="14"/>
      <c r="AS306" s="54"/>
      <c r="AT306" s="14"/>
      <c r="AU306" s="98"/>
      <c r="AV306" s="14"/>
      <c r="AW306" s="14"/>
    </row>
    <row r="307" spans="1:49" ht="15" thickBo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48"/>
      <c r="AM307" s="105"/>
      <c r="AN307" s="90"/>
      <c r="AO307" s="14"/>
      <c r="AP307" s="92"/>
      <c r="AQ307" s="14"/>
      <c r="AR307" s="14"/>
      <c r="AS307" s="54"/>
      <c r="AT307" s="14"/>
      <c r="AU307" s="98"/>
      <c r="AV307" s="14"/>
      <c r="AW307" s="14"/>
    </row>
    <row r="308" spans="1:49" ht="15" thickBo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48"/>
      <c r="AM308" s="105"/>
      <c r="AN308" s="90"/>
      <c r="AO308" s="14"/>
      <c r="AP308" s="92"/>
      <c r="AQ308" s="14"/>
      <c r="AR308" s="14"/>
      <c r="AS308" s="54"/>
      <c r="AT308" s="14"/>
      <c r="AU308" s="98"/>
      <c r="AV308" s="14"/>
      <c r="AW308" s="14"/>
    </row>
    <row r="309" spans="1:49" ht="15" thickBo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48"/>
      <c r="AM309" s="105"/>
      <c r="AN309" s="90"/>
      <c r="AO309" s="14"/>
      <c r="AP309" s="92"/>
      <c r="AQ309" s="14"/>
      <c r="AR309" s="14"/>
      <c r="AS309" s="54"/>
      <c r="AT309" s="14"/>
      <c r="AU309" s="98"/>
      <c r="AV309" s="14"/>
      <c r="AW309" s="14"/>
    </row>
    <row r="310" spans="1:49" ht="15" thickBo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48"/>
      <c r="AM310" s="105"/>
      <c r="AN310" s="90"/>
      <c r="AO310" s="14"/>
      <c r="AP310" s="92"/>
      <c r="AQ310" s="14"/>
      <c r="AR310" s="14"/>
      <c r="AS310" s="54"/>
      <c r="AT310" s="14"/>
      <c r="AU310" s="98"/>
      <c r="AV310" s="14"/>
      <c r="AW310" s="14"/>
    </row>
    <row r="311" spans="1:49" ht="15" thickBo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48"/>
      <c r="AM311" s="105"/>
      <c r="AN311" s="90"/>
      <c r="AO311" s="14"/>
      <c r="AP311" s="92"/>
      <c r="AQ311" s="14"/>
      <c r="AR311" s="14"/>
      <c r="AS311" s="54"/>
      <c r="AT311" s="14"/>
      <c r="AU311" s="98"/>
      <c r="AV311" s="14"/>
      <c r="AW311" s="14"/>
    </row>
    <row r="312" spans="1:49" ht="15" thickBo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48"/>
      <c r="AM312" s="105"/>
      <c r="AN312" s="90"/>
      <c r="AO312" s="14"/>
      <c r="AP312" s="92"/>
      <c r="AQ312" s="14"/>
      <c r="AR312" s="14"/>
      <c r="AS312" s="54"/>
      <c r="AT312" s="14"/>
      <c r="AU312" s="98"/>
      <c r="AV312" s="14"/>
      <c r="AW312" s="14"/>
    </row>
    <row r="313" spans="1:49" ht="15" thickBo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48"/>
      <c r="AM313" s="105"/>
      <c r="AN313" s="90"/>
      <c r="AO313" s="14"/>
      <c r="AP313" s="92"/>
      <c r="AQ313" s="14"/>
      <c r="AR313" s="14"/>
      <c r="AS313" s="54"/>
      <c r="AT313" s="14"/>
      <c r="AU313" s="98"/>
      <c r="AV313" s="14"/>
      <c r="AW313" s="14"/>
    </row>
    <row r="314" spans="1:49" ht="15" thickBo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48"/>
      <c r="AM314" s="105"/>
      <c r="AN314" s="90"/>
      <c r="AO314" s="14"/>
      <c r="AP314" s="92"/>
      <c r="AQ314" s="14"/>
      <c r="AR314" s="14"/>
      <c r="AS314" s="54"/>
      <c r="AT314" s="14"/>
      <c r="AU314" s="98"/>
      <c r="AV314" s="14"/>
      <c r="AW314" s="14"/>
    </row>
    <row r="315" spans="1:49" ht="15" thickBo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48"/>
      <c r="AM315" s="105"/>
      <c r="AN315" s="90"/>
      <c r="AO315" s="14"/>
      <c r="AP315" s="92"/>
      <c r="AQ315" s="14"/>
      <c r="AR315" s="14"/>
      <c r="AS315" s="54"/>
      <c r="AT315" s="14"/>
      <c r="AU315" s="98"/>
      <c r="AV315" s="14"/>
      <c r="AW315" s="14"/>
    </row>
    <row r="316" spans="1:49" ht="15" thickBo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48"/>
      <c r="AM316" s="105"/>
      <c r="AN316" s="90"/>
      <c r="AO316" s="14"/>
      <c r="AP316" s="92"/>
      <c r="AQ316" s="14"/>
      <c r="AR316" s="14"/>
      <c r="AS316" s="54"/>
      <c r="AT316" s="14"/>
      <c r="AU316" s="98"/>
      <c r="AV316" s="14"/>
      <c r="AW316" s="14"/>
    </row>
    <row r="317" spans="1:49" ht="15" thickBo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48"/>
      <c r="AM317" s="105"/>
      <c r="AN317" s="90"/>
      <c r="AO317" s="14"/>
      <c r="AP317" s="92"/>
      <c r="AQ317" s="14"/>
      <c r="AR317" s="14"/>
      <c r="AS317" s="54"/>
      <c r="AT317" s="14"/>
      <c r="AU317" s="98"/>
      <c r="AV317" s="14"/>
      <c r="AW317" s="14"/>
    </row>
    <row r="318" spans="1:49" ht="15" thickBo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48"/>
      <c r="AM318" s="105"/>
      <c r="AN318" s="90"/>
      <c r="AO318" s="14"/>
      <c r="AP318" s="92"/>
      <c r="AQ318" s="14"/>
      <c r="AR318" s="14"/>
      <c r="AS318" s="54"/>
      <c r="AT318" s="14"/>
      <c r="AU318" s="98"/>
      <c r="AV318" s="14"/>
      <c r="AW318" s="14"/>
    </row>
    <row r="319" spans="1:49" ht="15" thickBo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48"/>
      <c r="AM319" s="105"/>
      <c r="AN319" s="90"/>
      <c r="AO319" s="14"/>
      <c r="AP319" s="92"/>
      <c r="AQ319" s="14"/>
      <c r="AR319" s="14"/>
      <c r="AS319" s="54"/>
      <c r="AT319" s="14"/>
      <c r="AU319" s="98"/>
      <c r="AV319" s="14"/>
      <c r="AW319" s="14"/>
    </row>
    <row r="320" spans="1:49" ht="15" thickBo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48"/>
      <c r="AM320" s="105"/>
      <c r="AN320" s="90"/>
      <c r="AO320" s="14"/>
      <c r="AP320" s="92"/>
      <c r="AQ320" s="14"/>
      <c r="AR320" s="14"/>
      <c r="AS320" s="54"/>
      <c r="AT320" s="14"/>
      <c r="AU320" s="98"/>
      <c r="AV320" s="14"/>
      <c r="AW320" s="14"/>
    </row>
    <row r="321" spans="1:49" ht="15" thickBo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48"/>
      <c r="AM321" s="105"/>
      <c r="AN321" s="90"/>
      <c r="AO321" s="14"/>
      <c r="AP321" s="92"/>
      <c r="AQ321" s="14"/>
      <c r="AR321" s="14"/>
      <c r="AS321" s="54"/>
      <c r="AT321" s="14"/>
      <c r="AU321" s="98"/>
      <c r="AV321" s="14"/>
      <c r="AW321" s="14"/>
    </row>
    <row r="322" spans="1:49" ht="15" thickBo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48"/>
      <c r="AM322" s="105"/>
      <c r="AN322" s="90"/>
      <c r="AO322" s="14"/>
      <c r="AP322" s="92"/>
      <c r="AQ322" s="14"/>
      <c r="AR322" s="14"/>
      <c r="AS322" s="54"/>
      <c r="AT322" s="14"/>
      <c r="AU322" s="98"/>
      <c r="AV322" s="14"/>
      <c r="AW322" s="14"/>
    </row>
    <row r="323" spans="1:49" ht="15" thickBo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48"/>
      <c r="AM323" s="105"/>
      <c r="AN323" s="90"/>
      <c r="AO323" s="14"/>
      <c r="AP323" s="92"/>
      <c r="AQ323" s="14"/>
      <c r="AR323" s="14"/>
      <c r="AS323" s="54"/>
      <c r="AT323" s="14"/>
      <c r="AU323" s="98"/>
      <c r="AV323" s="14"/>
      <c r="AW323" s="14"/>
    </row>
    <row r="324" spans="1:49" ht="15" thickBo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48"/>
      <c r="AM324" s="105"/>
      <c r="AN324" s="90"/>
      <c r="AO324" s="14"/>
      <c r="AP324" s="92"/>
      <c r="AQ324" s="14"/>
      <c r="AR324" s="14"/>
      <c r="AS324" s="54"/>
      <c r="AT324" s="14"/>
      <c r="AU324" s="98"/>
      <c r="AV324" s="14"/>
      <c r="AW324" s="14"/>
    </row>
    <row r="325" spans="1:49" ht="15" thickBo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48"/>
      <c r="AM325" s="105"/>
      <c r="AN325" s="90"/>
      <c r="AO325" s="14"/>
      <c r="AP325" s="92"/>
      <c r="AQ325" s="14"/>
      <c r="AR325" s="14"/>
      <c r="AS325" s="54"/>
      <c r="AT325" s="14"/>
      <c r="AU325" s="98"/>
      <c r="AV325" s="14"/>
      <c r="AW325" s="14"/>
    </row>
    <row r="326" spans="1:49" ht="15" thickBo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48"/>
      <c r="AM326" s="105"/>
      <c r="AN326" s="90"/>
      <c r="AO326" s="14"/>
      <c r="AP326" s="92"/>
      <c r="AQ326" s="14"/>
      <c r="AR326" s="14"/>
      <c r="AS326" s="54"/>
      <c r="AT326" s="14"/>
      <c r="AU326" s="98"/>
      <c r="AV326" s="14"/>
      <c r="AW326" s="14"/>
    </row>
    <row r="327" spans="1:49" ht="15" thickBo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48"/>
      <c r="AM327" s="105"/>
      <c r="AN327" s="90"/>
      <c r="AO327" s="14"/>
      <c r="AP327" s="92"/>
      <c r="AQ327" s="14"/>
      <c r="AR327" s="14"/>
      <c r="AS327" s="54"/>
      <c r="AT327" s="14"/>
      <c r="AU327" s="98"/>
      <c r="AV327" s="14"/>
      <c r="AW327" s="14"/>
    </row>
    <row r="328" spans="1:49" ht="15" thickBo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48"/>
      <c r="AM328" s="105"/>
      <c r="AN328" s="90"/>
      <c r="AO328" s="14"/>
      <c r="AP328" s="92"/>
      <c r="AQ328" s="14"/>
      <c r="AR328" s="14"/>
      <c r="AS328" s="54"/>
      <c r="AT328" s="14"/>
      <c r="AU328" s="98"/>
      <c r="AV328" s="14"/>
      <c r="AW328" s="14"/>
    </row>
    <row r="329" spans="1:49" ht="15" thickBo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48"/>
      <c r="AM329" s="105"/>
      <c r="AN329" s="90"/>
      <c r="AO329" s="14"/>
      <c r="AP329" s="92"/>
      <c r="AQ329" s="14"/>
      <c r="AR329" s="14"/>
      <c r="AS329" s="54"/>
      <c r="AT329" s="14"/>
      <c r="AU329" s="98"/>
      <c r="AV329" s="14"/>
      <c r="AW329" s="14"/>
    </row>
    <row r="330" spans="1:49" ht="15" thickBo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48"/>
      <c r="AM330" s="105"/>
      <c r="AN330" s="90"/>
      <c r="AO330" s="14"/>
      <c r="AP330" s="92"/>
      <c r="AQ330" s="14"/>
      <c r="AR330" s="14"/>
      <c r="AS330" s="54"/>
      <c r="AT330" s="14"/>
      <c r="AU330" s="98"/>
      <c r="AV330" s="14"/>
      <c r="AW330" s="14"/>
    </row>
    <row r="331" spans="1:49" ht="15" thickBo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48"/>
      <c r="AM331" s="105"/>
      <c r="AN331" s="90"/>
      <c r="AO331" s="14"/>
      <c r="AP331" s="92"/>
      <c r="AQ331" s="14"/>
      <c r="AR331" s="14"/>
      <c r="AS331" s="54"/>
      <c r="AT331" s="14"/>
      <c r="AU331" s="98"/>
      <c r="AV331" s="14"/>
      <c r="AW331" s="14"/>
    </row>
    <row r="332" spans="1:49" ht="15" thickBo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48"/>
      <c r="AM332" s="105"/>
      <c r="AN332" s="90"/>
      <c r="AO332" s="14"/>
      <c r="AP332" s="92"/>
      <c r="AQ332" s="14"/>
      <c r="AR332" s="14"/>
      <c r="AS332" s="54"/>
      <c r="AT332" s="14"/>
      <c r="AU332" s="98"/>
      <c r="AV332" s="14"/>
      <c r="AW332" s="14"/>
    </row>
    <row r="333" spans="1:49" ht="15" thickBo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48"/>
      <c r="AM333" s="105"/>
      <c r="AN333" s="90"/>
      <c r="AO333" s="14"/>
      <c r="AP333" s="92"/>
      <c r="AQ333" s="14"/>
      <c r="AR333" s="14"/>
      <c r="AS333" s="54"/>
      <c r="AT333" s="14"/>
      <c r="AU333" s="98"/>
      <c r="AV333" s="14"/>
      <c r="AW333" s="14"/>
    </row>
    <row r="334" spans="1:49" ht="15" thickBo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48"/>
      <c r="AM334" s="105"/>
      <c r="AN334" s="90"/>
      <c r="AO334" s="14"/>
      <c r="AP334" s="92"/>
      <c r="AQ334" s="14"/>
      <c r="AR334" s="14"/>
      <c r="AS334" s="54"/>
      <c r="AT334" s="14"/>
      <c r="AU334" s="98"/>
      <c r="AV334" s="14"/>
      <c r="AW334" s="14"/>
    </row>
    <row r="335" spans="1:49" ht="15" thickBo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48"/>
      <c r="AM335" s="105"/>
      <c r="AN335" s="90"/>
      <c r="AO335" s="14"/>
      <c r="AP335" s="92"/>
      <c r="AQ335" s="14"/>
      <c r="AR335" s="14"/>
      <c r="AS335" s="54"/>
      <c r="AT335" s="14"/>
      <c r="AU335" s="98"/>
      <c r="AV335" s="14"/>
      <c r="AW335" s="14"/>
    </row>
    <row r="336" spans="1:49" ht="15" thickBo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48"/>
      <c r="AM336" s="105"/>
      <c r="AN336" s="90"/>
      <c r="AO336" s="14"/>
      <c r="AP336" s="92"/>
      <c r="AQ336" s="14"/>
      <c r="AR336" s="14"/>
      <c r="AS336" s="54"/>
      <c r="AT336" s="14"/>
      <c r="AU336" s="98"/>
      <c r="AV336" s="14"/>
      <c r="AW336" s="14"/>
    </row>
    <row r="337" spans="1:49" ht="15" thickBo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48"/>
      <c r="AM337" s="105"/>
      <c r="AN337" s="90"/>
      <c r="AO337" s="14"/>
      <c r="AP337" s="92"/>
      <c r="AQ337" s="14"/>
      <c r="AR337" s="14"/>
      <c r="AS337" s="54"/>
      <c r="AT337" s="14"/>
      <c r="AU337" s="98"/>
      <c r="AV337" s="14"/>
      <c r="AW337" s="14"/>
    </row>
    <row r="338" spans="1:49" ht="15" thickBo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48"/>
      <c r="AM338" s="105"/>
      <c r="AN338" s="90"/>
      <c r="AO338" s="14"/>
      <c r="AP338" s="92"/>
      <c r="AQ338" s="14"/>
      <c r="AR338" s="14"/>
      <c r="AS338" s="54"/>
      <c r="AT338" s="14"/>
      <c r="AU338" s="98"/>
      <c r="AV338" s="14"/>
      <c r="AW338" s="14"/>
    </row>
    <row r="339" spans="1:49" ht="15" thickBo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48"/>
      <c r="AM339" s="105"/>
      <c r="AN339" s="90"/>
      <c r="AO339" s="14"/>
      <c r="AP339" s="92"/>
      <c r="AQ339" s="14"/>
      <c r="AR339" s="14"/>
      <c r="AS339" s="54"/>
      <c r="AT339" s="14"/>
      <c r="AU339" s="98"/>
      <c r="AV339" s="14"/>
      <c r="AW339" s="14"/>
    </row>
    <row r="340" spans="1:49" ht="15" thickBo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48"/>
      <c r="AM340" s="105"/>
      <c r="AN340" s="90"/>
      <c r="AO340" s="14"/>
      <c r="AP340" s="92"/>
      <c r="AQ340" s="14"/>
      <c r="AR340" s="14"/>
      <c r="AS340" s="54"/>
      <c r="AT340" s="14"/>
      <c r="AU340" s="98"/>
      <c r="AV340" s="14"/>
      <c r="AW340" s="14"/>
    </row>
    <row r="341" spans="1:49" ht="15" thickBo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48"/>
      <c r="AM341" s="105"/>
      <c r="AN341" s="90"/>
      <c r="AO341" s="14"/>
      <c r="AP341" s="92"/>
      <c r="AQ341" s="14"/>
      <c r="AR341" s="14"/>
      <c r="AS341" s="54"/>
      <c r="AT341" s="14"/>
      <c r="AU341" s="98"/>
      <c r="AV341" s="14"/>
      <c r="AW341" s="14"/>
    </row>
    <row r="342" spans="1:49" ht="15" thickBo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48"/>
      <c r="AM342" s="105"/>
      <c r="AN342" s="90"/>
      <c r="AO342" s="14"/>
      <c r="AP342" s="92"/>
      <c r="AQ342" s="14"/>
      <c r="AR342" s="14"/>
      <c r="AS342" s="54"/>
      <c r="AT342" s="14"/>
      <c r="AU342" s="98"/>
      <c r="AV342" s="14"/>
      <c r="AW342" s="14"/>
    </row>
    <row r="343" spans="1:49" ht="15" thickBo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48"/>
      <c r="AM343" s="105"/>
      <c r="AN343" s="90"/>
      <c r="AO343" s="14"/>
      <c r="AP343" s="92"/>
      <c r="AQ343" s="14"/>
      <c r="AR343" s="14"/>
      <c r="AS343" s="54"/>
      <c r="AT343" s="14"/>
      <c r="AU343" s="98"/>
      <c r="AV343" s="14"/>
      <c r="AW343" s="14"/>
    </row>
    <row r="344" spans="1:49" ht="15" thickBo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48"/>
      <c r="AM344" s="105"/>
      <c r="AN344" s="90"/>
      <c r="AO344" s="14"/>
      <c r="AP344" s="92"/>
      <c r="AQ344" s="14"/>
      <c r="AR344" s="14"/>
      <c r="AS344" s="54"/>
      <c r="AT344" s="14"/>
      <c r="AU344" s="98"/>
      <c r="AV344" s="14"/>
      <c r="AW344" s="14"/>
    </row>
    <row r="345" spans="1:49" ht="15" thickBo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48"/>
      <c r="AM345" s="105"/>
      <c r="AN345" s="90"/>
      <c r="AO345" s="14"/>
      <c r="AP345" s="92"/>
      <c r="AQ345" s="14"/>
      <c r="AR345" s="14"/>
      <c r="AS345" s="54"/>
      <c r="AT345" s="14"/>
      <c r="AU345" s="98"/>
      <c r="AV345" s="14"/>
      <c r="AW345" s="14"/>
    </row>
    <row r="346" spans="1:49" ht="15" thickBo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48"/>
      <c r="AM346" s="105"/>
      <c r="AN346" s="90"/>
      <c r="AO346" s="14"/>
      <c r="AP346" s="92"/>
      <c r="AQ346" s="14"/>
      <c r="AR346" s="14"/>
      <c r="AS346" s="54"/>
      <c r="AT346" s="14"/>
      <c r="AU346" s="98"/>
      <c r="AV346" s="14"/>
      <c r="AW346" s="14"/>
    </row>
    <row r="347" spans="1:49" ht="15" thickBo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48"/>
      <c r="AM347" s="105"/>
      <c r="AN347" s="90"/>
      <c r="AO347" s="14"/>
      <c r="AP347" s="92"/>
      <c r="AQ347" s="14"/>
      <c r="AR347" s="14"/>
      <c r="AS347" s="54"/>
      <c r="AT347" s="14"/>
      <c r="AU347" s="98"/>
      <c r="AV347" s="14"/>
      <c r="AW347" s="14"/>
    </row>
    <row r="348" spans="1:49" ht="15" thickBo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48"/>
      <c r="AM348" s="105"/>
      <c r="AN348" s="90"/>
      <c r="AO348" s="14"/>
      <c r="AP348" s="92"/>
      <c r="AQ348" s="14"/>
      <c r="AR348" s="14"/>
      <c r="AS348" s="54"/>
      <c r="AT348" s="14"/>
      <c r="AU348" s="98"/>
      <c r="AV348" s="14"/>
      <c r="AW348" s="14"/>
    </row>
    <row r="349" spans="1:49" ht="15" thickBo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48"/>
      <c r="AM349" s="105"/>
      <c r="AN349" s="90"/>
      <c r="AO349" s="14"/>
      <c r="AP349" s="92"/>
      <c r="AQ349" s="14"/>
      <c r="AR349" s="14"/>
      <c r="AS349" s="54"/>
      <c r="AT349" s="14"/>
      <c r="AU349" s="98"/>
      <c r="AV349" s="14"/>
      <c r="AW349" s="14"/>
    </row>
    <row r="350" spans="1:49" ht="15" thickBo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48"/>
      <c r="AM350" s="105"/>
      <c r="AN350" s="90"/>
      <c r="AO350" s="14"/>
      <c r="AP350" s="92"/>
      <c r="AQ350" s="14"/>
      <c r="AR350" s="14"/>
      <c r="AS350" s="54"/>
      <c r="AT350" s="14"/>
      <c r="AU350" s="98"/>
      <c r="AV350" s="14"/>
      <c r="AW350" s="14"/>
    </row>
    <row r="351" spans="1:49" ht="15" thickBo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48"/>
      <c r="AM351" s="105"/>
      <c r="AN351" s="90"/>
      <c r="AO351" s="14"/>
      <c r="AP351" s="92"/>
      <c r="AQ351" s="14"/>
      <c r="AR351" s="14"/>
      <c r="AS351" s="54"/>
      <c r="AT351" s="14"/>
      <c r="AU351" s="98"/>
      <c r="AV351" s="14"/>
      <c r="AW351" s="14"/>
    </row>
    <row r="352" spans="1:49" ht="15" thickBo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48"/>
      <c r="AM352" s="105"/>
      <c r="AN352" s="90"/>
      <c r="AO352" s="14"/>
      <c r="AP352" s="92"/>
      <c r="AQ352" s="14"/>
      <c r="AR352" s="14"/>
      <c r="AS352" s="54"/>
      <c r="AT352" s="14"/>
      <c r="AU352" s="98"/>
      <c r="AV352" s="14"/>
      <c r="AW352" s="14"/>
    </row>
    <row r="353" spans="1:49" ht="15" thickBo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48"/>
      <c r="AM353" s="105"/>
      <c r="AN353" s="90"/>
      <c r="AO353" s="14"/>
      <c r="AP353" s="92"/>
      <c r="AQ353" s="14"/>
      <c r="AR353" s="14"/>
      <c r="AS353" s="54"/>
      <c r="AT353" s="14"/>
      <c r="AU353" s="98"/>
      <c r="AV353" s="14"/>
      <c r="AW353" s="14"/>
    </row>
    <row r="354" spans="1:49" ht="15" thickBo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48"/>
      <c r="AM354" s="105"/>
      <c r="AN354" s="90"/>
      <c r="AO354" s="14"/>
      <c r="AP354" s="92"/>
      <c r="AQ354" s="14"/>
      <c r="AR354" s="14"/>
      <c r="AS354" s="54"/>
      <c r="AT354" s="14"/>
      <c r="AU354" s="98"/>
      <c r="AV354" s="14"/>
      <c r="AW354" s="14"/>
    </row>
    <row r="355" spans="1:49" ht="15" thickBo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48"/>
      <c r="AM355" s="105"/>
      <c r="AN355" s="90"/>
      <c r="AO355" s="14"/>
      <c r="AP355" s="92"/>
      <c r="AQ355" s="14"/>
      <c r="AR355" s="14"/>
      <c r="AS355" s="54"/>
      <c r="AT355" s="14"/>
      <c r="AU355" s="98"/>
      <c r="AV355" s="14"/>
      <c r="AW355" s="14"/>
    </row>
    <row r="356" spans="1:49" ht="15" thickBo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48"/>
      <c r="AM356" s="105"/>
      <c r="AN356" s="90"/>
      <c r="AO356" s="14"/>
      <c r="AP356" s="92"/>
      <c r="AQ356" s="14"/>
      <c r="AR356" s="14"/>
      <c r="AS356" s="54"/>
      <c r="AT356" s="14"/>
      <c r="AU356" s="98"/>
      <c r="AV356" s="14"/>
      <c r="AW356" s="14"/>
    </row>
    <row r="357" spans="1:49" ht="15" thickBo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48"/>
      <c r="AM357" s="105"/>
      <c r="AN357" s="90"/>
      <c r="AO357" s="14"/>
      <c r="AP357" s="92"/>
      <c r="AQ357" s="14"/>
      <c r="AR357" s="14"/>
      <c r="AS357" s="54"/>
      <c r="AT357" s="14"/>
      <c r="AU357" s="98"/>
      <c r="AV357" s="14"/>
      <c r="AW357" s="14"/>
    </row>
    <row r="358" spans="1:49" ht="15" thickBo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48"/>
      <c r="AM358" s="105"/>
      <c r="AN358" s="90"/>
      <c r="AO358" s="14"/>
      <c r="AP358" s="92"/>
      <c r="AQ358" s="14"/>
      <c r="AR358" s="14"/>
      <c r="AS358" s="54"/>
      <c r="AT358" s="14"/>
      <c r="AU358" s="98"/>
      <c r="AV358" s="14"/>
      <c r="AW358" s="14"/>
    </row>
    <row r="359" spans="1:49" ht="15" thickBo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48"/>
      <c r="AM359" s="105"/>
      <c r="AN359" s="90"/>
      <c r="AO359" s="14"/>
      <c r="AP359" s="92"/>
      <c r="AQ359" s="14"/>
      <c r="AR359" s="14"/>
      <c r="AS359" s="54"/>
      <c r="AT359" s="14"/>
      <c r="AU359" s="98"/>
      <c r="AV359" s="14"/>
      <c r="AW359" s="14"/>
    </row>
    <row r="360" spans="1:49" ht="15" thickBo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48"/>
      <c r="AM360" s="105"/>
      <c r="AN360" s="90"/>
      <c r="AO360" s="14"/>
      <c r="AP360" s="92"/>
      <c r="AQ360" s="14"/>
      <c r="AR360" s="14"/>
      <c r="AS360" s="54"/>
      <c r="AT360" s="14"/>
      <c r="AU360" s="98"/>
      <c r="AV360" s="14"/>
      <c r="AW360" s="14"/>
    </row>
    <row r="361" spans="1:49" ht="15" thickBo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48"/>
      <c r="AM361" s="105"/>
      <c r="AN361" s="90"/>
      <c r="AO361" s="14"/>
      <c r="AP361" s="92"/>
      <c r="AQ361" s="14"/>
      <c r="AR361" s="14"/>
      <c r="AS361" s="54"/>
      <c r="AT361" s="14"/>
      <c r="AU361" s="98"/>
      <c r="AV361" s="14"/>
      <c r="AW361" s="14"/>
    </row>
    <row r="362" spans="1:49" ht="15" thickBo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48"/>
      <c r="AM362" s="105"/>
      <c r="AN362" s="90"/>
      <c r="AO362" s="14"/>
      <c r="AP362" s="92"/>
      <c r="AQ362" s="14"/>
      <c r="AR362" s="14"/>
      <c r="AS362" s="54"/>
      <c r="AT362" s="14"/>
      <c r="AU362" s="98"/>
      <c r="AV362" s="14"/>
      <c r="AW362" s="14"/>
    </row>
    <row r="363" spans="1:49" ht="15" thickBo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48"/>
      <c r="AM363" s="105"/>
      <c r="AN363" s="90"/>
      <c r="AO363" s="14"/>
      <c r="AP363" s="92"/>
      <c r="AQ363" s="14"/>
      <c r="AR363" s="14"/>
      <c r="AS363" s="54"/>
      <c r="AT363" s="14"/>
      <c r="AU363" s="98"/>
      <c r="AV363" s="14"/>
      <c r="AW363" s="14"/>
    </row>
    <row r="364" spans="1:49" ht="15" thickBo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48"/>
      <c r="AM364" s="105"/>
      <c r="AN364" s="90"/>
      <c r="AO364" s="14"/>
      <c r="AP364" s="92"/>
      <c r="AQ364" s="14"/>
      <c r="AR364" s="14"/>
      <c r="AS364" s="54"/>
      <c r="AT364" s="14"/>
      <c r="AU364" s="98"/>
      <c r="AV364" s="14"/>
      <c r="AW364" s="14"/>
    </row>
    <row r="365" spans="1:49" ht="15" thickBo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48"/>
      <c r="AM365" s="105"/>
      <c r="AN365" s="90"/>
      <c r="AO365" s="14"/>
      <c r="AP365" s="92"/>
      <c r="AQ365" s="14"/>
      <c r="AR365" s="14"/>
      <c r="AS365" s="54"/>
      <c r="AT365" s="14"/>
      <c r="AU365" s="98"/>
      <c r="AV365" s="14"/>
      <c r="AW365" s="14"/>
    </row>
    <row r="366" spans="1:49" ht="15" thickBo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48"/>
      <c r="AM366" s="105"/>
      <c r="AN366" s="90"/>
      <c r="AO366" s="14"/>
      <c r="AP366" s="92"/>
      <c r="AQ366" s="14"/>
      <c r="AR366" s="14"/>
      <c r="AS366" s="54"/>
      <c r="AT366" s="14"/>
      <c r="AU366" s="98"/>
      <c r="AV366" s="14"/>
      <c r="AW366" s="14"/>
    </row>
    <row r="367" spans="1:49" ht="15" thickBo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48"/>
      <c r="AM367" s="105"/>
      <c r="AN367" s="90"/>
      <c r="AO367" s="14"/>
      <c r="AP367" s="92"/>
      <c r="AQ367" s="14"/>
      <c r="AR367" s="14"/>
      <c r="AS367" s="54"/>
      <c r="AT367" s="14"/>
      <c r="AU367" s="98"/>
      <c r="AV367" s="14"/>
      <c r="AW367" s="14"/>
    </row>
    <row r="368" spans="1:49" ht="15" thickBo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48"/>
      <c r="AM368" s="105"/>
      <c r="AN368" s="90"/>
      <c r="AO368" s="14"/>
      <c r="AP368" s="92"/>
      <c r="AQ368" s="14"/>
      <c r="AR368" s="14"/>
      <c r="AS368" s="54"/>
      <c r="AT368" s="14"/>
      <c r="AU368" s="98"/>
      <c r="AV368" s="14"/>
      <c r="AW368" s="14"/>
    </row>
    <row r="369" spans="1:49" ht="15" thickBo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48"/>
      <c r="AM369" s="105"/>
      <c r="AN369" s="90"/>
      <c r="AO369" s="14"/>
      <c r="AP369" s="92"/>
      <c r="AQ369" s="14"/>
      <c r="AR369" s="14"/>
      <c r="AS369" s="54"/>
      <c r="AT369" s="14"/>
      <c r="AU369" s="98"/>
      <c r="AV369" s="14"/>
      <c r="AW369" s="14"/>
    </row>
    <row r="370" spans="1:49" ht="15" thickBo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48"/>
      <c r="AM370" s="105"/>
      <c r="AN370" s="90"/>
      <c r="AO370" s="14"/>
      <c r="AP370" s="92"/>
      <c r="AQ370" s="14"/>
      <c r="AR370" s="14"/>
      <c r="AS370" s="54"/>
      <c r="AT370" s="14"/>
      <c r="AU370" s="98"/>
      <c r="AV370" s="14"/>
      <c r="AW370" s="14"/>
    </row>
    <row r="371" spans="1:49" ht="15" thickBo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48"/>
      <c r="AM371" s="105"/>
      <c r="AN371" s="90"/>
      <c r="AO371" s="14"/>
      <c r="AP371" s="92"/>
      <c r="AQ371" s="14"/>
      <c r="AR371" s="14"/>
      <c r="AS371" s="54"/>
      <c r="AT371" s="14"/>
      <c r="AU371" s="98"/>
      <c r="AV371" s="14"/>
      <c r="AW371" s="14"/>
    </row>
    <row r="372" spans="1:49" ht="15" thickBo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48"/>
      <c r="AM372" s="105"/>
      <c r="AN372" s="90"/>
      <c r="AO372" s="14"/>
      <c r="AP372" s="92"/>
      <c r="AQ372" s="14"/>
      <c r="AR372" s="14"/>
      <c r="AS372" s="54"/>
      <c r="AT372" s="14"/>
      <c r="AU372" s="98"/>
      <c r="AV372" s="14"/>
      <c r="AW372" s="14"/>
    </row>
    <row r="373" spans="1:49" ht="15" thickBo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48"/>
      <c r="AM373" s="105"/>
      <c r="AN373" s="90"/>
      <c r="AO373" s="14"/>
      <c r="AP373" s="92"/>
      <c r="AQ373" s="14"/>
      <c r="AR373" s="14"/>
      <c r="AS373" s="54"/>
      <c r="AT373" s="14"/>
      <c r="AU373" s="98"/>
      <c r="AV373" s="14"/>
      <c r="AW373" s="14"/>
    </row>
    <row r="374" spans="1:49" ht="15" thickBo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48"/>
      <c r="AM374" s="105"/>
      <c r="AN374" s="90"/>
      <c r="AO374" s="14"/>
      <c r="AP374" s="92"/>
      <c r="AQ374" s="14"/>
      <c r="AR374" s="14"/>
      <c r="AS374" s="54"/>
      <c r="AT374" s="14"/>
      <c r="AU374" s="98"/>
      <c r="AV374" s="14"/>
      <c r="AW374" s="14"/>
    </row>
    <row r="375" spans="1:49" ht="15" thickBo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48"/>
      <c r="AM375" s="105"/>
      <c r="AN375" s="90"/>
      <c r="AO375" s="14"/>
      <c r="AP375" s="92"/>
      <c r="AQ375" s="14"/>
      <c r="AR375" s="14"/>
      <c r="AS375" s="54"/>
      <c r="AT375" s="14"/>
      <c r="AU375" s="98"/>
      <c r="AV375" s="14"/>
      <c r="AW375" s="14"/>
    </row>
    <row r="376" spans="1:49" ht="15" thickBo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48"/>
      <c r="AM376" s="105"/>
      <c r="AN376" s="90"/>
      <c r="AO376" s="14"/>
      <c r="AP376" s="92"/>
      <c r="AQ376" s="14"/>
      <c r="AR376" s="14"/>
      <c r="AS376" s="54"/>
      <c r="AT376" s="14"/>
      <c r="AU376" s="98"/>
      <c r="AV376" s="14"/>
      <c r="AW376" s="14"/>
    </row>
    <row r="377" spans="1:49" ht="15" thickBo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48"/>
      <c r="AM377" s="105"/>
      <c r="AN377" s="90"/>
      <c r="AO377" s="14"/>
      <c r="AP377" s="92"/>
      <c r="AQ377" s="14"/>
      <c r="AR377" s="14"/>
      <c r="AS377" s="54"/>
      <c r="AT377" s="14"/>
      <c r="AU377" s="98"/>
      <c r="AV377" s="14"/>
      <c r="AW377" s="14"/>
    </row>
    <row r="378" spans="1:49" ht="15" thickBo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48"/>
      <c r="AM378" s="105"/>
      <c r="AN378" s="90"/>
      <c r="AO378" s="14"/>
      <c r="AP378" s="92"/>
      <c r="AQ378" s="14"/>
      <c r="AR378" s="14"/>
      <c r="AS378" s="54"/>
      <c r="AT378" s="14"/>
      <c r="AU378" s="98"/>
      <c r="AV378" s="14"/>
      <c r="AW378" s="14"/>
    </row>
    <row r="379" spans="1:49" ht="15" thickBo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48"/>
      <c r="AM379" s="105"/>
      <c r="AN379" s="90"/>
      <c r="AO379" s="14"/>
      <c r="AP379" s="92"/>
      <c r="AQ379" s="14"/>
      <c r="AR379" s="14"/>
      <c r="AS379" s="54"/>
      <c r="AT379" s="14"/>
      <c r="AU379" s="98"/>
      <c r="AV379" s="14"/>
      <c r="AW379" s="14"/>
    </row>
    <row r="380" spans="1:49" ht="15" thickBo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48"/>
      <c r="AM380" s="105"/>
      <c r="AN380" s="90"/>
      <c r="AO380" s="14"/>
      <c r="AP380" s="92"/>
      <c r="AQ380" s="14"/>
      <c r="AR380" s="14"/>
      <c r="AS380" s="54"/>
      <c r="AT380" s="14"/>
      <c r="AU380" s="98"/>
      <c r="AV380" s="14"/>
      <c r="AW380" s="14"/>
    </row>
    <row r="381" spans="1:49" ht="15" thickBo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48"/>
      <c r="AM381" s="105"/>
      <c r="AN381" s="90"/>
      <c r="AO381" s="14"/>
      <c r="AP381" s="92"/>
      <c r="AQ381" s="14"/>
      <c r="AR381" s="14"/>
      <c r="AS381" s="54"/>
      <c r="AT381" s="14"/>
      <c r="AU381" s="98"/>
      <c r="AV381" s="14"/>
      <c r="AW381" s="14"/>
    </row>
    <row r="382" spans="1:49" ht="15" thickBo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48"/>
      <c r="AM382" s="105"/>
      <c r="AN382" s="90"/>
      <c r="AO382" s="14"/>
      <c r="AP382" s="92"/>
      <c r="AQ382" s="14"/>
      <c r="AR382" s="14"/>
      <c r="AS382" s="54"/>
      <c r="AT382" s="14"/>
      <c r="AU382" s="98"/>
      <c r="AV382" s="14"/>
      <c r="AW382" s="14"/>
    </row>
    <row r="383" spans="1:49" ht="15" thickBo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48"/>
      <c r="AM383" s="105"/>
      <c r="AN383" s="90"/>
      <c r="AO383" s="14"/>
      <c r="AP383" s="92"/>
      <c r="AQ383" s="14"/>
      <c r="AR383" s="14"/>
      <c r="AS383" s="54"/>
      <c r="AT383" s="14"/>
      <c r="AU383" s="98"/>
      <c r="AV383" s="14"/>
      <c r="AW383" s="14"/>
    </row>
    <row r="384" spans="1:49" ht="15" thickBo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48"/>
      <c r="AM384" s="105"/>
      <c r="AN384" s="90"/>
      <c r="AO384" s="14"/>
      <c r="AP384" s="92"/>
      <c r="AQ384" s="14"/>
      <c r="AR384" s="14"/>
      <c r="AS384" s="54"/>
      <c r="AT384" s="14"/>
      <c r="AU384" s="98"/>
      <c r="AV384" s="14"/>
      <c r="AW384" s="14"/>
    </row>
    <row r="385" spans="1:49" ht="15" thickBo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48"/>
      <c r="AM385" s="105"/>
      <c r="AN385" s="90"/>
      <c r="AO385" s="14"/>
      <c r="AP385" s="92"/>
      <c r="AQ385" s="14"/>
      <c r="AR385" s="14"/>
      <c r="AS385" s="54"/>
      <c r="AT385" s="14"/>
      <c r="AU385" s="98"/>
      <c r="AV385" s="14"/>
      <c r="AW385" s="14"/>
    </row>
    <row r="386" spans="1:49" ht="15" thickBo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48"/>
      <c r="AM386" s="105"/>
      <c r="AN386" s="90"/>
      <c r="AO386" s="14"/>
      <c r="AP386" s="92"/>
      <c r="AQ386" s="14"/>
      <c r="AR386" s="14"/>
      <c r="AS386" s="54"/>
      <c r="AT386" s="14"/>
      <c r="AU386" s="98"/>
      <c r="AV386" s="14"/>
      <c r="AW386" s="14"/>
    </row>
    <row r="387" spans="1:49" ht="15" thickBo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48"/>
      <c r="AM387" s="105"/>
      <c r="AN387" s="90"/>
      <c r="AO387" s="14"/>
      <c r="AP387" s="92"/>
      <c r="AQ387" s="14"/>
      <c r="AR387" s="14"/>
      <c r="AS387" s="54"/>
      <c r="AT387" s="14"/>
      <c r="AU387" s="98"/>
      <c r="AV387" s="14"/>
      <c r="AW387" s="14"/>
    </row>
    <row r="388" spans="1:49" ht="15" thickBo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48"/>
      <c r="AM388" s="105"/>
      <c r="AN388" s="90"/>
      <c r="AO388" s="14"/>
      <c r="AP388" s="92"/>
      <c r="AQ388" s="14"/>
      <c r="AR388" s="14"/>
      <c r="AS388" s="54"/>
      <c r="AT388" s="14"/>
      <c r="AU388" s="98"/>
      <c r="AV388" s="14"/>
      <c r="AW388" s="14"/>
    </row>
    <row r="389" spans="1:49" ht="15" thickBo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48"/>
      <c r="AM389" s="105"/>
      <c r="AN389" s="90"/>
      <c r="AO389" s="14"/>
      <c r="AP389" s="92"/>
      <c r="AQ389" s="14"/>
      <c r="AR389" s="14"/>
      <c r="AS389" s="54"/>
      <c r="AT389" s="14"/>
      <c r="AU389" s="98"/>
      <c r="AV389" s="14"/>
      <c r="AW389" s="14"/>
    </row>
    <row r="390" spans="1:49" ht="15" thickBo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48"/>
      <c r="AM390" s="105"/>
      <c r="AN390" s="90"/>
      <c r="AO390" s="14"/>
      <c r="AP390" s="92"/>
      <c r="AQ390" s="14"/>
      <c r="AR390" s="14"/>
      <c r="AS390" s="54"/>
      <c r="AT390" s="14"/>
      <c r="AU390" s="98"/>
      <c r="AV390" s="14"/>
      <c r="AW390" s="14"/>
    </row>
    <row r="391" spans="1:49" ht="15" thickBo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48"/>
      <c r="AM391" s="105"/>
      <c r="AN391" s="90"/>
      <c r="AO391" s="14"/>
      <c r="AP391" s="92"/>
      <c r="AQ391" s="14"/>
      <c r="AR391" s="14"/>
      <c r="AS391" s="54"/>
      <c r="AT391" s="14"/>
      <c r="AU391" s="98"/>
      <c r="AV391" s="14"/>
      <c r="AW391" s="14"/>
    </row>
    <row r="392" spans="1:49" ht="15" thickBo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48"/>
      <c r="AM392" s="105"/>
      <c r="AN392" s="90"/>
      <c r="AO392" s="14"/>
      <c r="AP392" s="92"/>
      <c r="AQ392" s="14"/>
      <c r="AR392" s="14"/>
      <c r="AS392" s="54"/>
      <c r="AT392" s="14"/>
      <c r="AU392" s="98"/>
      <c r="AV392" s="14"/>
      <c r="AW392" s="14"/>
    </row>
    <row r="393" spans="1:49" ht="15" thickBo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48"/>
      <c r="AM393" s="105"/>
      <c r="AN393" s="90"/>
      <c r="AO393" s="14"/>
      <c r="AP393" s="92"/>
      <c r="AQ393" s="14"/>
      <c r="AR393" s="14"/>
      <c r="AS393" s="54"/>
      <c r="AT393" s="14"/>
      <c r="AU393" s="98"/>
      <c r="AV393" s="14"/>
      <c r="AW393" s="14"/>
    </row>
    <row r="394" spans="1:49" ht="15" thickBo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48"/>
      <c r="AM394" s="105"/>
      <c r="AN394" s="90"/>
      <c r="AO394" s="14"/>
      <c r="AP394" s="92"/>
      <c r="AQ394" s="14"/>
      <c r="AR394" s="14"/>
      <c r="AS394" s="54"/>
      <c r="AT394" s="14"/>
      <c r="AU394" s="98"/>
      <c r="AV394" s="14"/>
      <c r="AW394" s="14"/>
    </row>
    <row r="395" spans="1:49" ht="15" thickBo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48"/>
      <c r="AM395" s="105"/>
      <c r="AN395" s="90"/>
      <c r="AO395" s="14"/>
      <c r="AP395" s="92"/>
      <c r="AQ395" s="14"/>
      <c r="AR395" s="14"/>
      <c r="AS395" s="54"/>
      <c r="AT395" s="14"/>
      <c r="AU395" s="98"/>
      <c r="AV395" s="14"/>
      <c r="AW395" s="14"/>
    </row>
    <row r="396" spans="1:49" ht="15" thickBo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48"/>
      <c r="AM396" s="105"/>
      <c r="AN396" s="90"/>
      <c r="AO396" s="14"/>
      <c r="AP396" s="92"/>
      <c r="AQ396" s="14"/>
      <c r="AR396" s="14"/>
      <c r="AS396" s="54"/>
      <c r="AT396" s="14"/>
      <c r="AU396" s="98"/>
      <c r="AV396" s="14"/>
      <c r="AW396" s="14"/>
    </row>
    <row r="397" spans="1:49" ht="15" thickBo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48"/>
      <c r="AM397" s="105"/>
      <c r="AN397" s="90"/>
      <c r="AO397" s="14"/>
      <c r="AP397" s="92"/>
      <c r="AQ397" s="14"/>
      <c r="AR397" s="14"/>
      <c r="AS397" s="54"/>
      <c r="AT397" s="14"/>
      <c r="AU397" s="98"/>
      <c r="AV397" s="14"/>
      <c r="AW397" s="14"/>
    </row>
    <row r="398" spans="1:49" ht="15" thickBo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48"/>
      <c r="AM398" s="105"/>
      <c r="AN398" s="90"/>
      <c r="AO398" s="14"/>
      <c r="AP398" s="92"/>
      <c r="AQ398" s="14"/>
      <c r="AR398" s="14"/>
      <c r="AS398" s="54"/>
      <c r="AT398" s="14"/>
      <c r="AU398" s="98"/>
      <c r="AV398" s="14"/>
      <c r="AW398" s="14"/>
    </row>
    <row r="399" spans="1:49" ht="15" thickBo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48"/>
      <c r="AM399" s="105"/>
      <c r="AN399" s="90"/>
      <c r="AO399" s="14"/>
      <c r="AP399" s="92"/>
      <c r="AQ399" s="14"/>
      <c r="AR399" s="14"/>
      <c r="AS399" s="54"/>
      <c r="AT399" s="14"/>
      <c r="AU399" s="98"/>
      <c r="AV399" s="14"/>
      <c r="AW399" s="14"/>
    </row>
    <row r="400" spans="1:49" ht="15" thickBo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48"/>
      <c r="AM400" s="105"/>
      <c r="AN400" s="90"/>
      <c r="AO400" s="14"/>
      <c r="AP400" s="92"/>
      <c r="AQ400" s="14"/>
      <c r="AR400" s="14"/>
      <c r="AS400" s="54"/>
      <c r="AT400" s="14"/>
      <c r="AU400" s="98"/>
      <c r="AV400" s="14"/>
      <c r="AW400" s="14"/>
    </row>
    <row r="401" spans="1:49" ht="15" thickBo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48"/>
      <c r="AM401" s="105"/>
      <c r="AN401" s="90"/>
      <c r="AO401" s="14"/>
      <c r="AP401" s="92"/>
      <c r="AQ401" s="14"/>
      <c r="AR401" s="14"/>
      <c r="AS401" s="54"/>
      <c r="AT401" s="14"/>
      <c r="AU401" s="98"/>
      <c r="AV401" s="14"/>
      <c r="AW401" s="14"/>
    </row>
    <row r="402" spans="1:49" ht="15" thickBo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48"/>
      <c r="AM402" s="105"/>
      <c r="AN402" s="90"/>
      <c r="AO402" s="14"/>
      <c r="AP402" s="92"/>
      <c r="AQ402" s="14"/>
      <c r="AR402" s="14"/>
      <c r="AS402" s="54"/>
      <c r="AT402" s="14"/>
      <c r="AU402" s="98"/>
      <c r="AV402" s="14"/>
      <c r="AW402" s="14"/>
    </row>
    <row r="403" spans="1:49" ht="15" thickBo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48"/>
      <c r="AM403" s="105"/>
      <c r="AN403" s="90"/>
      <c r="AO403" s="14"/>
      <c r="AP403" s="92"/>
      <c r="AQ403" s="14"/>
      <c r="AR403" s="14"/>
      <c r="AS403" s="54"/>
      <c r="AT403" s="14"/>
      <c r="AU403" s="98"/>
      <c r="AV403" s="14"/>
      <c r="AW403" s="14"/>
    </row>
    <row r="404" spans="1:49" ht="15" thickBo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48"/>
      <c r="AM404" s="105"/>
      <c r="AN404" s="90"/>
      <c r="AO404" s="14"/>
      <c r="AP404" s="92"/>
      <c r="AQ404" s="14"/>
      <c r="AR404" s="14"/>
      <c r="AS404" s="54"/>
      <c r="AT404" s="14"/>
      <c r="AU404" s="98"/>
      <c r="AV404" s="14"/>
      <c r="AW404" s="14"/>
    </row>
    <row r="405" spans="1:49" ht="15" thickBo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48"/>
      <c r="AM405" s="105"/>
      <c r="AN405" s="90"/>
      <c r="AO405" s="14"/>
      <c r="AP405" s="92"/>
      <c r="AQ405" s="14"/>
      <c r="AR405" s="14"/>
      <c r="AS405" s="54"/>
      <c r="AT405" s="14"/>
      <c r="AU405" s="98"/>
      <c r="AV405" s="14"/>
      <c r="AW405" s="14"/>
    </row>
    <row r="406" spans="1:49" ht="15" thickBo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48"/>
      <c r="AM406" s="105"/>
      <c r="AN406" s="90"/>
      <c r="AO406" s="14"/>
      <c r="AP406" s="92"/>
      <c r="AQ406" s="14"/>
      <c r="AR406" s="14"/>
      <c r="AS406" s="54"/>
      <c r="AT406" s="14"/>
      <c r="AU406" s="98"/>
      <c r="AV406" s="14"/>
      <c r="AW406" s="14"/>
    </row>
    <row r="407" spans="1:49" ht="15" thickBo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48"/>
      <c r="AM407" s="105"/>
      <c r="AN407" s="90"/>
      <c r="AO407" s="14"/>
      <c r="AP407" s="92"/>
      <c r="AQ407" s="14"/>
      <c r="AR407" s="14"/>
      <c r="AS407" s="54"/>
      <c r="AT407" s="14"/>
      <c r="AU407" s="98"/>
      <c r="AV407" s="14"/>
      <c r="AW407" s="14"/>
    </row>
    <row r="408" spans="1:49" ht="15" thickBo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48"/>
      <c r="AM408" s="105"/>
      <c r="AN408" s="90"/>
      <c r="AO408" s="14"/>
      <c r="AP408" s="92"/>
      <c r="AQ408" s="14"/>
      <c r="AR408" s="14"/>
      <c r="AS408" s="54"/>
      <c r="AT408" s="14"/>
      <c r="AU408" s="98"/>
      <c r="AV408" s="14"/>
      <c r="AW408" s="14"/>
    </row>
    <row r="409" spans="1:49" ht="15" thickBo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48"/>
      <c r="AM409" s="105"/>
      <c r="AN409" s="90"/>
      <c r="AO409" s="14"/>
      <c r="AP409" s="92"/>
      <c r="AQ409" s="14"/>
      <c r="AR409" s="14"/>
      <c r="AS409" s="54"/>
      <c r="AT409" s="14"/>
      <c r="AU409" s="98"/>
      <c r="AV409" s="14"/>
      <c r="AW409" s="14"/>
    </row>
    <row r="410" spans="1:49" ht="15" thickBo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48"/>
      <c r="AM410" s="105"/>
      <c r="AN410" s="90"/>
      <c r="AO410" s="14"/>
      <c r="AP410" s="92"/>
      <c r="AQ410" s="14"/>
      <c r="AR410" s="14"/>
      <c r="AS410" s="54"/>
      <c r="AT410" s="14"/>
      <c r="AU410" s="98"/>
      <c r="AV410" s="14"/>
      <c r="AW410" s="14"/>
    </row>
    <row r="411" spans="1:49" ht="15" thickBo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48"/>
      <c r="AM411" s="105"/>
      <c r="AN411" s="90"/>
      <c r="AO411" s="14"/>
      <c r="AP411" s="92"/>
      <c r="AQ411" s="14"/>
      <c r="AR411" s="14"/>
      <c r="AS411" s="54"/>
      <c r="AT411" s="14"/>
      <c r="AU411" s="98"/>
      <c r="AV411" s="14"/>
      <c r="AW411" s="14"/>
    </row>
    <row r="412" spans="1:49" ht="15" thickBo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48"/>
      <c r="AM412" s="105"/>
      <c r="AN412" s="90"/>
      <c r="AO412" s="14"/>
      <c r="AP412" s="92"/>
      <c r="AQ412" s="14"/>
      <c r="AR412" s="14"/>
      <c r="AS412" s="54"/>
      <c r="AT412" s="14"/>
      <c r="AU412" s="98"/>
      <c r="AV412" s="14"/>
      <c r="AW412" s="14"/>
    </row>
    <row r="413" spans="1:49" ht="15" thickBo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48"/>
      <c r="AM413" s="105"/>
      <c r="AN413" s="90"/>
      <c r="AO413" s="14"/>
      <c r="AP413" s="92"/>
      <c r="AQ413" s="14"/>
      <c r="AR413" s="14"/>
      <c r="AS413" s="54"/>
      <c r="AT413" s="14"/>
      <c r="AU413" s="98"/>
      <c r="AV413" s="14"/>
      <c r="AW413" s="14"/>
    </row>
    <row r="414" spans="1:49" ht="15" thickBo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48"/>
      <c r="AM414" s="105"/>
      <c r="AN414" s="90"/>
      <c r="AO414" s="14"/>
      <c r="AP414" s="92"/>
      <c r="AQ414" s="14"/>
      <c r="AR414" s="14"/>
      <c r="AS414" s="54"/>
      <c r="AT414" s="14"/>
      <c r="AU414" s="98"/>
      <c r="AV414" s="14"/>
      <c r="AW414" s="14"/>
    </row>
    <row r="415" spans="1:49" ht="15" thickBo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48"/>
      <c r="AM415" s="105"/>
      <c r="AN415" s="90"/>
      <c r="AO415" s="14"/>
      <c r="AP415" s="92"/>
      <c r="AQ415" s="14"/>
      <c r="AR415" s="14"/>
      <c r="AS415" s="54"/>
      <c r="AT415" s="14"/>
      <c r="AU415" s="98"/>
      <c r="AV415" s="14"/>
      <c r="AW415" s="14"/>
    </row>
    <row r="416" spans="1:49" ht="15" thickBo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48"/>
      <c r="AM416" s="105"/>
      <c r="AN416" s="90"/>
      <c r="AO416" s="14"/>
      <c r="AP416" s="92"/>
      <c r="AQ416" s="14"/>
      <c r="AR416" s="14"/>
      <c r="AS416" s="54"/>
      <c r="AT416" s="14"/>
      <c r="AU416" s="98"/>
      <c r="AV416" s="14"/>
      <c r="AW416" s="14"/>
    </row>
    <row r="417" spans="1:49" ht="15" thickBo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48"/>
      <c r="AM417" s="105"/>
      <c r="AN417" s="90"/>
      <c r="AO417" s="14"/>
      <c r="AP417" s="92"/>
      <c r="AQ417" s="14"/>
      <c r="AR417" s="14"/>
      <c r="AS417" s="54"/>
      <c r="AT417" s="14"/>
      <c r="AU417" s="98"/>
      <c r="AV417" s="14"/>
      <c r="AW417" s="14"/>
    </row>
    <row r="418" spans="1:49" ht="15" thickBo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48"/>
      <c r="AM418" s="105"/>
      <c r="AN418" s="90"/>
      <c r="AO418" s="14"/>
      <c r="AP418" s="92"/>
      <c r="AQ418" s="14"/>
      <c r="AR418" s="14"/>
      <c r="AS418" s="54"/>
      <c r="AT418" s="14"/>
      <c r="AU418" s="98"/>
      <c r="AV418" s="14"/>
      <c r="AW418" s="14"/>
    </row>
    <row r="419" spans="1:49" ht="15" thickBo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48"/>
      <c r="AM419" s="105"/>
      <c r="AN419" s="90"/>
      <c r="AO419" s="14"/>
      <c r="AP419" s="92"/>
      <c r="AQ419" s="14"/>
      <c r="AR419" s="14"/>
      <c r="AS419" s="54"/>
      <c r="AT419" s="14"/>
      <c r="AU419" s="98"/>
      <c r="AV419" s="14"/>
      <c r="AW419" s="14"/>
    </row>
    <row r="420" spans="1:49" ht="15" thickBo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48"/>
      <c r="AM420" s="105"/>
      <c r="AN420" s="90"/>
      <c r="AO420" s="14"/>
      <c r="AP420" s="92"/>
      <c r="AQ420" s="14"/>
      <c r="AR420" s="14"/>
      <c r="AS420" s="54"/>
      <c r="AT420" s="14"/>
      <c r="AU420" s="98"/>
      <c r="AV420" s="14"/>
      <c r="AW420" s="14"/>
    </row>
    <row r="421" spans="1:49" ht="15" thickBo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48"/>
      <c r="AM421" s="105"/>
      <c r="AN421" s="90"/>
      <c r="AO421" s="14"/>
      <c r="AP421" s="92"/>
      <c r="AQ421" s="14"/>
      <c r="AR421" s="14"/>
      <c r="AS421" s="54"/>
      <c r="AT421" s="14"/>
      <c r="AU421" s="98"/>
      <c r="AV421" s="14"/>
      <c r="AW421" s="14"/>
    </row>
    <row r="422" spans="1:49" ht="15" thickBo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48"/>
      <c r="AM422" s="105"/>
      <c r="AN422" s="90"/>
      <c r="AO422" s="14"/>
      <c r="AP422" s="92"/>
      <c r="AQ422" s="14"/>
      <c r="AR422" s="14"/>
      <c r="AS422" s="54"/>
      <c r="AT422" s="14"/>
      <c r="AU422" s="98"/>
      <c r="AV422" s="14"/>
      <c r="AW422" s="14"/>
    </row>
    <row r="423" spans="1:49" ht="15" thickBo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48"/>
      <c r="AM423" s="105"/>
      <c r="AN423" s="90"/>
      <c r="AO423" s="14"/>
      <c r="AP423" s="92"/>
      <c r="AQ423" s="14"/>
      <c r="AR423" s="14"/>
      <c r="AS423" s="54"/>
      <c r="AT423" s="14"/>
      <c r="AU423" s="98"/>
      <c r="AV423" s="14"/>
      <c r="AW423" s="14"/>
    </row>
    <row r="424" spans="1:49" ht="15" thickBo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48"/>
      <c r="AM424" s="105"/>
      <c r="AN424" s="90"/>
      <c r="AO424" s="14"/>
      <c r="AP424" s="92"/>
      <c r="AQ424" s="14"/>
      <c r="AR424" s="14"/>
      <c r="AS424" s="54"/>
      <c r="AT424" s="14"/>
      <c r="AU424" s="98"/>
      <c r="AV424" s="14"/>
      <c r="AW424" s="14"/>
    </row>
    <row r="425" spans="1:49" ht="15" thickBo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48"/>
      <c r="AM425" s="105"/>
      <c r="AN425" s="90"/>
      <c r="AO425" s="14"/>
      <c r="AP425" s="92"/>
      <c r="AQ425" s="14"/>
      <c r="AR425" s="14"/>
      <c r="AS425" s="54"/>
      <c r="AT425" s="14"/>
      <c r="AU425" s="98"/>
      <c r="AV425" s="14"/>
      <c r="AW425" s="14"/>
    </row>
    <row r="426" spans="1:49" ht="15" thickBo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48"/>
      <c r="AM426" s="105"/>
      <c r="AN426" s="90"/>
      <c r="AO426" s="14"/>
      <c r="AP426" s="92"/>
      <c r="AQ426" s="14"/>
      <c r="AR426" s="14"/>
      <c r="AS426" s="54"/>
      <c r="AT426" s="14"/>
      <c r="AU426" s="98"/>
      <c r="AV426" s="14"/>
      <c r="AW426" s="14"/>
    </row>
    <row r="427" spans="1:49" ht="15" thickBo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48"/>
      <c r="AM427" s="105"/>
      <c r="AN427" s="90"/>
      <c r="AO427" s="14"/>
      <c r="AP427" s="92"/>
      <c r="AQ427" s="14"/>
      <c r="AR427" s="14"/>
      <c r="AS427" s="54"/>
      <c r="AT427" s="14"/>
      <c r="AU427" s="98"/>
      <c r="AV427" s="14"/>
      <c r="AW427" s="14"/>
    </row>
    <row r="428" spans="1:49" ht="15" thickBo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48"/>
      <c r="AM428" s="105"/>
      <c r="AN428" s="90"/>
      <c r="AO428" s="14"/>
      <c r="AP428" s="92"/>
      <c r="AQ428" s="14"/>
      <c r="AR428" s="14"/>
      <c r="AS428" s="54"/>
      <c r="AT428" s="14"/>
      <c r="AU428" s="98"/>
      <c r="AV428" s="14"/>
      <c r="AW428" s="14"/>
    </row>
    <row r="429" spans="1:49" ht="15" thickBo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48"/>
      <c r="AM429" s="105"/>
      <c r="AN429" s="90"/>
      <c r="AO429" s="14"/>
      <c r="AP429" s="92"/>
      <c r="AQ429" s="14"/>
      <c r="AR429" s="14"/>
      <c r="AS429" s="54"/>
      <c r="AT429" s="14"/>
      <c r="AU429" s="98"/>
      <c r="AV429" s="14"/>
      <c r="AW429" s="14"/>
    </row>
    <row r="430" spans="1:49" ht="15" thickBo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48"/>
      <c r="AM430" s="105"/>
      <c r="AN430" s="90"/>
      <c r="AO430" s="14"/>
      <c r="AP430" s="92"/>
      <c r="AQ430" s="14"/>
      <c r="AR430" s="14"/>
      <c r="AS430" s="54"/>
      <c r="AT430" s="14"/>
      <c r="AU430" s="98"/>
      <c r="AV430" s="14"/>
      <c r="AW430" s="14"/>
    </row>
    <row r="431" spans="1:49" ht="15" thickBo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48"/>
      <c r="AM431" s="105"/>
      <c r="AN431" s="90"/>
      <c r="AO431" s="14"/>
      <c r="AP431" s="92"/>
      <c r="AQ431" s="14"/>
      <c r="AR431" s="14"/>
      <c r="AS431" s="54"/>
      <c r="AT431" s="14"/>
      <c r="AU431" s="98"/>
      <c r="AV431" s="14"/>
      <c r="AW431" s="14"/>
    </row>
    <row r="432" spans="1:49" ht="15" thickBo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48"/>
      <c r="AM432" s="105"/>
      <c r="AN432" s="90"/>
      <c r="AO432" s="14"/>
      <c r="AP432" s="92"/>
      <c r="AQ432" s="14"/>
      <c r="AR432" s="14"/>
      <c r="AS432" s="54"/>
      <c r="AT432" s="14"/>
      <c r="AU432" s="98"/>
      <c r="AV432" s="14"/>
      <c r="AW432" s="14"/>
    </row>
    <row r="433" spans="1:49" ht="15" thickBo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48"/>
      <c r="AM433" s="105"/>
      <c r="AN433" s="90"/>
      <c r="AO433" s="14"/>
      <c r="AP433" s="92"/>
      <c r="AQ433" s="14"/>
      <c r="AR433" s="14"/>
      <c r="AS433" s="54"/>
      <c r="AT433" s="14"/>
      <c r="AU433" s="98"/>
      <c r="AV433" s="14"/>
      <c r="AW433" s="14"/>
    </row>
    <row r="434" spans="1:49" ht="15" thickBo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48"/>
      <c r="AM434" s="105"/>
      <c r="AN434" s="90"/>
      <c r="AO434" s="14"/>
      <c r="AP434" s="92"/>
      <c r="AQ434" s="14"/>
      <c r="AR434" s="14"/>
      <c r="AS434" s="54"/>
      <c r="AT434" s="14"/>
      <c r="AU434" s="98"/>
      <c r="AV434" s="14"/>
      <c r="AW434" s="14"/>
    </row>
    <row r="435" spans="1:49" ht="15" thickBo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48"/>
      <c r="AM435" s="105"/>
      <c r="AN435" s="90"/>
      <c r="AO435" s="14"/>
      <c r="AP435" s="92"/>
      <c r="AQ435" s="14"/>
      <c r="AR435" s="14"/>
      <c r="AS435" s="54"/>
      <c r="AT435" s="14"/>
      <c r="AU435" s="98"/>
      <c r="AV435" s="14"/>
      <c r="AW435" s="14"/>
    </row>
    <row r="436" spans="1:49" ht="15" thickBo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48"/>
      <c r="AM436" s="105"/>
      <c r="AN436" s="90"/>
      <c r="AO436" s="14"/>
      <c r="AP436" s="92"/>
      <c r="AQ436" s="14"/>
      <c r="AR436" s="14"/>
      <c r="AS436" s="54"/>
      <c r="AT436" s="14"/>
      <c r="AU436" s="98"/>
      <c r="AV436" s="14"/>
      <c r="AW436" s="14"/>
    </row>
    <row r="437" spans="1:49" ht="15" thickBo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48"/>
      <c r="AM437" s="105"/>
      <c r="AN437" s="90"/>
      <c r="AO437" s="14"/>
      <c r="AP437" s="92"/>
      <c r="AQ437" s="14"/>
      <c r="AR437" s="14"/>
      <c r="AS437" s="54"/>
      <c r="AT437" s="14"/>
      <c r="AU437" s="98"/>
      <c r="AV437" s="14"/>
      <c r="AW437" s="14"/>
    </row>
    <row r="438" spans="1:49" ht="15" thickBo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48"/>
      <c r="AM438" s="105"/>
      <c r="AN438" s="90"/>
      <c r="AO438" s="14"/>
      <c r="AP438" s="92"/>
      <c r="AQ438" s="14"/>
      <c r="AR438" s="14"/>
      <c r="AS438" s="54"/>
      <c r="AT438" s="14"/>
      <c r="AU438" s="98"/>
      <c r="AV438" s="14"/>
      <c r="AW438" s="14"/>
    </row>
    <row r="439" spans="1:49" ht="15" thickBo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48"/>
      <c r="AM439" s="105"/>
      <c r="AN439" s="90"/>
      <c r="AO439" s="14"/>
      <c r="AP439" s="92"/>
      <c r="AQ439" s="14"/>
      <c r="AR439" s="14"/>
      <c r="AS439" s="54"/>
      <c r="AT439" s="14"/>
      <c r="AU439" s="98"/>
      <c r="AV439" s="14"/>
      <c r="AW439" s="14"/>
    </row>
    <row r="440" spans="1:49" ht="15" thickBo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48"/>
      <c r="AM440" s="105"/>
      <c r="AN440" s="90"/>
      <c r="AO440" s="14"/>
      <c r="AP440" s="92"/>
      <c r="AQ440" s="14"/>
      <c r="AR440" s="14"/>
      <c r="AS440" s="54"/>
      <c r="AT440" s="14"/>
      <c r="AU440" s="98"/>
      <c r="AV440" s="14"/>
      <c r="AW440" s="14"/>
    </row>
    <row r="441" spans="1:49" ht="15" thickBo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48"/>
      <c r="AM441" s="105"/>
      <c r="AN441" s="90"/>
      <c r="AO441" s="14"/>
      <c r="AP441" s="92"/>
      <c r="AQ441" s="14"/>
      <c r="AR441" s="14"/>
      <c r="AS441" s="54"/>
      <c r="AT441" s="14"/>
      <c r="AU441" s="98"/>
      <c r="AV441" s="14"/>
      <c r="AW441" s="14"/>
    </row>
    <row r="442" spans="1:49" ht="15" thickBo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48"/>
      <c r="AM442" s="105"/>
      <c r="AN442" s="90"/>
      <c r="AO442" s="14"/>
      <c r="AP442" s="92"/>
      <c r="AQ442" s="14"/>
      <c r="AR442" s="14"/>
      <c r="AS442" s="54"/>
      <c r="AT442" s="14"/>
      <c r="AU442" s="98"/>
      <c r="AV442" s="14"/>
      <c r="AW442" s="14"/>
    </row>
    <row r="443" spans="1:49" ht="15" thickBo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48"/>
      <c r="AM443" s="105"/>
      <c r="AN443" s="90"/>
      <c r="AO443" s="14"/>
      <c r="AP443" s="92"/>
      <c r="AQ443" s="14"/>
      <c r="AR443" s="14"/>
      <c r="AS443" s="54"/>
      <c r="AT443" s="14"/>
      <c r="AU443" s="98"/>
      <c r="AV443" s="14"/>
      <c r="AW443" s="14"/>
    </row>
    <row r="444" spans="1:49" ht="15" thickBo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48"/>
      <c r="AM444" s="105"/>
      <c r="AN444" s="90"/>
      <c r="AO444" s="14"/>
      <c r="AP444" s="92"/>
      <c r="AQ444" s="14"/>
      <c r="AR444" s="14"/>
      <c r="AS444" s="54"/>
      <c r="AT444" s="14"/>
      <c r="AU444" s="98"/>
      <c r="AV444" s="14"/>
      <c r="AW444" s="14"/>
    </row>
    <row r="445" spans="1:49" ht="15" thickBo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48"/>
      <c r="AM445" s="105"/>
      <c r="AN445" s="90"/>
      <c r="AO445" s="14"/>
      <c r="AP445" s="92"/>
      <c r="AQ445" s="14"/>
      <c r="AR445" s="14"/>
      <c r="AS445" s="54"/>
      <c r="AT445" s="14"/>
      <c r="AU445" s="98"/>
      <c r="AV445" s="14"/>
      <c r="AW445" s="14"/>
    </row>
    <row r="446" spans="1:49" ht="15" thickBo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48"/>
      <c r="AM446" s="105"/>
      <c r="AN446" s="90"/>
      <c r="AO446" s="14"/>
      <c r="AP446" s="92"/>
      <c r="AQ446" s="14"/>
      <c r="AR446" s="14"/>
      <c r="AS446" s="54"/>
      <c r="AT446" s="14"/>
      <c r="AU446" s="98"/>
      <c r="AV446" s="14"/>
      <c r="AW446" s="14"/>
    </row>
    <row r="447" spans="1:49" ht="15" thickBo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48"/>
      <c r="AM447" s="105"/>
      <c r="AN447" s="90"/>
      <c r="AO447" s="14"/>
      <c r="AP447" s="92"/>
      <c r="AQ447" s="14"/>
      <c r="AR447" s="14"/>
      <c r="AS447" s="54"/>
      <c r="AT447" s="14"/>
      <c r="AU447" s="98"/>
      <c r="AV447" s="14"/>
      <c r="AW447" s="14"/>
    </row>
    <row r="448" spans="1:49" ht="15" thickBo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48"/>
      <c r="AM448" s="105"/>
      <c r="AN448" s="90"/>
      <c r="AO448" s="14"/>
      <c r="AP448" s="92"/>
      <c r="AQ448" s="14"/>
      <c r="AR448" s="14"/>
      <c r="AS448" s="54"/>
      <c r="AT448" s="14"/>
      <c r="AU448" s="98"/>
      <c r="AV448" s="14"/>
      <c r="AW448" s="14"/>
    </row>
    <row r="449" spans="1:49" ht="15" thickBo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48"/>
      <c r="AM449" s="105"/>
      <c r="AN449" s="90"/>
      <c r="AO449" s="14"/>
      <c r="AP449" s="92"/>
      <c r="AQ449" s="14"/>
      <c r="AR449" s="14"/>
      <c r="AS449" s="54"/>
      <c r="AT449" s="14"/>
      <c r="AU449" s="98"/>
      <c r="AV449" s="14"/>
      <c r="AW449" s="14"/>
    </row>
    <row r="450" spans="1:49" ht="15" thickBo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48"/>
      <c r="AM450" s="105"/>
      <c r="AN450" s="90"/>
      <c r="AO450" s="14"/>
      <c r="AP450" s="92"/>
      <c r="AQ450" s="14"/>
      <c r="AR450" s="14"/>
      <c r="AS450" s="54"/>
      <c r="AT450" s="14"/>
      <c r="AU450" s="98"/>
      <c r="AV450" s="14"/>
      <c r="AW450" s="14"/>
    </row>
    <row r="451" spans="1:49" ht="15" thickBo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48"/>
      <c r="AM451" s="105"/>
      <c r="AN451" s="90"/>
      <c r="AO451" s="14"/>
      <c r="AP451" s="92"/>
      <c r="AQ451" s="14"/>
      <c r="AR451" s="14"/>
      <c r="AS451" s="54"/>
      <c r="AT451" s="14"/>
      <c r="AU451" s="98"/>
      <c r="AV451" s="14"/>
      <c r="AW451" s="14"/>
    </row>
    <row r="452" spans="1:49" ht="15" thickBo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48"/>
      <c r="AM452" s="105"/>
      <c r="AN452" s="90"/>
      <c r="AO452" s="14"/>
      <c r="AP452" s="92"/>
      <c r="AQ452" s="14"/>
      <c r="AR452" s="14"/>
      <c r="AS452" s="54"/>
      <c r="AT452" s="14"/>
      <c r="AU452" s="98"/>
      <c r="AV452" s="14"/>
      <c r="AW452" s="14"/>
    </row>
    <row r="453" spans="1:49" ht="15" thickBo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48"/>
      <c r="AM453" s="105"/>
      <c r="AN453" s="90"/>
      <c r="AO453" s="14"/>
      <c r="AP453" s="92"/>
      <c r="AQ453" s="14"/>
      <c r="AR453" s="14"/>
      <c r="AS453" s="54"/>
      <c r="AT453" s="14"/>
      <c r="AU453" s="98"/>
      <c r="AV453" s="14"/>
      <c r="AW453" s="14"/>
    </row>
    <row r="454" spans="1:49" ht="15" thickBo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48"/>
      <c r="AM454" s="105"/>
      <c r="AN454" s="90"/>
      <c r="AO454" s="14"/>
      <c r="AP454" s="92"/>
      <c r="AQ454" s="14"/>
      <c r="AR454" s="14"/>
      <c r="AS454" s="54"/>
      <c r="AT454" s="14"/>
      <c r="AU454" s="98"/>
      <c r="AV454" s="14"/>
      <c r="AW454" s="14"/>
    </row>
    <row r="455" spans="1:49" ht="15" thickBo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48"/>
      <c r="AM455" s="105"/>
      <c r="AN455" s="90"/>
      <c r="AO455" s="14"/>
      <c r="AP455" s="92"/>
      <c r="AQ455" s="14"/>
      <c r="AR455" s="14"/>
      <c r="AS455" s="54"/>
      <c r="AT455" s="14"/>
      <c r="AU455" s="98"/>
      <c r="AV455" s="14"/>
      <c r="AW455" s="14"/>
    </row>
    <row r="456" spans="1:49" ht="15" thickBo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48"/>
      <c r="AM456" s="105"/>
      <c r="AN456" s="90"/>
      <c r="AO456" s="14"/>
      <c r="AP456" s="92"/>
      <c r="AQ456" s="14"/>
      <c r="AR456" s="14"/>
      <c r="AS456" s="54"/>
      <c r="AT456" s="14"/>
      <c r="AU456" s="98"/>
      <c r="AV456" s="14"/>
      <c r="AW456" s="14"/>
    </row>
    <row r="457" spans="1:49" ht="15" thickBo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48"/>
      <c r="AM457" s="105"/>
      <c r="AN457" s="90"/>
      <c r="AO457" s="14"/>
      <c r="AP457" s="92"/>
      <c r="AQ457" s="14"/>
      <c r="AR457" s="14"/>
      <c r="AS457" s="54"/>
      <c r="AT457" s="14"/>
      <c r="AU457" s="98"/>
      <c r="AV457" s="14"/>
      <c r="AW457" s="14"/>
    </row>
    <row r="458" spans="1:49" ht="15" thickBo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48"/>
      <c r="AM458" s="105"/>
      <c r="AN458" s="90"/>
      <c r="AO458" s="14"/>
      <c r="AP458" s="92"/>
      <c r="AQ458" s="14"/>
      <c r="AR458" s="14"/>
      <c r="AS458" s="54"/>
      <c r="AT458" s="14"/>
      <c r="AU458" s="98"/>
      <c r="AV458" s="14"/>
      <c r="AW458" s="14"/>
    </row>
    <row r="459" spans="1:49" ht="15" thickBo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48"/>
      <c r="AM459" s="105"/>
      <c r="AN459" s="90"/>
      <c r="AO459" s="14"/>
      <c r="AP459" s="92"/>
      <c r="AQ459" s="14"/>
      <c r="AR459" s="14"/>
      <c r="AS459" s="54"/>
      <c r="AT459" s="14"/>
      <c r="AU459" s="98"/>
      <c r="AV459" s="14"/>
      <c r="AW459" s="14"/>
    </row>
    <row r="460" spans="1:49" ht="15" thickBo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48"/>
      <c r="AM460" s="105"/>
      <c r="AN460" s="90"/>
      <c r="AO460" s="14"/>
      <c r="AP460" s="92"/>
      <c r="AQ460" s="14"/>
      <c r="AR460" s="14"/>
      <c r="AS460" s="54"/>
      <c r="AT460" s="14"/>
      <c r="AU460" s="98"/>
      <c r="AV460" s="14"/>
      <c r="AW460" s="14"/>
    </row>
    <row r="461" spans="1:49" ht="15" thickBo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48"/>
      <c r="AM461" s="105"/>
      <c r="AN461" s="90"/>
      <c r="AO461" s="14"/>
      <c r="AP461" s="92"/>
      <c r="AQ461" s="14"/>
      <c r="AR461" s="14"/>
      <c r="AS461" s="54"/>
      <c r="AT461" s="14"/>
      <c r="AU461" s="98"/>
      <c r="AV461" s="14"/>
      <c r="AW461" s="14"/>
    </row>
    <row r="462" spans="1:49" ht="15" thickBo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48"/>
      <c r="AM462" s="105"/>
      <c r="AN462" s="90"/>
      <c r="AO462" s="14"/>
      <c r="AP462" s="92"/>
      <c r="AQ462" s="14"/>
      <c r="AR462" s="14"/>
      <c r="AS462" s="54"/>
      <c r="AT462" s="14"/>
      <c r="AU462" s="98"/>
      <c r="AV462" s="14"/>
      <c r="AW462" s="14"/>
    </row>
    <row r="463" spans="1:49" ht="15" thickBo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48"/>
      <c r="AM463" s="105"/>
      <c r="AN463" s="90"/>
      <c r="AO463" s="14"/>
      <c r="AP463" s="92"/>
      <c r="AQ463" s="14"/>
      <c r="AR463" s="14"/>
      <c r="AS463" s="54"/>
      <c r="AT463" s="14"/>
      <c r="AU463" s="98"/>
      <c r="AV463" s="14"/>
      <c r="AW463" s="14"/>
    </row>
    <row r="464" spans="1:49" ht="15" thickBo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48"/>
      <c r="AM464" s="105"/>
      <c r="AN464" s="90"/>
      <c r="AO464" s="14"/>
      <c r="AP464" s="92"/>
      <c r="AQ464" s="14"/>
      <c r="AR464" s="14"/>
      <c r="AS464" s="54"/>
      <c r="AT464" s="14"/>
      <c r="AU464" s="98"/>
      <c r="AV464" s="14"/>
      <c r="AW464" s="14"/>
    </row>
    <row r="465" spans="1:49" ht="15" thickBo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48"/>
      <c r="AM465" s="105"/>
      <c r="AN465" s="90"/>
      <c r="AO465" s="14"/>
      <c r="AP465" s="92"/>
      <c r="AQ465" s="14"/>
      <c r="AR465" s="14"/>
      <c r="AS465" s="54"/>
      <c r="AT465" s="14"/>
      <c r="AU465" s="98"/>
      <c r="AV465" s="14"/>
      <c r="AW465" s="14"/>
    </row>
    <row r="466" spans="1:49" ht="15" thickBo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48"/>
      <c r="AM466" s="105"/>
      <c r="AN466" s="90"/>
      <c r="AO466" s="14"/>
      <c r="AP466" s="92"/>
      <c r="AQ466" s="14"/>
      <c r="AR466" s="14"/>
      <c r="AS466" s="54"/>
      <c r="AT466" s="14"/>
      <c r="AU466" s="98"/>
      <c r="AV466" s="14"/>
      <c r="AW466" s="14"/>
    </row>
    <row r="467" spans="1:49" ht="15" thickBo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48"/>
      <c r="AM467" s="105"/>
      <c r="AN467" s="90"/>
      <c r="AO467" s="14"/>
      <c r="AP467" s="92"/>
      <c r="AQ467" s="14"/>
      <c r="AR467" s="14"/>
      <c r="AS467" s="54"/>
      <c r="AT467" s="14"/>
      <c r="AU467" s="98"/>
      <c r="AV467" s="14"/>
      <c r="AW467" s="14"/>
    </row>
    <row r="468" spans="1:49" ht="15" thickBo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48"/>
      <c r="AM468" s="105"/>
      <c r="AN468" s="90"/>
      <c r="AO468" s="14"/>
      <c r="AP468" s="92"/>
      <c r="AQ468" s="14"/>
      <c r="AR468" s="14"/>
      <c r="AS468" s="54"/>
      <c r="AT468" s="14"/>
      <c r="AU468" s="98"/>
      <c r="AV468" s="14"/>
      <c r="AW468" s="14"/>
    </row>
    <row r="469" spans="1:49" ht="15" thickBo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48"/>
      <c r="AM469" s="105"/>
      <c r="AN469" s="90"/>
      <c r="AO469" s="14"/>
      <c r="AP469" s="92"/>
      <c r="AQ469" s="14"/>
      <c r="AR469" s="14"/>
      <c r="AS469" s="54"/>
      <c r="AT469" s="14"/>
      <c r="AU469" s="98"/>
      <c r="AV469" s="14"/>
      <c r="AW469" s="14"/>
    </row>
    <row r="470" spans="1:49" ht="15" thickBo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48"/>
      <c r="AM470" s="105"/>
      <c r="AN470" s="90"/>
      <c r="AO470" s="14"/>
      <c r="AP470" s="92"/>
      <c r="AQ470" s="14"/>
      <c r="AR470" s="14"/>
      <c r="AS470" s="54"/>
      <c r="AT470" s="14"/>
      <c r="AU470" s="98"/>
      <c r="AV470" s="14"/>
      <c r="AW470" s="14"/>
    </row>
    <row r="471" spans="1:49" ht="15" thickBo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48"/>
      <c r="AM471" s="105"/>
      <c r="AN471" s="90"/>
      <c r="AO471" s="14"/>
      <c r="AP471" s="92"/>
      <c r="AQ471" s="14"/>
      <c r="AR471" s="14"/>
      <c r="AS471" s="54"/>
      <c r="AT471" s="14"/>
      <c r="AU471" s="98"/>
      <c r="AV471" s="14"/>
      <c r="AW471" s="14"/>
    </row>
    <row r="472" spans="1:49" ht="15" thickBo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48"/>
      <c r="AM472" s="105"/>
      <c r="AN472" s="90"/>
      <c r="AO472" s="14"/>
      <c r="AP472" s="92"/>
      <c r="AQ472" s="14"/>
      <c r="AR472" s="14"/>
      <c r="AS472" s="54"/>
      <c r="AT472" s="14"/>
      <c r="AU472" s="98"/>
      <c r="AV472" s="14"/>
      <c r="AW472" s="14"/>
    </row>
    <row r="473" spans="1:49" ht="15" thickBo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48"/>
      <c r="AM473" s="105"/>
      <c r="AN473" s="90"/>
      <c r="AO473" s="14"/>
      <c r="AP473" s="92"/>
      <c r="AQ473" s="14"/>
      <c r="AR473" s="14"/>
      <c r="AS473" s="54"/>
      <c r="AT473" s="14"/>
      <c r="AU473" s="98"/>
      <c r="AV473" s="14"/>
      <c r="AW473" s="14"/>
    </row>
    <row r="474" spans="1:49" ht="15" thickBo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48"/>
      <c r="AM474" s="105"/>
      <c r="AN474" s="90"/>
      <c r="AO474" s="14"/>
      <c r="AP474" s="92"/>
      <c r="AQ474" s="14"/>
      <c r="AR474" s="14"/>
      <c r="AS474" s="54"/>
      <c r="AT474" s="14"/>
      <c r="AU474" s="98"/>
      <c r="AV474" s="14"/>
      <c r="AW474" s="14"/>
    </row>
    <row r="475" spans="1:49" ht="15" thickBo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48"/>
      <c r="AM475" s="105"/>
      <c r="AN475" s="90"/>
      <c r="AO475" s="14"/>
      <c r="AP475" s="92"/>
      <c r="AQ475" s="14"/>
      <c r="AR475" s="14"/>
      <c r="AS475" s="54"/>
      <c r="AT475" s="14"/>
      <c r="AU475" s="98"/>
      <c r="AV475" s="14"/>
      <c r="AW475" s="14"/>
    </row>
    <row r="476" spans="1:49" ht="15" thickBo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48"/>
      <c r="AM476" s="105"/>
      <c r="AN476" s="90"/>
      <c r="AO476" s="14"/>
      <c r="AP476" s="92"/>
      <c r="AQ476" s="14"/>
      <c r="AR476" s="14"/>
      <c r="AS476" s="54"/>
      <c r="AT476" s="14"/>
      <c r="AU476" s="98"/>
      <c r="AV476" s="14"/>
      <c r="AW476" s="14"/>
    </row>
    <row r="477" spans="1:49" ht="15" thickBo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48"/>
      <c r="AM477" s="105"/>
      <c r="AN477" s="90"/>
      <c r="AO477" s="14"/>
      <c r="AP477" s="92"/>
      <c r="AQ477" s="14"/>
      <c r="AR477" s="14"/>
      <c r="AS477" s="54"/>
      <c r="AT477" s="14"/>
      <c r="AU477" s="98"/>
      <c r="AV477" s="14"/>
      <c r="AW477" s="14"/>
    </row>
    <row r="478" spans="1:49" ht="15" thickBo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48"/>
      <c r="AM478" s="105"/>
      <c r="AN478" s="90"/>
      <c r="AO478" s="14"/>
      <c r="AP478" s="92"/>
      <c r="AQ478" s="14"/>
      <c r="AR478" s="14"/>
      <c r="AS478" s="54"/>
      <c r="AT478" s="14"/>
      <c r="AU478" s="98"/>
      <c r="AV478" s="14"/>
      <c r="AW478" s="14"/>
    </row>
    <row r="479" spans="1:49" ht="15" thickBo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48"/>
      <c r="AM479" s="105"/>
      <c r="AN479" s="90"/>
      <c r="AO479" s="14"/>
      <c r="AP479" s="92"/>
      <c r="AQ479" s="14"/>
      <c r="AR479" s="14"/>
      <c r="AS479" s="54"/>
      <c r="AT479" s="14"/>
      <c r="AU479" s="98"/>
      <c r="AV479" s="14"/>
      <c r="AW479" s="14"/>
    </row>
    <row r="480" spans="1:49" ht="15" thickBo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48"/>
      <c r="AM480" s="105"/>
      <c r="AN480" s="90"/>
      <c r="AO480" s="14"/>
      <c r="AP480" s="92"/>
      <c r="AQ480" s="14"/>
      <c r="AR480" s="14"/>
      <c r="AS480" s="54"/>
      <c r="AT480" s="14"/>
      <c r="AU480" s="98"/>
      <c r="AV480" s="14"/>
      <c r="AW480" s="14"/>
    </row>
    <row r="481" spans="1:49" ht="15" thickBo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48"/>
      <c r="AM481" s="105"/>
      <c r="AN481" s="90"/>
      <c r="AO481" s="14"/>
      <c r="AP481" s="92"/>
      <c r="AQ481" s="14"/>
      <c r="AR481" s="14"/>
      <c r="AS481" s="54"/>
      <c r="AT481" s="14"/>
      <c r="AU481" s="98"/>
      <c r="AV481" s="14"/>
      <c r="AW481" s="14"/>
    </row>
    <row r="482" spans="1:49" ht="15" thickBo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48"/>
      <c r="AM482" s="105"/>
      <c r="AN482" s="90"/>
      <c r="AO482" s="14"/>
      <c r="AP482" s="92"/>
      <c r="AQ482" s="14"/>
      <c r="AR482" s="14"/>
      <c r="AS482" s="54"/>
      <c r="AT482" s="14"/>
      <c r="AU482" s="98"/>
      <c r="AV482" s="14"/>
      <c r="AW482" s="14"/>
    </row>
    <row r="483" spans="1:49" ht="15" thickBo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48"/>
      <c r="AM483" s="105"/>
      <c r="AN483" s="90"/>
      <c r="AO483" s="14"/>
      <c r="AP483" s="92"/>
      <c r="AQ483" s="14"/>
      <c r="AR483" s="14"/>
      <c r="AS483" s="54"/>
      <c r="AT483" s="14"/>
      <c r="AU483" s="98"/>
      <c r="AV483" s="14"/>
      <c r="AW483" s="14"/>
    </row>
    <row r="484" spans="1:49" ht="15" thickBo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48"/>
      <c r="AM484" s="105"/>
      <c r="AN484" s="90"/>
      <c r="AO484" s="14"/>
      <c r="AP484" s="92"/>
      <c r="AQ484" s="14"/>
      <c r="AR484" s="14"/>
      <c r="AS484" s="54"/>
      <c r="AT484" s="14"/>
      <c r="AU484" s="98"/>
      <c r="AV484" s="14"/>
      <c r="AW484" s="14"/>
    </row>
    <row r="485" spans="1:49" ht="15" thickBo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48"/>
      <c r="AM485" s="105"/>
      <c r="AN485" s="90"/>
      <c r="AO485" s="14"/>
      <c r="AP485" s="92"/>
      <c r="AQ485" s="14"/>
      <c r="AR485" s="14"/>
      <c r="AS485" s="54"/>
      <c r="AT485" s="14"/>
      <c r="AU485" s="98"/>
      <c r="AV485" s="14"/>
      <c r="AW485" s="14"/>
    </row>
    <row r="486" spans="1:49" ht="15" thickBo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48"/>
      <c r="AM486" s="105"/>
      <c r="AN486" s="90"/>
      <c r="AO486" s="14"/>
      <c r="AP486" s="92"/>
      <c r="AQ486" s="14"/>
      <c r="AR486" s="14"/>
      <c r="AS486" s="54"/>
      <c r="AT486" s="14"/>
      <c r="AU486" s="98"/>
      <c r="AV486" s="14"/>
      <c r="AW486" s="14"/>
    </row>
    <row r="487" spans="1:49" ht="15" thickBo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48"/>
      <c r="AM487" s="105"/>
      <c r="AN487" s="90"/>
      <c r="AO487" s="14"/>
      <c r="AP487" s="92"/>
      <c r="AQ487" s="14"/>
      <c r="AR487" s="14"/>
      <c r="AS487" s="54"/>
      <c r="AT487" s="14"/>
      <c r="AU487" s="98"/>
      <c r="AV487" s="14"/>
      <c r="AW487" s="14"/>
    </row>
    <row r="488" spans="1:49" ht="15" thickBo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48"/>
      <c r="AM488" s="105"/>
      <c r="AN488" s="90"/>
      <c r="AO488" s="14"/>
      <c r="AP488" s="92"/>
      <c r="AQ488" s="14"/>
      <c r="AR488" s="14"/>
      <c r="AS488" s="54"/>
      <c r="AT488" s="14"/>
      <c r="AU488" s="98"/>
      <c r="AV488" s="14"/>
      <c r="AW488" s="14"/>
    </row>
    <row r="489" spans="1:49" ht="15" thickBo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48"/>
      <c r="AM489" s="105"/>
      <c r="AN489" s="90"/>
      <c r="AO489" s="14"/>
      <c r="AP489" s="92"/>
      <c r="AQ489" s="14"/>
      <c r="AR489" s="14"/>
      <c r="AS489" s="54"/>
      <c r="AT489" s="14"/>
      <c r="AU489" s="98"/>
      <c r="AV489" s="14"/>
      <c r="AW489" s="14"/>
    </row>
    <row r="490" spans="1:49" ht="15" thickBo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48"/>
      <c r="AM490" s="105"/>
      <c r="AN490" s="90"/>
      <c r="AO490" s="14"/>
      <c r="AP490" s="92"/>
      <c r="AQ490" s="14"/>
      <c r="AR490" s="14"/>
      <c r="AS490" s="54"/>
      <c r="AT490" s="14"/>
      <c r="AU490" s="98"/>
      <c r="AV490" s="14"/>
      <c r="AW490" s="14"/>
    </row>
    <row r="491" spans="1:49" ht="15" thickBo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48"/>
      <c r="AM491" s="105"/>
      <c r="AN491" s="90"/>
      <c r="AO491" s="14"/>
      <c r="AP491" s="92"/>
      <c r="AQ491" s="14"/>
      <c r="AR491" s="14"/>
      <c r="AS491" s="54"/>
      <c r="AT491" s="14"/>
      <c r="AU491" s="98"/>
      <c r="AV491" s="14"/>
      <c r="AW491" s="14"/>
    </row>
    <row r="492" spans="1:49" ht="15" thickBo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48"/>
      <c r="AM492" s="105"/>
      <c r="AN492" s="90"/>
      <c r="AO492" s="14"/>
      <c r="AP492" s="92"/>
      <c r="AQ492" s="14"/>
      <c r="AR492" s="14"/>
      <c r="AS492" s="54"/>
      <c r="AT492" s="14"/>
      <c r="AU492" s="98"/>
      <c r="AV492" s="14"/>
      <c r="AW492" s="14"/>
    </row>
    <row r="493" spans="1:49" ht="15" thickBo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48"/>
      <c r="AM493" s="105"/>
      <c r="AN493" s="90"/>
      <c r="AO493" s="14"/>
      <c r="AP493" s="92"/>
      <c r="AQ493" s="14"/>
      <c r="AR493" s="14"/>
      <c r="AS493" s="54"/>
      <c r="AT493" s="14"/>
      <c r="AU493" s="98"/>
      <c r="AV493" s="14"/>
      <c r="AW493" s="14"/>
    </row>
    <row r="494" spans="1:49" ht="15" thickBo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48"/>
      <c r="AM494" s="105"/>
      <c r="AN494" s="90"/>
      <c r="AO494" s="14"/>
      <c r="AP494" s="92"/>
      <c r="AQ494" s="14"/>
      <c r="AR494" s="14"/>
      <c r="AS494" s="54"/>
      <c r="AT494" s="14"/>
      <c r="AU494" s="98"/>
      <c r="AV494" s="14"/>
      <c r="AW494" s="14"/>
    </row>
    <row r="495" spans="1:49" ht="15" thickBo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48"/>
      <c r="AM495" s="105"/>
      <c r="AN495" s="90"/>
      <c r="AO495" s="14"/>
      <c r="AP495" s="92"/>
      <c r="AQ495" s="14"/>
      <c r="AR495" s="14"/>
      <c r="AS495" s="54"/>
      <c r="AT495" s="14"/>
      <c r="AU495" s="98"/>
      <c r="AV495" s="14"/>
      <c r="AW495" s="14"/>
    </row>
    <row r="496" spans="1:49" ht="15" thickBo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48"/>
      <c r="AM496" s="105"/>
      <c r="AN496" s="90"/>
      <c r="AO496" s="14"/>
      <c r="AP496" s="92"/>
      <c r="AQ496" s="14"/>
      <c r="AR496" s="14"/>
      <c r="AS496" s="54"/>
      <c r="AT496" s="14"/>
      <c r="AU496" s="98"/>
      <c r="AV496" s="14"/>
      <c r="AW496" s="14"/>
    </row>
    <row r="497" spans="1:49" ht="15" thickBo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48"/>
      <c r="AM497" s="105"/>
      <c r="AN497" s="90"/>
      <c r="AO497" s="14"/>
      <c r="AP497" s="92"/>
      <c r="AQ497" s="14"/>
      <c r="AR497" s="14"/>
      <c r="AS497" s="54"/>
      <c r="AT497" s="14"/>
      <c r="AU497" s="98"/>
      <c r="AV497" s="14"/>
      <c r="AW497" s="14"/>
    </row>
    <row r="498" spans="1:49" ht="15" thickBo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48"/>
      <c r="AM498" s="105"/>
      <c r="AN498" s="90"/>
      <c r="AO498" s="14"/>
      <c r="AP498" s="92"/>
      <c r="AQ498" s="14"/>
      <c r="AR498" s="14"/>
      <c r="AS498" s="54"/>
      <c r="AT498" s="14"/>
      <c r="AU498" s="98"/>
      <c r="AV498" s="14"/>
      <c r="AW498" s="14"/>
    </row>
    <row r="499" spans="1:49" ht="15" thickBo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48"/>
      <c r="AM499" s="105"/>
      <c r="AN499" s="90"/>
      <c r="AO499" s="14"/>
      <c r="AP499" s="92"/>
      <c r="AQ499" s="14"/>
      <c r="AR499" s="14"/>
      <c r="AS499" s="54"/>
      <c r="AT499" s="14"/>
      <c r="AU499" s="98"/>
      <c r="AV499" s="14"/>
      <c r="AW499" s="14"/>
    </row>
    <row r="500" spans="1:49" ht="15" thickBo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48"/>
      <c r="AM500" s="105"/>
      <c r="AN500" s="90"/>
      <c r="AO500" s="14"/>
      <c r="AP500" s="92"/>
      <c r="AQ500" s="14"/>
      <c r="AR500" s="14"/>
      <c r="AS500" s="54"/>
      <c r="AT500" s="14"/>
      <c r="AU500" s="98"/>
      <c r="AV500" s="14"/>
      <c r="AW500" s="14"/>
    </row>
    <row r="501" spans="1:49" ht="15" thickBo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48"/>
      <c r="AM501" s="105"/>
      <c r="AN501" s="90"/>
      <c r="AO501" s="14"/>
      <c r="AP501" s="92"/>
      <c r="AQ501" s="14"/>
      <c r="AR501" s="14"/>
      <c r="AS501" s="54"/>
      <c r="AT501" s="14"/>
      <c r="AU501" s="98"/>
      <c r="AV501" s="14"/>
      <c r="AW501" s="14"/>
    </row>
    <row r="502" spans="1:49" ht="15" thickBo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48"/>
      <c r="AM502" s="105"/>
      <c r="AN502" s="90"/>
      <c r="AO502" s="14"/>
      <c r="AP502" s="92"/>
      <c r="AQ502" s="14"/>
      <c r="AR502" s="14"/>
      <c r="AS502" s="54"/>
      <c r="AT502" s="14"/>
      <c r="AU502" s="98"/>
      <c r="AV502" s="14"/>
      <c r="AW502" s="14"/>
    </row>
    <row r="503" spans="1:49" ht="15" thickBo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48"/>
      <c r="AM503" s="105"/>
      <c r="AN503" s="90"/>
      <c r="AO503" s="14"/>
      <c r="AP503" s="92"/>
      <c r="AQ503" s="14"/>
      <c r="AR503" s="14"/>
      <c r="AS503" s="54"/>
      <c r="AT503" s="14"/>
      <c r="AU503" s="98"/>
      <c r="AV503" s="14"/>
      <c r="AW503" s="14"/>
    </row>
    <row r="504" spans="1:49" ht="15" thickBo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48"/>
      <c r="AM504" s="105"/>
      <c r="AN504" s="90"/>
      <c r="AO504" s="14"/>
      <c r="AP504" s="92"/>
      <c r="AQ504" s="14"/>
      <c r="AR504" s="14"/>
      <c r="AS504" s="54"/>
      <c r="AT504" s="14"/>
      <c r="AU504" s="98"/>
      <c r="AV504" s="14"/>
      <c r="AW504" s="14"/>
    </row>
    <row r="505" spans="1:49" ht="15" thickBo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48"/>
      <c r="AM505" s="105"/>
      <c r="AN505" s="90"/>
      <c r="AO505" s="14"/>
      <c r="AP505" s="92"/>
      <c r="AQ505" s="14"/>
      <c r="AR505" s="14"/>
      <c r="AS505" s="54"/>
      <c r="AT505" s="14"/>
      <c r="AU505" s="98"/>
      <c r="AV505" s="14"/>
      <c r="AW505" s="14"/>
    </row>
    <row r="506" spans="1:49" ht="15" thickBo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48"/>
      <c r="AM506" s="105"/>
      <c r="AN506" s="90"/>
      <c r="AO506" s="14"/>
      <c r="AP506" s="92"/>
      <c r="AQ506" s="14"/>
      <c r="AR506" s="14"/>
      <c r="AS506" s="54"/>
      <c r="AT506" s="14"/>
      <c r="AU506" s="98"/>
      <c r="AV506" s="14"/>
      <c r="AW506" s="14"/>
    </row>
    <row r="507" spans="1:49" ht="15" thickBo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48"/>
      <c r="AM507" s="105"/>
      <c r="AN507" s="90"/>
      <c r="AO507" s="14"/>
      <c r="AP507" s="92"/>
      <c r="AQ507" s="14"/>
      <c r="AR507" s="14"/>
      <c r="AS507" s="54"/>
      <c r="AT507" s="14"/>
      <c r="AU507" s="98"/>
      <c r="AV507" s="14"/>
      <c r="AW507" s="14"/>
    </row>
    <row r="508" spans="1:49" ht="15" thickBo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48"/>
      <c r="AM508" s="105"/>
      <c r="AN508" s="90"/>
      <c r="AO508" s="14"/>
      <c r="AP508" s="92"/>
      <c r="AQ508" s="14"/>
      <c r="AR508" s="14"/>
      <c r="AS508" s="54"/>
      <c r="AT508" s="14"/>
      <c r="AU508" s="98"/>
      <c r="AV508" s="14"/>
      <c r="AW508" s="14"/>
    </row>
    <row r="509" spans="1:49" ht="15" thickBo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48"/>
      <c r="AM509" s="105"/>
      <c r="AN509" s="90"/>
      <c r="AO509" s="14"/>
      <c r="AP509" s="92"/>
      <c r="AQ509" s="14"/>
      <c r="AR509" s="14"/>
      <c r="AS509" s="54"/>
      <c r="AT509" s="14"/>
      <c r="AU509" s="98"/>
      <c r="AV509" s="14"/>
      <c r="AW509" s="14"/>
    </row>
    <row r="510" spans="1:49" ht="15" thickBo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48"/>
      <c r="AM510" s="105"/>
      <c r="AN510" s="90"/>
      <c r="AO510" s="14"/>
      <c r="AP510" s="92"/>
      <c r="AQ510" s="14"/>
      <c r="AR510" s="14"/>
      <c r="AS510" s="54"/>
      <c r="AT510" s="14"/>
      <c r="AU510" s="98"/>
      <c r="AV510" s="14"/>
      <c r="AW510" s="14"/>
    </row>
    <row r="511" spans="1:49" ht="15" thickBo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48"/>
      <c r="AM511" s="105"/>
      <c r="AN511" s="90"/>
      <c r="AO511" s="14"/>
      <c r="AP511" s="92"/>
      <c r="AQ511" s="14"/>
      <c r="AR511" s="14"/>
      <c r="AS511" s="54"/>
      <c r="AT511" s="14"/>
      <c r="AU511" s="98"/>
      <c r="AV511" s="14"/>
      <c r="AW511" s="14"/>
    </row>
    <row r="512" spans="1:49" ht="15" thickBo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48"/>
      <c r="AM512" s="105"/>
      <c r="AN512" s="90"/>
      <c r="AO512" s="14"/>
      <c r="AP512" s="92"/>
      <c r="AQ512" s="14"/>
      <c r="AR512" s="14"/>
      <c r="AS512" s="54"/>
      <c r="AT512" s="14"/>
      <c r="AU512" s="98"/>
      <c r="AV512" s="14"/>
      <c r="AW512" s="14"/>
    </row>
    <row r="513" spans="1:49" ht="15" thickBo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48"/>
      <c r="AM513" s="105"/>
      <c r="AN513" s="90"/>
      <c r="AO513" s="14"/>
      <c r="AP513" s="92"/>
      <c r="AQ513" s="14"/>
      <c r="AR513" s="14"/>
      <c r="AS513" s="54"/>
      <c r="AT513" s="14"/>
      <c r="AU513" s="98"/>
      <c r="AV513" s="14"/>
      <c r="AW513" s="14"/>
    </row>
    <row r="514" spans="1:49" ht="15" thickBo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48"/>
      <c r="AM514" s="105"/>
      <c r="AN514" s="90"/>
      <c r="AO514" s="14"/>
      <c r="AP514" s="92"/>
      <c r="AQ514" s="14"/>
      <c r="AR514" s="14"/>
      <c r="AS514" s="54"/>
      <c r="AT514" s="14"/>
      <c r="AU514" s="98"/>
      <c r="AV514" s="14"/>
      <c r="AW514" s="14"/>
    </row>
    <row r="515" spans="1:49" ht="15" thickBo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48"/>
      <c r="AM515" s="105"/>
      <c r="AN515" s="90"/>
      <c r="AO515" s="14"/>
      <c r="AP515" s="92"/>
      <c r="AQ515" s="14"/>
      <c r="AR515" s="14"/>
      <c r="AS515" s="54"/>
      <c r="AT515" s="14"/>
      <c r="AU515" s="98"/>
      <c r="AV515" s="14"/>
      <c r="AW515" s="14"/>
    </row>
    <row r="516" spans="1:49" ht="15" thickBo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48"/>
      <c r="AM516" s="105"/>
      <c r="AN516" s="90"/>
      <c r="AO516" s="14"/>
      <c r="AP516" s="92"/>
      <c r="AQ516" s="14"/>
      <c r="AR516" s="14"/>
      <c r="AS516" s="54"/>
      <c r="AT516" s="14"/>
      <c r="AU516" s="98"/>
      <c r="AV516" s="14"/>
      <c r="AW516" s="14"/>
    </row>
    <row r="517" spans="1:49" ht="15" thickBo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48"/>
      <c r="AM517" s="105"/>
      <c r="AN517" s="90"/>
      <c r="AO517" s="14"/>
      <c r="AP517" s="92"/>
      <c r="AQ517" s="14"/>
      <c r="AR517" s="14"/>
      <c r="AS517" s="54"/>
      <c r="AT517" s="14"/>
      <c r="AU517" s="98"/>
      <c r="AV517" s="14"/>
      <c r="AW517" s="14"/>
    </row>
    <row r="518" spans="1:49" ht="15" thickBo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48"/>
      <c r="AM518" s="105"/>
      <c r="AN518" s="90"/>
      <c r="AO518" s="14"/>
      <c r="AP518" s="92"/>
      <c r="AQ518" s="14"/>
      <c r="AR518" s="14"/>
      <c r="AS518" s="54"/>
      <c r="AT518" s="14"/>
      <c r="AU518" s="98"/>
      <c r="AV518" s="14"/>
      <c r="AW518" s="14"/>
    </row>
    <row r="519" spans="1:49" ht="15" thickBo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48"/>
      <c r="AM519" s="105"/>
      <c r="AN519" s="90"/>
      <c r="AO519" s="14"/>
      <c r="AP519" s="92"/>
      <c r="AQ519" s="14"/>
      <c r="AR519" s="14"/>
      <c r="AS519" s="54"/>
      <c r="AT519" s="14"/>
      <c r="AU519" s="98"/>
      <c r="AV519" s="14"/>
      <c r="AW519" s="14"/>
    </row>
    <row r="520" spans="1:49" ht="15" thickBo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48"/>
      <c r="AM520" s="105"/>
      <c r="AN520" s="90"/>
      <c r="AO520" s="14"/>
      <c r="AP520" s="92"/>
      <c r="AQ520" s="14"/>
      <c r="AR520" s="14"/>
      <c r="AS520" s="54"/>
      <c r="AT520" s="14"/>
      <c r="AU520" s="98"/>
      <c r="AV520" s="14"/>
      <c r="AW520" s="14"/>
    </row>
    <row r="521" spans="1:49" ht="15" thickBo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48"/>
      <c r="AM521" s="105"/>
      <c r="AN521" s="90"/>
      <c r="AO521" s="14"/>
      <c r="AP521" s="92"/>
      <c r="AQ521" s="14"/>
      <c r="AR521" s="14"/>
      <c r="AS521" s="54"/>
      <c r="AT521" s="14"/>
      <c r="AU521" s="98"/>
      <c r="AV521" s="14"/>
      <c r="AW521" s="14"/>
    </row>
    <row r="522" spans="1:49" ht="15" thickBo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48"/>
      <c r="AM522" s="105"/>
      <c r="AN522" s="90"/>
      <c r="AO522" s="14"/>
      <c r="AP522" s="92"/>
      <c r="AQ522" s="14"/>
      <c r="AR522" s="14"/>
      <c r="AS522" s="54"/>
      <c r="AT522" s="14"/>
      <c r="AU522" s="98"/>
      <c r="AV522" s="14"/>
      <c r="AW522" s="14"/>
    </row>
    <row r="523" spans="1:49" ht="15" thickBo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48"/>
      <c r="AM523" s="105"/>
      <c r="AN523" s="90"/>
      <c r="AO523" s="14"/>
      <c r="AP523" s="92"/>
      <c r="AQ523" s="14"/>
      <c r="AR523" s="14"/>
      <c r="AS523" s="54"/>
      <c r="AT523" s="14"/>
      <c r="AU523" s="98"/>
      <c r="AV523" s="14"/>
      <c r="AW523" s="14"/>
    </row>
    <row r="524" spans="1:49" ht="15" thickBo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48"/>
      <c r="AM524" s="105"/>
      <c r="AN524" s="90"/>
      <c r="AO524" s="14"/>
      <c r="AP524" s="92"/>
      <c r="AQ524" s="14"/>
      <c r="AR524" s="14"/>
      <c r="AS524" s="54"/>
      <c r="AT524" s="14"/>
      <c r="AU524" s="98"/>
      <c r="AV524" s="14"/>
      <c r="AW524" s="14"/>
    </row>
    <row r="525" spans="1:49" ht="15" thickBo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48"/>
      <c r="AM525" s="105"/>
      <c r="AN525" s="90"/>
      <c r="AO525" s="14"/>
      <c r="AP525" s="92"/>
      <c r="AQ525" s="14"/>
      <c r="AR525" s="14"/>
      <c r="AS525" s="54"/>
      <c r="AT525" s="14"/>
      <c r="AU525" s="98"/>
      <c r="AV525" s="14"/>
      <c r="AW525" s="14"/>
    </row>
    <row r="526" spans="1:49" ht="15" thickBo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48"/>
      <c r="AM526" s="105"/>
      <c r="AN526" s="90"/>
      <c r="AO526" s="14"/>
      <c r="AP526" s="92"/>
      <c r="AQ526" s="14"/>
      <c r="AR526" s="14"/>
      <c r="AS526" s="54"/>
      <c r="AT526" s="14"/>
      <c r="AU526" s="98"/>
      <c r="AV526" s="14"/>
      <c r="AW526" s="14"/>
    </row>
    <row r="527" spans="1:49" ht="15" thickBo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48"/>
      <c r="AM527" s="105"/>
      <c r="AN527" s="90"/>
      <c r="AO527" s="14"/>
      <c r="AP527" s="92"/>
      <c r="AQ527" s="14"/>
      <c r="AR527" s="14"/>
      <c r="AS527" s="54"/>
      <c r="AT527" s="14"/>
      <c r="AU527" s="98"/>
      <c r="AV527" s="14"/>
      <c r="AW527" s="14"/>
    </row>
    <row r="528" spans="1:49" ht="15" thickBo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48"/>
      <c r="AM528" s="105"/>
      <c r="AN528" s="90"/>
      <c r="AO528" s="14"/>
      <c r="AP528" s="92"/>
      <c r="AQ528" s="14"/>
      <c r="AR528" s="14"/>
      <c r="AS528" s="54"/>
      <c r="AT528" s="14"/>
      <c r="AU528" s="98"/>
      <c r="AV528" s="14"/>
      <c r="AW528" s="14"/>
    </row>
    <row r="529" spans="1:49" ht="15" thickBo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48"/>
      <c r="AM529" s="105"/>
      <c r="AN529" s="90"/>
      <c r="AO529" s="14"/>
      <c r="AP529" s="92"/>
      <c r="AQ529" s="14"/>
      <c r="AR529" s="14"/>
      <c r="AS529" s="54"/>
      <c r="AT529" s="14"/>
      <c r="AU529" s="98"/>
      <c r="AV529" s="14"/>
      <c r="AW529" s="14"/>
    </row>
    <row r="530" spans="1:49" ht="15" thickBo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48"/>
      <c r="AM530" s="105"/>
      <c r="AN530" s="90"/>
      <c r="AO530" s="14"/>
      <c r="AP530" s="92"/>
      <c r="AQ530" s="14"/>
      <c r="AR530" s="14"/>
      <c r="AS530" s="54"/>
      <c r="AT530" s="14"/>
      <c r="AU530" s="98"/>
      <c r="AV530" s="14"/>
      <c r="AW530" s="14"/>
    </row>
    <row r="531" spans="1:49" ht="15" thickBo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48"/>
      <c r="AM531" s="105"/>
      <c r="AN531" s="90"/>
      <c r="AO531" s="14"/>
      <c r="AP531" s="92"/>
      <c r="AQ531" s="14"/>
      <c r="AR531" s="14"/>
      <c r="AS531" s="54"/>
      <c r="AT531" s="14"/>
      <c r="AU531" s="98"/>
      <c r="AV531" s="14"/>
      <c r="AW531" s="14"/>
    </row>
    <row r="532" spans="1:49" ht="15" thickBo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48"/>
      <c r="AM532" s="105"/>
      <c r="AN532" s="90"/>
      <c r="AO532" s="14"/>
      <c r="AP532" s="92"/>
      <c r="AQ532" s="14"/>
      <c r="AR532" s="14"/>
      <c r="AS532" s="54"/>
      <c r="AT532" s="14"/>
      <c r="AU532" s="98"/>
      <c r="AV532" s="14"/>
      <c r="AW532" s="14"/>
    </row>
    <row r="533" spans="1:49" ht="15" thickBo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48"/>
      <c r="AM533" s="105"/>
      <c r="AN533" s="90"/>
      <c r="AO533" s="14"/>
      <c r="AP533" s="92"/>
      <c r="AQ533" s="14"/>
      <c r="AR533" s="14"/>
      <c r="AS533" s="54"/>
      <c r="AT533" s="14"/>
      <c r="AU533" s="98"/>
      <c r="AV533" s="14"/>
      <c r="AW533" s="14"/>
    </row>
    <row r="534" spans="1:49" ht="15" thickBo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48"/>
      <c r="AM534" s="105"/>
      <c r="AN534" s="90"/>
      <c r="AO534" s="14"/>
      <c r="AP534" s="92"/>
      <c r="AQ534" s="14"/>
      <c r="AR534" s="14"/>
      <c r="AS534" s="54"/>
      <c r="AT534" s="14"/>
      <c r="AU534" s="98"/>
      <c r="AV534" s="14"/>
      <c r="AW534" s="14"/>
    </row>
    <row r="535" spans="1:49" ht="15" thickBo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48"/>
      <c r="AM535" s="105"/>
      <c r="AN535" s="90"/>
      <c r="AO535" s="14"/>
      <c r="AP535" s="92"/>
      <c r="AQ535" s="14"/>
      <c r="AR535" s="14"/>
      <c r="AS535" s="54"/>
      <c r="AT535" s="14"/>
      <c r="AU535" s="98"/>
      <c r="AV535" s="14"/>
      <c r="AW535" s="14"/>
    </row>
    <row r="536" spans="1:49" ht="15" thickBo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48"/>
      <c r="AM536" s="105"/>
      <c r="AN536" s="90"/>
      <c r="AO536" s="14"/>
      <c r="AP536" s="92"/>
      <c r="AQ536" s="14"/>
      <c r="AR536" s="14"/>
      <c r="AS536" s="54"/>
      <c r="AT536" s="14"/>
      <c r="AU536" s="98"/>
      <c r="AV536" s="14"/>
      <c r="AW536" s="14"/>
    </row>
    <row r="537" spans="1:49" ht="15" thickBo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48"/>
      <c r="AM537" s="105"/>
      <c r="AN537" s="90"/>
      <c r="AO537" s="14"/>
      <c r="AP537" s="92"/>
      <c r="AQ537" s="14"/>
      <c r="AR537" s="14"/>
      <c r="AS537" s="54"/>
      <c r="AT537" s="14"/>
      <c r="AU537" s="98"/>
      <c r="AV537" s="14"/>
      <c r="AW537" s="14"/>
    </row>
    <row r="538" spans="1:49" ht="15" thickBo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48"/>
      <c r="AM538" s="105"/>
      <c r="AN538" s="90"/>
      <c r="AO538" s="14"/>
      <c r="AP538" s="92"/>
      <c r="AQ538" s="14"/>
      <c r="AR538" s="14"/>
      <c r="AS538" s="54"/>
      <c r="AT538" s="14"/>
      <c r="AU538" s="98"/>
      <c r="AV538" s="14"/>
      <c r="AW538" s="14"/>
    </row>
    <row r="539" spans="1:49" ht="15" thickBo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48"/>
      <c r="AM539" s="105"/>
      <c r="AN539" s="90"/>
      <c r="AO539" s="14"/>
      <c r="AP539" s="92"/>
      <c r="AQ539" s="14"/>
      <c r="AR539" s="14"/>
      <c r="AS539" s="54"/>
      <c r="AT539" s="14"/>
      <c r="AU539" s="98"/>
      <c r="AV539" s="14"/>
      <c r="AW539" s="14"/>
    </row>
    <row r="540" spans="1:49" ht="15" thickBo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48"/>
      <c r="AM540" s="105"/>
      <c r="AN540" s="90"/>
      <c r="AO540" s="14"/>
      <c r="AP540" s="92"/>
      <c r="AQ540" s="14"/>
      <c r="AR540" s="14"/>
      <c r="AS540" s="54"/>
      <c r="AT540" s="14"/>
      <c r="AU540" s="98"/>
      <c r="AV540" s="14"/>
      <c r="AW540" s="14"/>
    </row>
    <row r="541" spans="1:49" ht="15" thickBo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48"/>
      <c r="AM541" s="105"/>
      <c r="AN541" s="90"/>
      <c r="AO541" s="14"/>
      <c r="AP541" s="92"/>
      <c r="AQ541" s="14"/>
      <c r="AR541" s="14"/>
      <c r="AS541" s="54"/>
      <c r="AT541" s="14"/>
      <c r="AU541" s="98"/>
      <c r="AV541" s="14"/>
      <c r="AW541" s="14"/>
    </row>
    <row r="542" spans="1:49" ht="15" thickBo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48"/>
      <c r="AM542" s="105"/>
      <c r="AN542" s="90"/>
      <c r="AO542" s="14"/>
      <c r="AP542" s="92"/>
      <c r="AQ542" s="14"/>
      <c r="AR542" s="14"/>
      <c r="AS542" s="54"/>
      <c r="AT542" s="14"/>
      <c r="AU542" s="98"/>
      <c r="AV542" s="14"/>
      <c r="AW542" s="14"/>
    </row>
    <row r="543" spans="1:49" ht="15" thickBo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48"/>
      <c r="AM543" s="105"/>
      <c r="AN543" s="90"/>
      <c r="AO543" s="14"/>
      <c r="AP543" s="92"/>
      <c r="AQ543" s="14"/>
      <c r="AR543" s="14"/>
      <c r="AS543" s="54"/>
      <c r="AT543" s="14"/>
      <c r="AU543" s="98"/>
      <c r="AV543" s="14"/>
      <c r="AW543" s="14"/>
    </row>
    <row r="544" spans="1:49" ht="15" thickBo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48"/>
      <c r="AM544" s="105"/>
      <c r="AN544" s="90"/>
      <c r="AO544" s="14"/>
      <c r="AP544" s="92"/>
      <c r="AQ544" s="14"/>
      <c r="AR544" s="14"/>
      <c r="AS544" s="54"/>
      <c r="AT544" s="14"/>
      <c r="AU544" s="98"/>
      <c r="AV544" s="14"/>
      <c r="AW544" s="14"/>
    </row>
    <row r="545" spans="1:49" ht="15" thickBo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48"/>
      <c r="AM545" s="105"/>
      <c r="AN545" s="90"/>
      <c r="AO545" s="14"/>
      <c r="AP545" s="92"/>
      <c r="AQ545" s="14"/>
      <c r="AR545" s="14"/>
      <c r="AS545" s="54"/>
      <c r="AT545" s="14"/>
      <c r="AU545" s="98"/>
      <c r="AV545" s="14"/>
      <c r="AW545" s="14"/>
    </row>
    <row r="546" spans="1:49" ht="15" thickBo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48"/>
      <c r="AM546" s="105"/>
      <c r="AN546" s="90"/>
      <c r="AO546" s="14"/>
      <c r="AP546" s="92"/>
      <c r="AQ546" s="14"/>
      <c r="AR546" s="14"/>
      <c r="AS546" s="54"/>
      <c r="AT546" s="14"/>
      <c r="AU546" s="98"/>
      <c r="AV546" s="14"/>
      <c r="AW546" s="14"/>
    </row>
    <row r="547" spans="1:49" ht="15" thickBo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48"/>
      <c r="AM547" s="105"/>
      <c r="AN547" s="90"/>
      <c r="AO547" s="14"/>
      <c r="AP547" s="92"/>
      <c r="AQ547" s="14"/>
      <c r="AR547" s="14"/>
      <c r="AS547" s="54"/>
      <c r="AT547" s="14"/>
      <c r="AU547" s="98"/>
      <c r="AV547" s="14"/>
      <c r="AW547" s="14"/>
    </row>
    <row r="548" spans="1:49" ht="15" thickBo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48"/>
      <c r="AM548" s="105"/>
      <c r="AN548" s="90"/>
      <c r="AO548" s="14"/>
      <c r="AP548" s="92"/>
      <c r="AQ548" s="14"/>
      <c r="AR548" s="14"/>
      <c r="AS548" s="54"/>
      <c r="AT548" s="14"/>
      <c r="AU548" s="98"/>
      <c r="AV548" s="14"/>
      <c r="AW548" s="14"/>
    </row>
    <row r="549" spans="1:49" ht="15" thickBo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48"/>
      <c r="AM549" s="105"/>
      <c r="AN549" s="90"/>
      <c r="AO549" s="14"/>
      <c r="AP549" s="92"/>
      <c r="AQ549" s="14"/>
      <c r="AR549" s="14"/>
      <c r="AS549" s="54"/>
      <c r="AT549" s="14"/>
      <c r="AU549" s="98"/>
      <c r="AV549" s="14"/>
      <c r="AW549" s="14"/>
    </row>
    <row r="550" spans="1:49" ht="15" thickBo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48"/>
      <c r="AM550" s="105"/>
      <c r="AN550" s="90"/>
      <c r="AO550" s="14"/>
      <c r="AP550" s="92"/>
      <c r="AQ550" s="14"/>
      <c r="AR550" s="14"/>
      <c r="AS550" s="54"/>
      <c r="AT550" s="14"/>
      <c r="AU550" s="98"/>
      <c r="AV550" s="14"/>
      <c r="AW550" s="14"/>
    </row>
    <row r="551" spans="1:49" ht="15" thickBo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48"/>
      <c r="AM551" s="105"/>
      <c r="AN551" s="90"/>
      <c r="AO551" s="14"/>
      <c r="AP551" s="92"/>
      <c r="AQ551" s="14"/>
      <c r="AR551" s="14"/>
      <c r="AS551" s="54"/>
      <c r="AT551" s="14"/>
      <c r="AU551" s="98"/>
      <c r="AV551" s="14"/>
      <c r="AW551" s="14"/>
    </row>
    <row r="552" spans="1:49" ht="15" thickBo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48"/>
      <c r="AM552" s="105"/>
      <c r="AN552" s="90"/>
      <c r="AO552" s="14"/>
      <c r="AP552" s="92"/>
      <c r="AQ552" s="14"/>
      <c r="AR552" s="14"/>
      <c r="AS552" s="54"/>
      <c r="AT552" s="14"/>
      <c r="AU552" s="98"/>
      <c r="AV552" s="14"/>
      <c r="AW552" s="14"/>
    </row>
    <row r="553" spans="1:49" ht="15" thickBo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48"/>
      <c r="AM553" s="105"/>
      <c r="AN553" s="90"/>
      <c r="AO553" s="14"/>
      <c r="AP553" s="92"/>
      <c r="AQ553" s="14"/>
      <c r="AR553" s="14"/>
      <c r="AS553" s="54"/>
      <c r="AT553" s="14"/>
      <c r="AU553" s="98"/>
      <c r="AV553" s="14"/>
      <c r="AW553" s="14"/>
    </row>
    <row r="554" spans="1:49" ht="15" thickBo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48"/>
      <c r="AM554" s="105"/>
      <c r="AN554" s="90"/>
      <c r="AO554" s="14"/>
      <c r="AP554" s="92"/>
      <c r="AQ554" s="14"/>
      <c r="AR554" s="14"/>
      <c r="AS554" s="54"/>
      <c r="AT554" s="14"/>
      <c r="AU554" s="98"/>
      <c r="AV554" s="14"/>
      <c r="AW554" s="14"/>
    </row>
    <row r="555" spans="1:49" ht="15" thickBo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48"/>
      <c r="AM555" s="105"/>
      <c r="AN555" s="90"/>
      <c r="AO555" s="14"/>
      <c r="AP555" s="92"/>
      <c r="AQ555" s="14"/>
      <c r="AR555" s="14"/>
      <c r="AS555" s="54"/>
      <c r="AT555" s="14"/>
      <c r="AU555" s="98"/>
      <c r="AV555" s="14"/>
      <c r="AW555" s="14"/>
    </row>
    <row r="556" spans="1:49" ht="15" thickBo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48"/>
      <c r="AM556" s="105"/>
      <c r="AN556" s="90"/>
      <c r="AO556" s="14"/>
      <c r="AP556" s="92"/>
      <c r="AQ556" s="14"/>
      <c r="AR556" s="14"/>
      <c r="AS556" s="54"/>
      <c r="AT556" s="14"/>
      <c r="AU556" s="98"/>
      <c r="AV556" s="14"/>
      <c r="AW556" s="14"/>
    </row>
    <row r="557" spans="1:49" ht="15" thickBo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48"/>
      <c r="AM557" s="105"/>
      <c r="AN557" s="90"/>
      <c r="AO557" s="14"/>
      <c r="AP557" s="92"/>
      <c r="AQ557" s="14"/>
      <c r="AR557" s="14"/>
      <c r="AS557" s="54"/>
      <c r="AT557" s="14"/>
      <c r="AU557" s="98"/>
      <c r="AV557" s="14"/>
      <c r="AW557" s="14"/>
    </row>
    <row r="558" spans="1:49" ht="15" thickBo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48"/>
      <c r="AM558" s="105"/>
      <c r="AN558" s="90"/>
      <c r="AO558" s="14"/>
      <c r="AP558" s="92"/>
      <c r="AQ558" s="14"/>
      <c r="AR558" s="14"/>
      <c r="AS558" s="54"/>
      <c r="AT558" s="14"/>
      <c r="AU558" s="98"/>
      <c r="AV558" s="14"/>
      <c r="AW558" s="14"/>
    </row>
    <row r="559" spans="1:49" ht="15" thickBo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48"/>
      <c r="AM559" s="105"/>
      <c r="AN559" s="90"/>
      <c r="AO559" s="14"/>
      <c r="AP559" s="92"/>
      <c r="AQ559" s="14"/>
      <c r="AR559" s="14"/>
      <c r="AS559" s="54"/>
      <c r="AT559" s="14"/>
      <c r="AU559" s="98"/>
      <c r="AV559" s="14"/>
      <c r="AW559" s="14"/>
    </row>
    <row r="560" spans="1:49" ht="15" thickBo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48"/>
      <c r="AM560" s="105"/>
      <c r="AN560" s="90"/>
      <c r="AO560" s="14"/>
      <c r="AP560" s="92"/>
      <c r="AQ560" s="14"/>
      <c r="AR560" s="14"/>
      <c r="AS560" s="54"/>
      <c r="AT560" s="14"/>
      <c r="AU560" s="98"/>
      <c r="AV560" s="14"/>
      <c r="AW560" s="14"/>
    </row>
    <row r="561" spans="1:49" ht="15" thickBo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48"/>
      <c r="AM561" s="105"/>
      <c r="AN561" s="90"/>
      <c r="AO561" s="14"/>
      <c r="AP561" s="92"/>
      <c r="AQ561" s="14"/>
      <c r="AR561" s="14"/>
      <c r="AS561" s="54"/>
      <c r="AT561" s="14"/>
      <c r="AU561" s="98"/>
      <c r="AV561" s="14"/>
      <c r="AW561" s="14"/>
    </row>
    <row r="562" spans="1:49" ht="15" thickBo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48"/>
      <c r="AM562" s="105"/>
      <c r="AN562" s="90"/>
      <c r="AO562" s="14"/>
      <c r="AP562" s="92"/>
      <c r="AQ562" s="14"/>
      <c r="AR562" s="14"/>
      <c r="AS562" s="54"/>
      <c r="AT562" s="14"/>
      <c r="AU562" s="98"/>
      <c r="AV562" s="14"/>
      <c r="AW562" s="14"/>
    </row>
    <row r="563" spans="1:49" ht="15" thickBo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48"/>
      <c r="AM563" s="105"/>
      <c r="AN563" s="90"/>
      <c r="AO563" s="14"/>
      <c r="AP563" s="92"/>
      <c r="AQ563" s="14"/>
      <c r="AR563" s="14"/>
      <c r="AS563" s="54"/>
      <c r="AT563" s="14"/>
      <c r="AU563" s="98"/>
      <c r="AV563" s="14"/>
      <c r="AW563" s="14"/>
    </row>
    <row r="564" spans="1:49" ht="15" thickBo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48"/>
      <c r="AM564" s="105"/>
      <c r="AN564" s="90"/>
      <c r="AO564" s="14"/>
      <c r="AP564" s="92"/>
      <c r="AQ564" s="14"/>
      <c r="AR564" s="14"/>
      <c r="AS564" s="54"/>
      <c r="AT564" s="14"/>
      <c r="AU564" s="98"/>
      <c r="AV564" s="14"/>
      <c r="AW564" s="14"/>
    </row>
    <row r="565" spans="1:49" ht="15" thickBo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48"/>
      <c r="AM565" s="105"/>
      <c r="AN565" s="90"/>
      <c r="AO565" s="14"/>
      <c r="AP565" s="92"/>
      <c r="AQ565" s="14"/>
      <c r="AR565" s="14"/>
      <c r="AS565" s="54"/>
      <c r="AT565" s="14"/>
      <c r="AU565" s="98"/>
      <c r="AV565" s="14"/>
      <c r="AW565" s="14"/>
    </row>
    <row r="566" spans="1:49" ht="15" thickBo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48"/>
      <c r="AM566" s="105"/>
      <c r="AN566" s="90"/>
      <c r="AO566" s="14"/>
      <c r="AP566" s="92"/>
      <c r="AQ566" s="14"/>
      <c r="AR566" s="14"/>
      <c r="AS566" s="54"/>
      <c r="AT566" s="14"/>
      <c r="AU566" s="98"/>
      <c r="AV566" s="14"/>
      <c r="AW566" s="14"/>
    </row>
    <row r="567" spans="1:49" ht="15" thickBo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48"/>
      <c r="AM567" s="105"/>
      <c r="AN567" s="90"/>
      <c r="AO567" s="14"/>
      <c r="AP567" s="92"/>
      <c r="AQ567" s="14"/>
      <c r="AR567" s="14"/>
      <c r="AS567" s="54"/>
      <c r="AT567" s="14"/>
      <c r="AU567" s="98"/>
      <c r="AV567" s="14"/>
      <c r="AW567" s="14"/>
    </row>
    <row r="568" spans="1:49" ht="15" thickBo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48"/>
      <c r="AM568" s="105"/>
      <c r="AN568" s="90"/>
      <c r="AO568" s="14"/>
      <c r="AP568" s="92"/>
      <c r="AQ568" s="14"/>
      <c r="AR568" s="14"/>
      <c r="AS568" s="54"/>
      <c r="AT568" s="14"/>
      <c r="AU568" s="98"/>
      <c r="AV568" s="14"/>
      <c r="AW568" s="14"/>
    </row>
    <row r="569" spans="1:49" ht="15" thickBo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48"/>
      <c r="AM569" s="105"/>
      <c r="AN569" s="90"/>
      <c r="AO569" s="14"/>
      <c r="AP569" s="92"/>
      <c r="AQ569" s="14"/>
      <c r="AR569" s="14"/>
      <c r="AS569" s="54"/>
      <c r="AT569" s="14"/>
      <c r="AU569" s="98"/>
      <c r="AV569" s="14"/>
      <c r="AW569" s="14"/>
    </row>
    <row r="570" spans="1:49" ht="15" thickBo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48"/>
      <c r="AM570" s="105"/>
      <c r="AN570" s="90"/>
      <c r="AO570" s="14"/>
      <c r="AP570" s="92"/>
      <c r="AQ570" s="14"/>
      <c r="AR570" s="14"/>
      <c r="AS570" s="54"/>
      <c r="AT570" s="14"/>
      <c r="AU570" s="98"/>
      <c r="AV570" s="14"/>
      <c r="AW570" s="14"/>
    </row>
    <row r="571" spans="1:49" ht="15" thickBo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48"/>
      <c r="AM571" s="105"/>
      <c r="AN571" s="90"/>
      <c r="AO571" s="14"/>
      <c r="AP571" s="92"/>
      <c r="AQ571" s="14"/>
      <c r="AR571" s="14"/>
      <c r="AS571" s="54"/>
      <c r="AT571" s="14"/>
      <c r="AU571" s="98"/>
      <c r="AV571" s="14"/>
      <c r="AW571" s="14"/>
    </row>
    <row r="572" spans="1:49" ht="15" thickBo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48"/>
      <c r="AM572" s="105"/>
      <c r="AN572" s="90"/>
      <c r="AO572" s="14"/>
      <c r="AP572" s="92"/>
      <c r="AQ572" s="14"/>
      <c r="AR572" s="14"/>
      <c r="AS572" s="54"/>
      <c r="AT572" s="14"/>
      <c r="AU572" s="98"/>
      <c r="AV572" s="14"/>
      <c r="AW572" s="14"/>
    </row>
    <row r="573" spans="1:49" ht="15" thickBo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48"/>
      <c r="AM573" s="105"/>
      <c r="AN573" s="90"/>
      <c r="AO573" s="14"/>
      <c r="AP573" s="92"/>
      <c r="AQ573" s="14"/>
      <c r="AR573" s="14"/>
      <c r="AS573" s="54"/>
      <c r="AT573" s="14"/>
      <c r="AU573" s="98"/>
      <c r="AV573" s="14"/>
      <c r="AW573" s="14"/>
    </row>
    <row r="574" spans="1:49" ht="15" thickBo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48"/>
      <c r="AM574" s="105"/>
      <c r="AN574" s="90"/>
      <c r="AO574" s="14"/>
      <c r="AP574" s="92"/>
      <c r="AQ574" s="14"/>
      <c r="AR574" s="14"/>
      <c r="AS574" s="54"/>
      <c r="AT574" s="14"/>
      <c r="AU574" s="98"/>
      <c r="AV574" s="14"/>
      <c r="AW574" s="14"/>
    </row>
    <row r="575" spans="1:49" ht="15" thickBo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48"/>
      <c r="AM575" s="105"/>
      <c r="AN575" s="90"/>
      <c r="AO575" s="14"/>
      <c r="AP575" s="92"/>
      <c r="AQ575" s="14"/>
      <c r="AR575" s="14"/>
      <c r="AS575" s="54"/>
      <c r="AT575" s="14"/>
      <c r="AU575" s="98"/>
      <c r="AV575" s="14"/>
      <c r="AW575" s="14"/>
    </row>
    <row r="576" spans="1:49" ht="15" thickBo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48"/>
      <c r="AM576" s="105"/>
      <c r="AN576" s="90"/>
      <c r="AO576" s="14"/>
      <c r="AP576" s="92"/>
      <c r="AQ576" s="14"/>
      <c r="AR576" s="14"/>
      <c r="AS576" s="54"/>
      <c r="AT576" s="14"/>
      <c r="AU576" s="98"/>
      <c r="AV576" s="14"/>
      <c r="AW576" s="14"/>
    </row>
    <row r="577" spans="1:49" ht="15" thickBo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48"/>
      <c r="AM577" s="105"/>
      <c r="AN577" s="90"/>
      <c r="AO577" s="14"/>
      <c r="AP577" s="92"/>
      <c r="AQ577" s="14"/>
      <c r="AR577" s="14"/>
      <c r="AS577" s="54"/>
      <c r="AT577" s="14"/>
      <c r="AU577" s="98"/>
      <c r="AV577" s="14"/>
      <c r="AW577" s="14"/>
    </row>
    <row r="578" spans="1:49" ht="15" thickBo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48"/>
      <c r="AM578" s="105"/>
      <c r="AN578" s="90"/>
      <c r="AO578" s="14"/>
      <c r="AP578" s="92"/>
      <c r="AQ578" s="14"/>
      <c r="AR578" s="14"/>
      <c r="AS578" s="54"/>
      <c r="AT578" s="14"/>
      <c r="AU578" s="98"/>
      <c r="AV578" s="14"/>
      <c r="AW578" s="14"/>
    </row>
    <row r="579" spans="1:49" ht="15" thickBo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48"/>
      <c r="AM579" s="105"/>
      <c r="AN579" s="90"/>
      <c r="AO579" s="14"/>
      <c r="AP579" s="92"/>
      <c r="AQ579" s="14"/>
      <c r="AR579" s="14"/>
      <c r="AS579" s="54"/>
      <c r="AT579" s="14"/>
      <c r="AU579" s="98"/>
      <c r="AV579" s="14"/>
      <c r="AW579" s="14"/>
    </row>
    <row r="580" spans="1:49" ht="15" thickBo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48"/>
      <c r="AM580" s="105"/>
      <c r="AN580" s="90"/>
      <c r="AO580" s="14"/>
      <c r="AP580" s="92"/>
      <c r="AQ580" s="14"/>
      <c r="AR580" s="14"/>
      <c r="AS580" s="54"/>
      <c r="AT580" s="14"/>
      <c r="AU580" s="98"/>
      <c r="AV580" s="14"/>
      <c r="AW580" s="14"/>
    </row>
    <row r="581" spans="1:49" ht="15" thickBo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48"/>
      <c r="AM581" s="105"/>
      <c r="AN581" s="90"/>
      <c r="AO581" s="14"/>
      <c r="AP581" s="92"/>
      <c r="AQ581" s="14"/>
      <c r="AR581" s="14"/>
      <c r="AS581" s="54"/>
      <c r="AT581" s="14"/>
      <c r="AU581" s="98"/>
      <c r="AV581" s="14"/>
      <c r="AW581" s="14"/>
    </row>
    <row r="582" spans="1:49" ht="15" thickBo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48"/>
      <c r="AM582" s="105"/>
      <c r="AN582" s="90"/>
      <c r="AO582" s="14"/>
      <c r="AP582" s="92"/>
      <c r="AQ582" s="14"/>
      <c r="AR582" s="14"/>
      <c r="AS582" s="54"/>
      <c r="AT582" s="14"/>
      <c r="AU582" s="98"/>
      <c r="AV582" s="14"/>
      <c r="AW582" s="14"/>
    </row>
    <row r="583" spans="1:49" ht="15" thickBo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48"/>
      <c r="AM583" s="105"/>
      <c r="AN583" s="90"/>
      <c r="AO583" s="14"/>
      <c r="AP583" s="92"/>
      <c r="AQ583" s="14"/>
      <c r="AR583" s="14"/>
      <c r="AS583" s="54"/>
      <c r="AT583" s="14"/>
      <c r="AU583" s="98"/>
      <c r="AV583" s="14"/>
      <c r="AW583" s="14"/>
    </row>
    <row r="584" spans="1:49" ht="15" thickBo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48"/>
      <c r="AM584" s="105"/>
      <c r="AN584" s="90"/>
      <c r="AO584" s="14"/>
      <c r="AP584" s="92"/>
      <c r="AQ584" s="14"/>
      <c r="AR584" s="14"/>
      <c r="AS584" s="54"/>
      <c r="AT584" s="14"/>
      <c r="AU584" s="98"/>
      <c r="AV584" s="14"/>
      <c r="AW584" s="14"/>
    </row>
    <row r="585" spans="1:49" ht="15" thickBo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48"/>
      <c r="AM585" s="105"/>
      <c r="AN585" s="90"/>
      <c r="AO585" s="14"/>
      <c r="AP585" s="92"/>
      <c r="AQ585" s="14"/>
      <c r="AR585" s="14"/>
      <c r="AS585" s="54"/>
      <c r="AT585" s="14"/>
      <c r="AU585" s="98"/>
      <c r="AV585" s="14"/>
      <c r="AW585" s="14"/>
    </row>
    <row r="586" spans="1:49" ht="15" thickBo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48"/>
      <c r="AM586" s="105"/>
      <c r="AN586" s="90"/>
      <c r="AO586" s="14"/>
      <c r="AP586" s="92"/>
      <c r="AQ586" s="14"/>
      <c r="AR586" s="14"/>
      <c r="AS586" s="54"/>
      <c r="AT586" s="14"/>
      <c r="AU586" s="98"/>
      <c r="AV586" s="14"/>
      <c r="AW586" s="14"/>
    </row>
    <row r="587" spans="1:49" ht="15" thickBo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48"/>
      <c r="AM587" s="105"/>
      <c r="AN587" s="90"/>
      <c r="AO587" s="14"/>
      <c r="AP587" s="92"/>
      <c r="AQ587" s="14"/>
      <c r="AR587" s="14"/>
      <c r="AS587" s="54"/>
      <c r="AT587" s="14"/>
      <c r="AU587" s="98"/>
      <c r="AV587" s="14"/>
      <c r="AW587" s="14"/>
    </row>
    <row r="588" spans="1:49" ht="15" thickBo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48"/>
      <c r="AM588" s="105"/>
      <c r="AN588" s="90"/>
      <c r="AO588" s="14"/>
      <c r="AP588" s="92"/>
      <c r="AQ588" s="14"/>
      <c r="AR588" s="14"/>
      <c r="AS588" s="54"/>
      <c r="AT588" s="14"/>
      <c r="AU588" s="98"/>
      <c r="AV588" s="14"/>
      <c r="AW588" s="14"/>
    </row>
    <row r="589" spans="1:49" ht="15" thickBo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48"/>
      <c r="AM589" s="105"/>
      <c r="AN589" s="90"/>
      <c r="AO589" s="14"/>
      <c r="AP589" s="92"/>
      <c r="AQ589" s="14"/>
      <c r="AR589" s="14"/>
      <c r="AS589" s="54"/>
      <c r="AT589" s="14"/>
      <c r="AU589" s="98"/>
      <c r="AV589" s="14"/>
      <c r="AW589" s="14"/>
    </row>
    <row r="590" spans="1:49" ht="15" thickBo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48"/>
      <c r="AM590" s="105"/>
      <c r="AN590" s="90"/>
      <c r="AO590" s="14"/>
      <c r="AP590" s="92"/>
      <c r="AQ590" s="14"/>
      <c r="AR590" s="14"/>
      <c r="AS590" s="54"/>
      <c r="AT590" s="14"/>
      <c r="AU590" s="98"/>
      <c r="AV590" s="14"/>
      <c r="AW590" s="14"/>
    </row>
    <row r="591" spans="1:49" ht="15" thickBo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48"/>
      <c r="AM591" s="105"/>
      <c r="AN591" s="90"/>
      <c r="AO591" s="14"/>
      <c r="AP591" s="92"/>
      <c r="AQ591" s="14"/>
      <c r="AR591" s="14"/>
      <c r="AS591" s="54"/>
      <c r="AT591" s="14"/>
      <c r="AU591" s="98"/>
      <c r="AV591" s="14"/>
      <c r="AW591" s="14"/>
    </row>
    <row r="592" spans="1:49" ht="15" thickBo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48"/>
      <c r="AM592" s="105"/>
      <c r="AN592" s="90"/>
      <c r="AO592" s="14"/>
      <c r="AP592" s="92"/>
      <c r="AQ592" s="14"/>
      <c r="AR592" s="14"/>
      <c r="AS592" s="54"/>
      <c r="AT592" s="14"/>
      <c r="AU592" s="98"/>
      <c r="AV592" s="14"/>
      <c r="AW592" s="14"/>
    </row>
    <row r="593" spans="1:49" ht="15" thickBo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48"/>
      <c r="AM593" s="105"/>
      <c r="AN593" s="90"/>
      <c r="AO593" s="14"/>
      <c r="AP593" s="92"/>
      <c r="AQ593" s="14"/>
      <c r="AR593" s="14"/>
      <c r="AS593" s="54"/>
      <c r="AT593" s="14"/>
      <c r="AU593" s="98"/>
      <c r="AV593" s="14"/>
      <c r="AW593" s="14"/>
    </row>
    <row r="594" spans="1:49" ht="15" thickBo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48"/>
      <c r="AM594" s="105"/>
      <c r="AN594" s="90"/>
      <c r="AO594" s="14"/>
      <c r="AP594" s="92"/>
      <c r="AQ594" s="14"/>
      <c r="AR594" s="14"/>
      <c r="AS594" s="54"/>
      <c r="AT594" s="14"/>
      <c r="AU594" s="98"/>
      <c r="AV594" s="14"/>
      <c r="AW594" s="14"/>
    </row>
    <row r="595" spans="1:49" ht="15" thickBo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48"/>
      <c r="AM595" s="105"/>
      <c r="AN595" s="90"/>
      <c r="AO595" s="14"/>
      <c r="AP595" s="92"/>
      <c r="AQ595" s="14"/>
      <c r="AR595" s="14"/>
      <c r="AS595" s="54"/>
      <c r="AT595" s="14"/>
      <c r="AU595" s="98"/>
      <c r="AV595" s="14"/>
      <c r="AW595" s="14"/>
    </row>
    <row r="596" spans="1:49" ht="15" thickBo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48"/>
      <c r="AM596" s="105"/>
      <c r="AN596" s="90"/>
      <c r="AO596" s="14"/>
      <c r="AP596" s="92"/>
      <c r="AQ596" s="14"/>
      <c r="AR596" s="14"/>
      <c r="AS596" s="54"/>
      <c r="AT596" s="14"/>
      <c r="AU596" s="98"/>
      <c r="AV596" s="14"/>
      <c r="AW596" s="14"/>
    </row>
    <row r="597" spans="1:49" ht="15" thickBo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48"/>
      <c r="AM597" s="105"/>
      <c r="AN597" s="90"/>
      <c r="AO597" s="14"/>
      <c r="AP597" s="92"/>
      <c r="AQ597" s="14"/>
      <c r="AR597" s="14"/>
      <c r="AS597" s="54"/>
      <c r="AT597" s="14"/>
      <c r="AU597" s="98"/>
      <c r="AV597" s="14"/>
      <c r="AW597" s="14"/>
    </row>
    <row r="598" spans="1:49" ht="15" thickBo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48"/>
      <c r="AM598" s="105"/>
      <c r="AN598" s="90"/>
      <c r="AO598" s="14"/>
      <c r="AP598" s="92"/>
      <c r="AQ598" s="14"/>
      <c r="AR598" s="14"/>
      <c r="AS598" s="54"/>
      <c r="AT598" s="14"/>
      <c r="AU598" s="98"/>
      <c r="AV598" s="14"/>
      <c r="AW598" s="14"/>
    </row>
    <row r="599" spans="1:49" ht="15" thickBo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48"/>
      <c r="AM599" s="105"/>
      <c r="AN599" s="90"/>
      <c r="AO599" s="14"/>
      <c r="AP599" s="92"/>
      <c r="AQ599" s="14"/>
      <c r="AR599" s="14"/>
      <c r="AS599" s="54"/>
      <c r="AT599" s="14"/>
      <c r="AU599" s="98"/>
      <c r="AV599" s="14"/>
      <c r="AW599" s="14"/>
    </row>
    <row r="600" spans="1:49" ht="15" thickBo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48"/>
      <c r="AM600" s="105"/>
      <c r="AN600" s="90"/>
      <c r="AO600" s="14"/>
      <c r="AP600" s="92"/>
      <c r="AQ600" s="14"/>
      <c r="AR600" s="14"/>
      <c r="AS600" s="54"/>
      <c r="AT600" s="14"/>
      <c r="AU600" s="98"/>
      <c r="AV600" s="14"/>
      <c r="AW600" s="14"/>
    </row>
    <row r="601" spans="1:49" ht="15" thickBo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48"/>
      <c r="AM601" s="105"/>
      <c r="AN601" s="90"/>
      <c r="AO601" s="14"/>
      <c r="AP601" s="92"/>
      <c r="AQ601" s="14"/>
      <c r="AR601" s="14"/>
      <c r="AS601" s="54"/>
      <c r="AT601" s="14"/>
      <c r="AU601" s="98"/>
      <c r="AV601" s="14"/>
      <c r="AW601" s="14"/>
    </row>
    <row r="602" spans="1:49" ht="15" thickBo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48"/>
      <c r="AM602" s="105"/>
      <c r="AN602" s="90"/>
      <c r="AO602" s="14"/>
      <c r="AP602" s="92"/>
      <c r="AQ602" s="14"/>
      <c r="AR602" s="14"/>
      <c r="AS602" s="54"/>
      <c r="AT602" s="14"/>
      <c r="AU602" s="98"/>
      <c r="AV602" s="14"/>
      <c r="AW602" s="14"/>
    </row>
    <row r="603" spans="1:49" ht="15" thickBo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48"/>
      <c r="AM603" s="105"/>
      <c r="AN603" s="90"/>
      <c r="AO603" s="14"/>
      <c r="AP603" s="92"/>
      <c r="AQ603" s="14"/>
      <c r="AR603" s="14"/>
      <c r="AS603" s="54"/>
      <c r="AT603" s="14"/>
      <c r="AU603" s="98"/>
      <c r="AV603" s="14"/>
      <c r="AW603" s="14"/>
    </row>
    <row r="604" spans="1:49" ht="15" thickBo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48"/>
      <c r="AM604" s="105"/>
      <c r="AN604" s="90"/>
      <c r="AO604" s="14"/>
      <c r="AP604" s="92"/>
      <c r="AQ604" s="14"/>
      <c r="AR604" s="14"/>
      <c r="AS604" s="54"/>
      <c r="AT604" s="14"/>
      <c r="AU604" s="98"/>
      <c r="AV604" s="14"/>
      <c r="AW604" s="14"/>
    </row>
    <row r="605" spans="1:49" ht="15" thickBo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48"/>
      <c r="AM605" s="105"/>
      <c r="AN605" s="90"/>
      <c r="AO605" s="14"/>
      <c r="AP605" s="92"/>
      <c r="AQ605" s="14"/>
      <c r="AR605" s="14"/>
      <c r="AS605" s="54"/>
      <c r="AT605" s="14"/>
      <c r="AU605" s="98"/>
      <c r="AV605" s="14"/>
      <c r="AW605" s="14"/>
    </row>
    <row r="606" spans="1:49" ht="15" thickBo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48"/>
      <c r="AM606" s="105"/>
      <c r="AN606" s="90"/>
      <c r="AO606" s="14"/>
      <c r="AP606" s="92"/>
      <c r="AQ606" s="14"/>
      <c r="AR606" s="14"/>
      <c r="AS606" s="54"/>
      <c r="AT606" s="14"/>
      <c r="AU606" s="98"/>
      <c r="AV606" s="14"/>
      <c r="AW606" s="14"/>
    </row>
    <row r="607" spans="1:49" ht="15" thickBo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48"/>
      <c r="AM607" s="105"/>
      <c r="AN607" s="90"/>
      <c r="AO607" s="14"/>
      <c r="AP607" s="92"/>
      <c r="AQ607" s="14"/>
      <c r="AR607" s="14"/>
      <c r="AS607" s="54"/>
      <c r="AT607" s="14"/>
      <c r="AU607" s="98"/>
      <c r="AV607" s="14"/>
      <c r="AW607" s="14"/>
    </row>
    <row r="608" spans="1:49" ht="15" thickBo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48"/>
      <c r="AM608" s="105"/>
      <c r="AN608" s="90"/>
      <c r="AO608" s="14"/>
      <c r="AP608" s="92"/>
      <c r="AQ608" s="14"/>
      <c r="AR608" s="14"/>
      <c r="AS608" s="54"/>
      <c r="AT608" s="14"/>
      <c r="AU608" s="98"/>
      <c r="AV608" s="14"/>
      <c r="AW608" s="14"/>
    </row>
    <row r="609" spans="1:49" ht="15" thickBo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48"/>
      <c r="AM609" s="105"/>
      <c r="AN609" s="90"/>
      <c r="AO609" s="14"/>
      <c r="AP609" s="92"/>
      <c r="AQ609" s="14"/>
      <c r="AR609" s="14"/>
      <c r="AS609" s="54"/>
      <c r="AT609" s="14"/>
      <c r="AU609" s="98"/>
      <c r="AV609" s="14"/>
      <c r="AW609" s="14"/>
    </row>
    <row r="610" spans="1:49" ht="15" thickBo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48"/>
      <c r="AM610" s="105"/>
      <c r="AN610" s="90"/>
      <c r="AO610" s="14"/>
      <c r="AP610" s="92"/>
      <c r="AQ610" s="14"/>
      <c r="AR610" s="14"/>
      <c r="AS610" s="54"/>
      <c r="AT610" s="14"/>
      <c r="AU610" s="98"/>
      <c r="AV610" s="14"/>
      <c r="AW610" s="14"/>
    </row>
    <row r="611" spans="1:49" ht="15" thickBo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48"/>
      <c r="AM611" s="105"/>
      <c r="AN611" s="90"/>
      <c r="AO611" s="14"/>
      <c r="AP611" s="92"/>
      <c r="AQ611" s="14"/>
      <c r="AR611" s="14"/>
      <c r="AS611" s="54"/>
      <c r="AT611" s="14"/>
      <c r="AU611" s="98"/>
      <c r="AV611" s="14"/>
      <c r="AW611" s="14"/>
    </row>
    <row r="612" spans="1:49" ht="15" thickBo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48"/>
      <c r="AM612" s="105"/>
      <c r="AN612" s="90"/>
      <c r="AO612" s="14"/>
      <c r="AP612" s="92"/>
      <c r="AQ612" s="14"/>
      <c r="AR612" s="14"/>
      <c r="AS612" s="54"/>
      <c r="AT612" s="14"/>
      <c r="AU612" s="98"/>
      <c r="AV612" s="14"/>
      <c r="AW612" s="14"/>
    </row>
    <row r="613" spans="1:49" ht="15" thickBo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48"/>
      <c r="AM613" s="105"/>
      <c r="AN613" s="90"/>
      <c r="AO613" s="14"/>
      <c r="AP613" s="92"/>
      <c r="AQ613" s="14"/>
      <c r="AR613" s="14"/>
      <c r="AS613" s="54"/>
      <c r="AT613" s="14"/>
      <c r="AU613" s="98"/>
      <c r="AV613" s="14"/>
      <c r="AW613" s="14"/>
    </row>
    <row r="614" spans="1:49" ht="15" thickBo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48"/>
      <c r="AM614" s="105"/>
      <c r="AN614" s="90"/>
      <c r="AO614" s="14"/>
      <c r="AP614" s="92"/>
      <c r="AQ614" s="14"/>
      <c r="AR614" s="14"/>
      <c r="AS614" s="54"/>
      <c r="AT614" s="14"/>
      <c r="AU614" s="98"/>
      <c r="AV614" s="14"/>
      <c r="AW614" s="14"/>
    </row>
    <row r="615" spans="1:49" ht="15" thickBo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48"/>
      <c r="AM615" s="105"/>
      <c r="AN615" s="90"/>
      <c r="AO615" s="14"/>
      <c r="AP615" s="92"/>
      <c r="AQ615" s="14"/>
      <c r="AR615" s="14"/>
      <c r="AS615" s="54"/>
      <c r="AT615" s="14"/>
      <c r="AU615" s="98"/>
      <c r="AV615" s="14"/>
      <c r="AW615" s="14"/>
    </row>
    <row r="616" spans="1:49" ht="15" thickBo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48"/>
      <c r="AM616" s="105"/>
      <c r="AN616" s="90"/>
      <c r="AO616" s="14"/>
      <c r="AP616" s="92"/>
      <c r="AQ616" s="14"/>
      <c r="AR616" s="14"/>
      <c r="AS616" s="54"/>
      <c r="AT616" s="14"/>
      <c r="AU616" s="98"/>
      <c r="AV616" s="14"/>
      <c r="AW616" s="14"/>
    </row>
    <row r="617" spans="1:49" ht="15" thickBo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48"/>
      <c r="AM617" s="105"/>
      <c r="AN617" s="90"/>
      <c r="AO617" s="14"/>
      <c r="AP617" s="92"/>
      <c r="AQ617" s="14"/>
      <c r="AR617" s="14"/>
      <c r="AS617" s="54"/>
      <c r="AT617" s="14"/>
      <c r="AU617" s="98"/>
      <c r="AV617" s="14"/>
      <c r="AW617" s="14"/>
    </row>
    <row r="618" spans="1:49" ht="15" thickBo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48"/>
      <c r="AM618" s="105"/>
      <c r="AN618" s="90"/>
      <c r="AO618" s="14"/>
      <c r="AP618" s="92"/>
      <c r="AQ618" s="14"/>
      <c r="AR618" s="14"/>
      <c r="AS618" s="54"/>
      <c r="AT618" s="14"/>
      <c r="AU618" s="98"/>
      <c r="AV618" s="14"/>
      <c r="AW618" s="14"/>
    </row>
    <row r="619" spans="1:49" ht="15" thickBo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48"/>
      <c r="AM619" s="105"/>
      <c r="AN619" s="90"/>
      <c r="AO619" s="14"/>
      <c r="AP619" s="92"/>
      <c r="AQ619" s="14"/>
      <c r="AR619" s="14"/>
      <c r="AS619" s="54"/>
      <c r="AT619" s="14"/>
      <c r="AU619" s="98"/>
      <c r="AV619" s="14"/>
      <c r="AW619" s="14"/>
    </row>
    <row r="620" spans="1:49" ht="15" thickBo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48"/>
      <c r="AM620" s="105"/>
      <c r="AN620" s="90"/>
      <c r="AO620" s="14"/>
      <c r="AP620" s="92"/>
      <c r="AQ620" s="14"/>
      <c r="AR620" s="14"/>
      <c r="AS620" s="54"/>
      <c r="AT620" s="14"/>
      <c r="AU620" s="98"/>
      <c r="AV620" s="14"/>
      <c r="AW620" s="14"/>
    </row>
    <row r="621" spans="1:49" ht="15" thickBo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48"/>
      <c r="AM621" s="105"/>
      <c r="AN621" s="90"/>
      <c r="AO621" s="14"/>
      <c r="AP621" s="92"/>
      <c r="AQ621" s="14"/>
      <c r="AR621" s="14"/>
      <c r="AS621" s="54"/>
      <c r="AT621" s="14"/>
      <c r="AU621" s="98"/>
      <c r="AV621" s="14"/>
      <c r="AW621" s="14"/>
    </row>
    <row r="622" spans="1:49" ht="15" thickBo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48"/>
      <c r="AM622" s="105"/>
      <c r="AN622" s="90"/>
      <c r="AO622" s="14"/>
      <c r="AP622" s="92"/>
      <c r="AQ622" s="14"/>
      <c r="AR622" s="14"/>
      <c r="AS622" s="54"/>
      <c r="AT622" s="14"/>
      <c r="AU622" s="98"/>
      <c r="AV622" s="14"/>
      <c r="AW622" s="14"/>
    </row>
    <row r="623" spans="1:49" ht="15" thickBo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48"/>
      <c r="AM623" s="105"/>
      <c r="AN623" s="90"/>
      <c r="AO623" s="14"/>
      <c r="AP623" s="92"/>
      <c r="AQ623" s="14"/>
      <c r="AR623" s="14"/>
      <c r="AS623" s="54"/>
      <c r="AT623" s="14"/>
      <c r="AU623" s="98"/>
      <c r="AV623" s="14"/>
      <c r="AW623" s="14"/>
    </row>
    <row r="624" spans="1:49" ht="15" thickBo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48"/>
      <c r="AM624" s="105"/>
      <c r="AN624" s="90"/>
      <c r="AO624" s="14"/>
      <c r="AP624" s="92"/>
      <c r="AQ624" s="14"/>
      <c r="AR624" s="14"/>
      <c r="AS624" s="54"/>
      <c r="AT624" s="14"/>
      <c r="AU624" s="98"/>
      <c r="AV624" s="14"/>
      <c r="AW624" s="14"/>
    </row>
    <row r="625" spans="1:49" ht="15" thickBo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48"/>
      <c r="AM625" s="105"/>
      <c r="AN625" s="90"/>
      <c r="AO625" s="14"/>
      <c r="AP625" s="92"/>
      <c r="AQ625" s="14"/>
      <c r="AR625" s="14"/>
      <c r="AS625" s="54"/>
      <c r="AT625" s="14"/>
      <c r="AU625" s="98"/>
      <c r="AV625" s="14"/>
      <c r="AW625" s="14"/>
    </row>
    <row r="626" spans="1:49" ht="15" thickBo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48"/>
      <c r="AM626" s="105"/>
      <c r="AN626" s="90"/>
      <c r="AO626" s="14"/>
      <c r="AP626" s="92"/>
      <c r="AQ626" s="14"/>
      <c r="AR626" s="14"/>
      <c r="AS626" s="54"/>
      <c r="AT626" s="14"/>
      <c r="AU626" s="98"/>
      <c r="AV626" s="14"/>
      <c r="AW626" s="14"/>
    </row>
    <row r="627" spans="1:49" ht="15" thickBo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48"/>
      <c r="AM627" s="105"/>
      <c r="AN627" s="90"/>
      <c r="AO627" s="14"/>
      <c r="AP627" s="92"/>
      <c r="AQ627" s="14"/>
      <c r="AR627" s="14"/>
      <c r="AS627" s="54"/>
      <c r="AT627" s="14"/>
      <c r="AU627" s="98"/>
      <c r="AV627" s="14"/>
      <c r="AW627" s="14"/>
    </row>
    <row r="628" spans="1:49" ht="15" thickBo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48"/>
      <c r="AM628" s="105"/>
      <c r="AN628" s="90"/>
      <c r="AO628" s="14"/>
      <c r="AP628" s="92"/>
      <c r="AQ628" s="14"/>
      <c r="AR628" s="14"/>
      <c r="AS628" s="54"/>
      <c r="AT628" s="14"/>
      <c r="AU628" s="98"/>
      <c r="AV628" s="14"/>
      <c r="AW628" s="14"/>
    </row>
    <row r="629" spans="1:49" ht="15" thickBo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48"/>
      <c r="AM629" s="105"/>
      <c r="AN629" s="90"/>
      <c r="AO629" s="14"/>
      <c r="AP629" s="92"/>
      <c r="AQ629" s="14"/>
      <c r="AR629" s="14"/>
      <c r="AS629" s="54"/>
      <c r="AT629" s="14"/>
      <c r="AU629" s="98"/>
      <c r="AV629" s="14"/>
      <c r="AW629" s="14"/>
    </row>
    <row r="630" spans="1:49" ht="15" thickBo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48"/>
      <c r="AM630" s="105"/>
      <c r="AN630" s="90"/>
      <c r="AO630" s="14"/>
      <c r="AP630" s="92"/>
      <c r="AQ630" s="14"/>
      <c r="AR630" s="14"/>
      <c r="AS630" s="54"/>
      <c r="AT630" s="14"/>
      <c r="AU630" s="98"/>
      <c r="AV630" s="14"/>
      <c r="AW630" s="14"/>
    </row>
    <row r="631" spans="1:49" ht="15" thickBo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48"/>
      <c r="AM631" s="105"/>
      <c r="AN631" s="90"/>
      <c r="AO631" s="14"/>
      <c r="AP631" s="92"/>
      <c r="AQ631" s="14"/>
      <c r="AR631" s="14"/>
      <c r="AS631" s="54"/>
      <c r="AT631" s="14"/>
      <c r="AU631" s="98"/>
      <c r="AV631" s="14"/>
      <c r="AW631" s="14"/>
    </row>
    <row r="632" spans="1:49" ht="15" thickBo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48"/>
      <c r="AM632" s="105"/>
      <c r="AN632" s="90"/>
      <c r="AO632" s="14"/>
      <c r="AP632" s="92"/>
      <c r="AQ632" s="14"/>
      <c r="AR632" s="14"/>
      <c r="AS632" s="54"/>
      <c r="AT632" s="14"/>
      <c r="AU632" s="98"/>
      <c r="AV632" s="14"/>
      <c r="AW632" s="14"/>
    </row>
    <row r="633" spans="1:49" ht="15" thickBo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48"/>
      <c r="AM633" s="105"/>
      <c r="AN633" s="90"/>
      <c r="AO633" s="14"/>
      <c r="AP633" s="92"/>
      <c r="AQ633" s="14"/>
      <c r="AR633" s="14"/>
      <c r="AS633" s="54"/>
      <c r="AT633" s="14"/>
      <c r="AU633" s="98"/>
      <c r="AV633" s="14"/>
      <c r="AW633" s="14"/>
    </row>
    <row r="634" spans="1:49" ht="15" thickBo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48"/>
      <c r="AM634" s="105"/>
      <c r="AN634" s="90"/>
      <c r="AO634" s="14"/>
      <c r="AP634" s="92"/>
      <c r="AQ634" s="14"/>
      <c r="AR634" s="14"/>
      <c r="AS634" s="54"/>
      <c r="AT634" s="14"/>
      <c r="AU634" s="98"/>
      <c r="AV634" s="14"/>
      <c r="AW634" s="14"/>
    </row>
    <row r="635" spans="1:49" ht="15" thickBo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48"/>
      <c r="AM635" s="105"/>
      <c r="AN635" s="90"/>
      <c r="AO635" s="14"/>
      <c r="AP635" s="92"/>
      <c r="AQ635" s="14"/>
      <c r="AR635" s="14"/>
      <c r="AS635" s="54"/>
      <c r="AT635" s="14"/>
      <c r="AU635" s="98"/>
      <c r="AV635" s="14"/>
      <c r="AW635" s="14"/>
    </row>
    <row r="636" spans="1:49" ht="15" thickBo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48"/>
      <c r="AM636" s="105"/>
      <c r="AN636" s="90"/>
      <c r="AO636" s="14"/>
      <c r="AP636" s="92"/>
      <c r="AQ636" s="14"/>
      <c r="AR636" s="14"/>
      <c r="AS636" s="54"/>
      <c r="AT636" s="14"/>
      <c r="AU636" s="98"/>
      <c r="AV636" s="14"/>
      <c r="AW636" s="14"/>
    </row>
    <row r="637" spans="1:49" ht="15" thickBo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48"/>
      <c r="AM637" s="105"/>
      <c r="AN637" s="90"/>
      <c r="AO637" s="14"/>
      <c r="AP637" s="92"/>
      <c r="AQ637" s="14"/>
      <c r="AR637" s="14"/>
      <c r="AS637" s="54"/>
      <c r="AT637" s="14"/>
      <c r="AU637" s="98"/>
      <c r="AV637" s="14"/>
      <c r="AW637" s="14"/>
    </row>
    <row r="638" spans="1:49" ht="15" thickBo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48"/>
      <c r="AM638" s="105"/>
      <c r="AN638" s="90"/>
      <c r="AO638" s="14"/>
      <c r="AP638" s="92"/>
      <c r="AQ638" s="14"/>
      <c r="AR638" s="14"/>
      <c r="AS638" s="54"/>
      <c r="AT638" s="14"/>
      <c r="AU638" s="98"/>
      <c r="AV638" s="14"/>
      <c r="AW638" s="14"/>
    </row>
    <row r="639" spans="1:49" ht="15" thickBo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48"/>
      <c r="AM639" s="105"/>
      <c r="AN639" s="90"/>
      <c r="AO639" s="14"/>
      <c r="AP639" s="92"/>
      <c r="AQ639" s="14"/>
      <c r="AR639" s="14"/>
      <c r="AS639" s="54"/>
      <c r="AT639" s="14"/>
      <c r="AU639" s="98"/>
      <c r="AV639" s="14"/>
      <c r="AW639" s="14"/>
    </row>
    <row r="640" spans="1:49" ht="15" thickBo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48"/>
      <c r="AM640" s="105"/>
      <c r="AN640" s="90"/>
      <c r="AO640" s="14"/>
      <c r="AP640" s="92"/>
      <c r="AQ640" s="14"/>
      <c r="AR640" s="14"/>
      <c r="AS640" s="54"/>
      <c r="AT640" s="14"/>
      <c r="AU640" s="98"/>
      <c r="AV640" s="14"/>
      <c r="AW640" s="14"/>
    </row>
    <row r="641" spans="1:49" ht="15" thickBo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48"/>
      <c r="AM641" s="105"/>
      <c r="AN641" s="90"/>
      <c r="AO641" s="14"/>
      <c r="AP641" s="92"/>
      <c r="AQ641" s="14"/>
      <c r="AR641" s="14"/>
      <c r="AS641" s="54"/>
      <c r="AT641" s="14"/>
      <c r="AU641" s="98"/>
      <c r="AV641" s="14"/>
      <c r="AW641" s="14"/>
    </row>
    <row r="642" spans="1:49" ht="15" thickBo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48"/>
      <c r="AM642" s="105"/>
      <c r="AN642" s="90"/>
      <c r="AO642" s="14"/>
      <c r="AP642" s="92"/>
      <c r="AQ642" s="14"/>
      <c r="AR642" s="14"/>
      <c r="AS642" s="54"/>
      <c r="AT642" s="14"/>
      <c r="AU642" s="98"/>
      <c r="AV642" s="14"/>
      <c r="AW642" s="14"/>
    </row>
    <row r="643" spans="1:49" ht="15" thickBo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48"/>
      <c r="AM643" s="105"/>
      <c r="AN643" s="90"/>
      <c r="AO643" s="14"/>
      <c r="AP643" s="92"/>
      <c r="AQ643" s="14"/>
      <c r="AR643" s="14"/>
      <c r="AS643" s="54"/>
      <c r="AT643" s="14"/>
      <c r="AU643" s="98"/>
      <c r="AV643" s="14"/>
      <c r="AW643" s="14"/>
    </row>
    <row r="644" spans="1:49" ht="15" thickBo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48"/>
      <c r="AM644" s="105"/>
      <c r="AN644" s="90"/>
      <c r="AO644" s="14"/>
      <c r="AP644" s="92"/>
      <c r="AQ644" s="14"/>
      <c r="AR644" s="14"/>
      <c r="AS644" s="54"/>
      <c r="AT644" s="14"/>
      <c r="AU644" s="98"/>
      <c r="AV644" s="14"/>
      <c r="AW644" s="14"/>
    </row>
    <row r="645" spans="1:49" ht="15" thickBo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48"/>
      <c r="AM645" s="105"/>
      <c r="AN645" s="90"/>
      <c r="AO645" s="14"/>
      <c r="AP645" s="92"/>
      <c r="AQ645" s="14"/>
      <c r="AR645" s="14"/>
      <c r="AS645" s="54"/>
      <c r="AT645" s="14"/>
      <c r="AU645" s="98"/>
      <c r="AV645" s="14"/>
      <c r="AW645" s="14"/>
    </row>
    <row r="646" spans="1:49" ht="15" thickBo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48"/>
      <c r="AM646" s="105"/>
      <c r="AN646" s="90"/>
      <c r="AO646" s="14"/>
      <c r="AP646" s="92"/>
      <c r="AQ646" s="14"/>
      <c r="AR646" s="14"/>
      <c r="AS646" s="54"/>
      <c r="AT646" s="14"/>
      <c r="AU646" s="98"/>
      <c r="AV646" s="14"/>
      <c r="AW646" s="14"/>
    </row>
    <row r="647" spans="1:49" ht="15" thickBo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48"/>
      <c r="AM647" s="105"/>
      <c r="AN647" s="90"/>
      <c r="AO647" s="14"/>
      <c r="AP647" s="92"/>
      <c r="AQ647" s="14"/>
      <c r="AR647" s="14"/>
      <c r="AS647" s="54"/>
      <c r="AT647" s="14"/>
      <c r="AU647" s="98"/>
      <c r="AV647" s="14"/>
      <c r="AW647" s="14"/>
    </row>
    <row r="648" spans="1:49" ht="15" thickBo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48"/>
      <c r="AM648" s="105"/>
      <c r="AN648" s="90"/>
      <c r="AO648" s="14"/>
      <c r="AP648" s="92"/>
      <c r="AQ648" s="14"/>
      <c r="AR648" s="14"/>
      <c r="AS648" s="54"/>
      <c r="AT648" s="14"/>
      <c r="AU648" s="98"/>
      <c r="AV648" s="14"/>
      <c r="AW648" s="14"/>
    </row>
    <row r="649" spans="1:49" ht="15" thickBo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48"/>
      <c r="AM649" s="105"/>
      <c r="AN649" s="90"/>
      <c r="AO649" s="14"/>
      <c r="AP649" s="92"/>
      <c r="AQ649" s="14"/>
      <c r="AR649" s="14"/>
      <c r="AS649" s="54"/>
      <c r="AT649" s="14"/>
      <c r="AU649" s="98"/>
      <c r="AV649" s="14"/>
      <c r="AW649" s="14"/>
    </row>
    <row r="650" spans="1:49" ht="15" thickBo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48"/>
      <c r="AM650" s="105"/>
      <c r="AN650" s="90"/>
      <c r="AO650" s="14"/>
      <c r="AP650" s="92"/>
      <c r="AQ650" s="14"/>
      <c r="AR650" s="14"/>
      <c r="AS650" s="54"/>
      <c r="AT650" s="14"/>
      <c r="AU650" s="98"/>
      <c r="AV650" s="14"/>
      <c r="AW650" s="14"/>
    </row>
    <row r="651" spans="1:49" ht="15" thickBo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48"/>
      <c r="AM651" s="105"/>
      <c r="AN651" s="90"/>
      <c r="AO651" s="14"/>
      <c r="AP651" s="92"/>
      <c r="AQ651" s="14"/>
      <c r="AR651" s="14"/>
      <c r="AS651" s="54"/>
      <c r="AT651" s="14"/>
      <c r="AU651" s="98"/>
      <c r="AV651" s="14"/>
      <c r="AW651" s="14"/>
    </row>
    <row r="652" spans="1:49" ht="15" thickBo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48"/>
      <c r="AM652" s="105"/>
      <c r="AN652" s="90"/>
      <c r="AO652" s="14"/>
      <c r="AP652" s="92"/>
      <c r="AQ652" s="14"/>
      <c r="AR652" s="14"/>
      <c r="AS652" s="54"/>
      <c r="AT652" s="14"/>
      <c r="AU652" s="98"/>
      <c r="AV652" s="14"/>
      <c r="AW652" s="14"/>
    </row>
    <row r="653" spans="1:49" ht="15" thickBo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48"/>
      <c r="AM653" s="105"/>
      <c r="AN653" s="90"/>
      <c r="AO653" s="14"/>
      <c r="AP653" s="92"/>
      <c r="AQ653" s="14"/>
      <c r="AR653" s="14"/>
      <c r="AS653" s="54"/>
      <c r="AT653" s="14"/>
      <c r="AU653" s="98"/>
      <c r="AV653" s="14"/>
      <c r="AW653" s="14"/>
    </row>
    <row r="654" spans="1:49" ht="15" thickBo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48"/>
      <c r="AM654" s="105"/>
      <c r="AN654" s="90"/>
      <c r="AO654" s="14"/>
      <c r="AP654" s="92"/>
      <c r="AQ654" s="14"/>
      <c r="AR654" s="14"/>
      <c r="AS654" s="54"/>
      <c r="AT654" s="14"/>
      <c r="AU654" s="98"/>
      <c r="AV654" s="14"/>
      <c r="AW654" s="14"/>
    </row>
    <row r="655" spans="1:49" ht="15" thickBo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48"/>
      <c r="AM655" s="105"/>
      <c r="AN655" s="90"/>
      <c r="AO655" s="14"/>
      <c r="AP655" s="92"/>
      <c r="AQ655" s="14"/>
      <c r="AR655" s="14"/>
      <c r="AS655" s="54"/>
      <c r="AT655" s="14"/>
      <c r="AU655" s="98"/>
      <c r="AV655" s="14"/>
      <c r="AW655" s="14"/>
    </row>
    <row r="656" spans="1:49" ht="15" thickBo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48"/>
      <c r="AM656" s="105"/>
      <c r="AN656" s="90"/>
      <c r="AO656" s="14"/>
      <c r="AP656" s="92"/>
      <c r="AQ656" s="14"/>
      <c r="AR656" s="14"/>
      <c r="AS656" s="54"/>
      <c r="AT656" s="14"/>
      <c r="AU656" s="98"/>
      <c r="AV656" s="14"/>
      <c r="AW656" s="14"/>
    </row>
    <row r="657" spans="1:49" ht="15" thickBo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48"/>
      <c r="AM657" s="105"/>
      <c r="AN657" s="90"/>
      <c r="AO657" s="14"/>
      <c r="AP657" s="92"/>
      <c r="AQ657" s="14"/>
      <c r="AR657" s="14"/>
      <c r="AS657" s="54"/>
      <c r="AT657" s="14"/>
      <c r="AU657" s="98"/>
      <c r="AV657" s="14"/>
      <c r="AW657" s="14"/>
    </row>
    <row r="658" spans="1:49" ht="15" thickBo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48"/>
      <c r="AM658" s="105"/>
      <c r="AN658" s="90"/>
      <c r="AO658" s="14"/>
      <c r="AP658" s="92"/>
      <c r="AQ658" s="14"/>
      <c r="AR658" s="14"/>
      <c r="AS658" s="54"/>
      <c r="AT658" s="14"/>
      <c r="AU658" s="98"/>
      <c r="AV658" s="14"/>
      <c r="AW658" s="14"/>
    </row>
    <row r="659" spans="1:49" ht="15" thickBo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48"/>
      <c r="AM659" s="105"/>
      <c r="AN659" s="90"/>
      <c r="AO659" s="14"/>
      <c r="AP659" s="92"/>
      <c r="AQ659" s="14"/>
      <c r="AR659" s="14"/>
      <c r="AS659" s="54"/>
      <c r="AT659" s="14"/>
      <c r="AU659" s="98"/>
      <c r="AV659" s="14"/>
      <c r="AW659" s="14"/>
    </row>
    <row r="660" spans="1:49" ht="15" thickBo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48"/>
      <c r="AM660" s="105"/>
      <c r="AN660" s="90"/>
      <c r="AO660" s="14"/>
      <c r="AP660" s="92"/>
      <c r="AQ660" s="14"/>
      <c r="AR660" s="14"/>
      <c r="AS660" s="54"/>
      <c r="AT660" s="14"/>
      <c r="AU660" s="98"/>
      <c r="AV660" s="14"/>
      <c r="AW660" s="14"/>
    </row>
    <row r="661" spans="1:49" ht="15" thickBo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48"/>
      <c r="AM661" s="105"/>
      <c r="AN661" s="90"/>
      <c r="AO661" s="14"/>
      <c r="AP661" s="92"/>
      <c r="AQ661" s="14"/>
      <c r="AR661" s="14"/>
      <c r="AS661" s="54"/>
      <c r="AT661" s="14"/>
      <c r="AU661" s="98"/>
      <c r="AV661" s="14"/>
      <c r="AW661" s="14"/>
    </row>
    <row r="662" spans="1:49" ht="15" thickBo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48"/>
      <c r="AM662" s="105"/>
      <c r="AN662" s="90"/>
      <c r="AO662" s="14"/>
      <c r="AP662" s="92"/>
      <c r="AQ662" s="14"/>
      <c r="AR662" s="14"/>
      <c r="AS662" s="54"/>
      <c r="AT662" s="14"/>
      <c r="AU662" s="98"/>
      <c r="AV662" s="14"/>
      <c r="AW662" s="14"/>
    </row>
    <row r="663" spans="1:49" ht="15" thickBo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48"/>
      <c r="AM663" s="105"/>
      <c r="AN663" s="90"/>
      <c r="AO663" s="14"/>
      <c r="AP663" s="92"/>
      <c r="AQ663" s="14"/>
      <c r="AR663" s="14"/>
      <c r="AS663" s="54"/>
      <c r="AT663" s="14"/>
      <c r="AU663" s="98"/>
      <c r="AV663" s="14"/>
      <c r="AW663" s="14"/>
    </row>
    <row r="664" spans="1:49" ht="15" thickBo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48"/>
      <c r="AM664" s="105"/>
      <c r="AN664" s="90"/>
      <c r="AO664" s="14"/>
      <c r="AP664" s="92"/>
      <c r="AQ664" s="14"/>
      <c r="AR664" s="14"/>
      <c r="AS664" s="54"/>
      <c r="AT664" s="14"/>
      <c r="AU664" s="98"/>
      <c r="AV664" s="14"/>
      <c r="AW664" s="14"/>
    </row>
    <row r="665" spans="1:49" ht="15" thickBo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48"/>
      <c r="AM665" s="105"/>
      <c r="AN665" s="90"/>
      <c r="AO665" s="14"/>
      <c r="AP665" s="92"/>
      <c r="AQ665" s="14"/>
      <c r="AR665" s="14"/>
      <c r="AS665" s="54"/>
      <c r="AT665" s="14"/>
      <c r="AU665" s="98"/>
      <c r="AV665" s="14"/>
      <c r="AW665" s="14"/>
    </row>
    <row r="666" spans="1:49" ht="15" thickBo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48"/>
      <c r="AM666" s="105"/>
      <c r="AN666" s="90"/>
      <c r="AO666" s="14"/>
      <c r="AP666" s="92"/>
      <c r="AQ666" s="14"/>
      <c r="AR666" s="14"/>
      <c r="AS666" s="54"/>
      <c r="AT666" s="14"/>
      <c r="AU666" s="98"/>
      <c r="AV666" s="14"/>
      <c r="AW666" s="14"/>
    </row>
    <row r="667" spans="1:49" ht="15" thickBo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48"/>
      <c r="AM667" s="105"/>
      <c r="AN667" s="90"/>
      <c r="AO667" s="14"/>
      <c r="AP667" s="92"/>
      <c r="AQ667" s="14"/>
      <c r="AR667" s="14"/>
      <c r="AS667" s="54"/>
      <c r="AT667" s="14"/>
      <c r="AU667" s="98"/>
      <c r="AV667" s="14"/>
      <c r="AW667" s="14"/>
    </row>
    <row r="668" spans="1:49" ht="15" thickBo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48"/>
      <c r="AM668" s="105"/>
      <c r="AN668" s="90"/>
      <c r="AO668" s="14"/>
      <c r="AP668" s="92"/>
      <c r="AQ668" s="14"/>
      <c r="AR668" s="14"/>
      <c r="AS668" s="54"/>
      <c r="AT668" s="14"/>
      <c r="AU668" s="98"/>
      <c r="AV668" s="14"/>
      <c r="AW668" s="14"/>
    </row>
    <row r="669" spans="1:49" ht="15" thickBo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48"/>
      <c r="AM669" s="105"/>
      <c r="AN669" s="90"/>
      <c r="AO669" s="14"/>
      <c r="AP669" s="92"/>
      <c r="AQ669" s="14"/>
      <c r="AR669" s="14"/>
      <c r="AS669" s="54"/>
      <c r="AT669" s="14"/>
      <c r="AU669" s="98"/>
      <c r="AV669" s="14"/>
      <c r="AW669" s="14"/>
    </row>
    <row r="670" spans="1:49" ht="15" thickBo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48"/>
      <c r="AM670" s="105"/>
      <c r="AN670" s="90"/>
      <c r="AO670" s="14"/>
      <c r="AP670" s="92"/>
      <c r="AQ670" s="14"/>
      <c r="AR670" s="14"/>
      <c r="AS670" s="54"/>
      <c r="AT670" s="14"/>
      <c r="AU670" s="98"/>
      <c r="AV670" s="14"/>
      <c r="AW670" s="14"/>
    </row>
    <row r="671" spans="1:49" ht="15" thickBo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48"/>
      <c r="AM671" s="105"/>
      <c r="AN671" s="90"/>
      <c r="AO671" s="14"/>
      <c r="AP671" s="92"/>
      <c r="AQ671" s="14"/>
      <c r="AR671" s="14"/>
      <c r="AS671" s="54"/>
      <c r="AT671" s="14"/>
      <c r="AU671" s="98"/>
      <c r="AV671" s="14"/>
      <c r="AW671" s="14"/>
    </row>
    <row r="672" spans="1:49" ht="15" thickBo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48"/>
      <c r="AM672" s="105"/>
      <c r="AN672" s="90"/>
      <c r="AO672" s="14"/>
      <c r="AP672" s="92"/>
      <c r="AQ672" s="14"/>
      <c r="AR672" s="14"/>
      <c r="AS672" s="54"/>
      <c r="AT672" s="14"/>
      <c r="AU672" s="98"/>
      <c r="AV672" s="14"/>
      <c r="AW672" s="14"/>
    </row>
    <row r="673" spans="1:49" ht="15" thickBo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48"/>
      <c r="AM673" s="105"/>
      <c r="AN673" s="90"/>
      <c r="AO673" s="14"/>
      <c r="AP673" s="92"/>
      <c r="AQ673" s="14"/>
      <c r="AR673" s="14"/>
      <c r="AS673" s="54"/>
      <c r="AT673" s="14"/>
      <c r="AU673" s="98"/>
      <c r="AV673" s="14"/>
      <c r="AW673" s="14"/>
    </row>
    <row r="674" spans="1:49" ht="15" thickBo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48"/>
      <c r="AM674" s="105"/>
      <c r="AN674" s="90"/>
      <c r="AO674" s="14"/>
      <c r="AP674" s="92"/>
      <c r="AQ674" s="14"/>
      <c r="AR674" s="14"/>
      <c r="AS674" s="54"/>
      <c r="AT674" s="14"/>
      <c r="AU674" s="98"/>
      <c r="AV674" s="14"/>
      <c r="AW674" s="14"/>
    </row>
    <row r="675" spans="1:49" ht="15" thickBo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48"/>
      <c r="AM675" s="105"/>
      <c r="AN675" s="90"/>
      <c r="AO675" s="14"/>
      <c r="AP675" s="92"/>
      <c r="AQ675" s="14"/>
      <c r="AR675" s="14"/>
      <c r="AS675" s="54"/>
      <c r="AT675" s="14"/>
      <c r="AU675" s="98"/>
      <c r="AV675" s="14"/>
      <c r="AW675" s="14"/>
    </row>
    <row r="676" spans="1:49" ht="15" thickBo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48"/>
      <c r="AM676" s="105"/>
      <c r="AN676" s="90"/>
      <c r="AO676" s="14"/>
      <c r="AP676" s="92"/>
      <c r="AQ676" s="14"/>
      <c r="AR676" s="14"/>
      <c r="AS676" s="54"/>
      <c r="AT676" s="14"/>
      <c r="AU676" s="98"/>
      <c r="AV676" s="14"/>
      <c r="AW676" s="14"/>
    </row>
    <row r="677" spans="1:49" ht="15" thickBo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48"/>
      <c r="AM677" s="105"/>
      <c r="AN677" s="90"/>
      <c r="AO677" s="14"/>
      <c r="AP677" s="92"/>
      <c r="AQ677" s="14"/>
      <c r="AR677" s="14"/>
      <c r="AS677" s="54"/>
      <c r="AT677" s="14"/>
      <c r="AU677" s="98"/>
      <c r="AV677" s="14"/>
      <c r="AW677" s="14"/>
    </row>
    <row r="678" spans="1:49" ht="15" thickBo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48"/>
      <c r="AM678" s="105"/>
      <c r="AN678" s="90"/>
      <c r="AO678" s="14"/>
      <c r="AP678" s="92"/>
      <c r="AQ678" s="14"/>
      <c r="AR678" s="14"/>
      <c r="AS678" s="54"/>
      <c r="AT678" s="14"/>
      <c r="AU678" s="98"/>
      <c r="AV678" s="14"/>
      <c r="AW678" s="14"/>
    </row>
    <row r="679" spans="1:49" ht="15" thickBo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48"/>
      <c r="AM679" s="105"/>
      <c r="AN679" s="90"/>
      <c r="AO679" s="14"/>
      <c r="AP679" s="92"/>
      <c r="AQ679" s="14"/>
      <c r="AR679" s="14"/>
      <c r="AS679" s="54"/>
      <c r="AT679" s="14"/>
      <c r="AU679" s="98"/>
      <c r="AV679" s="14"/>
      <c r="AW679" s="14"/>
    </row>
    <row r="680" spans="1:49" ht="15" thickBo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48"/>
      <c r="AM680" s="105"/>
      <c r="AN680" s="90"/>
      <c r="AO680" s="14"/>
      <c r="AP680" s="92"/>
      <c r="AQ680" s="14"/>
      <c r="AR680" s="14"/>
      <c r="AS680" s="54"/>
      <c r="AT680" s="14"/>
      <c r="AU680" s="98"/>
      <c r="AV680" s="14"/>
      <c r="AW680" s="14"/>
    </row>
    <row r="681" spans="1:49" ht="15" thickBo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48"/>
      <c r="AM681" s="105"/>
      <c r="AN681" s="90"/>
      <c r="AO681" s="14"/>
      <c r="AP681" s="92"/>
      <c r="AQ681" s="14"/>
      <c r="AR681" s="14"/>
      <c r="AS681" s="54"/>
      <c r="AT681" s="14"/>
      <c r="AU681" s="98"/>
      <c r="AV681" s="14"/>
      <c r="AW681" s="14"/>
    </row>
    <row r="682" spans="1:49" ht="15" thickBo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48"/>
      <c r="AM682" s="105"/>
      <c r="AN682" s="90"/>
      <c r="AO682" s="14"/>
      <c r="AP682" s="92"/>
      <c r="AQ682" s="14"/>
      <c r="AR682" s="14"/>
      <c r="AS682" s="54"/>
      <c r="AT682" s="14"/>
      <c r="AU682" s="98"/>
      <c r="AV682" s="14"/>
      <c r="AW682" s="14"/>
    </row>
    <row r="683" spans="1:49" ht="15" thickBo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48"/>
      <c r="AM683" s="105"/>
      <c r="AN683" s="90"/>
      <c r="AO683" s="14"/>
      <c r="AP683" s="92"/>
      <c r="AQ683" s="14"/>
      <c r="AR683" s="14"/>
      <c r="AS683" s="54"/>
      <c r="AT683" s="14"/>
      <c r="AU683" s="98"/>
      <c r="AV683" s="14"/>
      <c r="AW683" s="14"/>
    </row>
    <row r="684" spans="1:49" ht="15" thickBo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48"/>
      <c r="AM684" s="105"/>
      <c r="AN684" s="90"/>
      <c r="AO684" s="14"/>
      <c r="AP684" s="92"/>
      <c r="AQ684" s="14"/>
      <c r="AR684" s="14"/>
      <c r="AS684" s="54"/>
      <c r="AT684" s="14"/>
      <c r="AU684" s="98"/>
      <c r="AV684" s="14"/>
      <c r="AW684" s="14"/>
    </row>
    <row r="685" spans="1:49" ht="15" thickBo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48"/>
      <c r="AM685" s="105"/>
      <c r="AN685" s="90"/>
      <c r="AO685" s="14"/>
      <c r="AP685" s="92"/>
      <c r="AQ685" s="14"/>
      <c r="AR685" s="14"/>
      <c r="AS685" s="54"/>
      <c r="AT685" s="14"/>
      <c r="AU685" s="98"/>
      <c r="AV685" s="14"/>
      <c r="AW685" s="14"/>
    </row>
    <row r="686" spans="1:49" ht="15" thickBo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48"/>
      <c r="AM686" s="105"/>
      <c r="AN686" s="90"/>
      <c r="AO686" s="14"/>
      <c r="AP686" s="92"/>
      <c r="AQ686" s="14"/>
      <c r="AR686" s="14"/>
      <c r="AS686" s="54"/>
      <c r="AT686" s="14"/>
      <c r="AU686" s="98"/>
      <c r="AV686" s="14"/>
      <c r="AW686" s="14"/>
    </row>
    <row r="687" spans="1:49" ht="15" thickBo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48"/>
      <c r="AM687" s="105"/>
      <c r="AN687" s="90"/>
      <c r="AO687" s="14"/>
      <c r="AP687" s="92"/>
      <c r="AQ687" s="14"/>
      <c r="AR687" s="14"/>
      <c r="AS687" s="54"/>
      <c r="AT687" s="14"/>
      <c r="AU687" s="98"/>
      <c r="AV687" s="14"/>
      <c r="AW687" s="14"/>
    </row>
    <row r="688" spans="1:49" ht="15" thickBo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48"/>
      <c r="AM688" s="105"/>
      <c r="AN688" s="90"/>
      <c r="AO688" s="14"/>
      <c r="AP688" s="92"/>
      <c r="AQ688" s="14"/>
      <c r="AR688" s="14"/>
      <c r="AS688" s="54"/>
      <c r="AT688" s="14"/>
      <c r="AU688" s="98"/>
      <c r="AV688" s="14"/>
      <c r="AW688" s="14"/>
    </row>
    <row r="689" spans="1:49" ht="15" thickBo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48"/>
      <c r="AM689" s="105"/>
      <c r="AN689" s="90"/>
      <c r="AO689" s="14"/>
      <c r="AP689" s="92"/>
      <c r="AQ689" s="14"/>
      <c r="AR689" s="14"/>
      <c r="AS689" s="54"/>
      <c r="AT689" s="14"/>
      <c r="AU689" s="98"/>
      <c r="AV689" s="14"/>
      <c r="AW689" s="14"/>
    </row>
    <row r="690" spans="1:49" ht="15" thickBo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48"/>
      <c r="AM690" s="105"/>
      <c r="AN690" s="90"/>
      <c r="AO690" s="14"/>
      <c r="AP690" s="92"/>
      <c r="AQ690" s="14"/>
      <c r="AR690" s="14"/>
      <c r="AS690" s="54"/>
      <c r="AT690" s="14"/>
      <c r="AU690" s="98"/>
      <c r="AV690" s="14"/>
      <c r="AW690" s="14"/>
    </row>
    <row r="691" spans="1:49" ht="15" thickBo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48"/>
      <c r="AM691" s="105"/>
      <c r="AN691" s="90"/>
      <c r="AO691" s="14"/>
      <c r="AP691" s="92"/>
      <c r="AQ691" s="14"/>
      <c r="AR691" s="14"/>
      <c r="AS691" s="54"/>
      <c r="AT691" s="14"/>
      <c r="AU691" s="98"/>
      <c r="AV691" s="14"/>
      <c r="AW691" s="14"/>
    </row>
    <row r="692" spans="1:49" ht="15" thickBo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48"/>
      <c r="AM692" s="105"/>
      <c r="AN692" s="90"/>
      <c r="AO692" s="14"/>
      <c r="AP692" s="92"/>
      <c r="AQ692" s="14"/>
      <c r="AR692" s="14"/>
      <c r="AS692" s="54"/>
      <c r="AT692" s="14"/>
      <c r="AU692" s="98"/>
      <c r="AV692" s="14"/>
      <c r="AW692" s="14"/>
    </row>
    <row r="693" spans="1:49" ht="15" thickBo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48"/>
      <c r="AM693" s="105"/>
      <c r="AN693" s="90"/>
      <c r="AO693" s="14"/>
      <c r="AP693" s="92"/>
      <c r="AQ693" s="14"/>
      <c r="AR693" s="14"/>
      <c r="AS693" s="54"/>
      <c r="AT693" s="14"/>
      <c r="AU693" s="98"/>
      <c r="AV693" s="14"/>
      <c r="AW693" s="14"/>
    </row>
    <row r="694" spans="1:49" ht="15" thickBo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48"/>
      <c r="AM694" s="105"/>
      <c r="AN694" s="90"/>
      <c r="AO694" s="14"/>
      <c r="AP694" s="92"/>
      <c r="AQ694" s="14"/>
      <c r="AR694" s="14"/>
      <c r="AS694" s="54"/>
      <c r="AT694" s="14"/>
      <c r="AU694" s="98"/>
      <c r="AV694" s="14"/>
      <c r="AW694" s="14"/>
    </row>
    <row r="695" spans="1:49" ht="15" thickBo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48"/>
      <c r="AM695" s="105"/>
      <c r="AN695" s="90"/>
      <c r="AO695" s="14"/>
      <c r="AP695" s="92"/>
      <c r="AQ695" s="14"/>
      <c r="AR695" s="14"/>
      <c r="AS695" s="54"/>
      <c r="AT695" s="14"/>
      <c r="AU695" s="98"/>
      <c r="AV695" s="14"/>
      <c r="AW695" s="14"/>
    </row>
    <row r="696" spans="1:49" ht="15" thickBo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48"/>
      <c r="AM696" s="105"/>
      <c r="AN696" s="90"/>
      <c r="AO696" s="14"/>
      <c r="AP696" s="92"/>
      <c r="AQ696" s="14"/>
      <c r="AR696" s="14"/>
      <c r="AS696" s="54"/>
      <c r="AT696" s="14"/>
      <c r="AU696" s="98"/>
      <c r="AV696" s="14"/>
      <c r="AW696" s="14"/>
    </row>
    <row r="697" spans="1:49" ht="15" thickBo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48"/>
      <c r="AM697" s="105"/>
      <c r="AN697" s="90"/>
      <c r="AO697" s="14"/>
      <c r="AP697" s="92"/>
      <c r="AQ697" s="14"/>
      <c r="AR697" s="14"/>
      <c r="AS697" s="54"/>
      <c r="AT697" s="14"/>
      <c r="AU697" s="98"/>
      <c r="AV697" s="14"/>
      <c r="AW697" s="14"/>
    </row>
    <row r="698" spans="1:49" ht="15" thickBo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48"/>
      <c r="AM698" s="105"/>
      <c r="AN698" s="90"/>
      <c r="AO698" s="14"/>
      <c r="AP698" s="92"/>
      <c r="AQ698" s="14"/>
      <c r="AR698" s="14"/>
      <c r="AS698" s="54"/>
      <c r="AT698" s="14"/>
      <c r="AU698" s="98"/>
      <c r="AV698" s="14"/>
      <c r="AW698" s="14"/>
    </row>
    <row r="699" spans="1:49" ht="15" thickBo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48"/>
      <c r="AM699" s="105"/>
      <c r="AN699" s="90"/>
      <c r="AO699" s="14"/>
      <c r="AP699" s="92"/>
      <c r="AQ699" s="14"/>
      <c r="AR699" s="14"/>
      <c r="AS699" s="54"/>
      <c r="AT699" s="14"/>
      <c r="AU699" s="98"/>
      <c r="AV699" s="14"/>
      <c r="AW699" s="14"/>
    </row>
    <row r="700" spans="1:49" ht="15" thickBo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48"/>
      <c r="AM700" s="105"/>
      <c r="AN700" s="90"/>
      <c r="AO700" s="14"/>
      <c r="AP700" s="92"/>
      <c r="AQ700" s="14"/>
      <c r="AR700" s="14"/>
      <c r="AS700" s="54"/>
      <c r="AT700" s="14"/>
      <c r="AU700" s="98"/>
      <c r="AV700" s="14"/>
      <c r="AW700" s="14"/>
    </row>
    <row r="701" spans="1:49" ht="15" thickBo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48"/>
      <c r="AM701" s="105"/>
      <c r="AN701" s="90"/>
      <c r="AO701" s="14"/>
      <c r="AP701" s="92"/>
      <c r="AQ701" s="14"/>
      <c r="AR701" s="14"/>
      <c r="AS701" s="54"/>
      <c r="AT701" s="14"/>
      <c r="AU701" s="98"/>
      <c r="AV701" s="14"/>
      <c r="AW701" s="14"/>
    </row>
    <row r="702" spans="1:49" ht="15" thickBo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48"/>
      <c r="AM702" s="105"/>
      <c r="AN702" s="90"/>
      <c r="AO702" s="14"/>
      <c r="AP702" s="92"/>
      <c r="AQ702" s="14"/>
      <c r="AR702" s="14"/>
      <c r="AS702" s="54"/>
      <c r="AT702" s="14"/>
      <c r="AU702" s="98"/>
      <c r="AV702" s="14"/>
      <c r="AW702" s="14"/>
    </row>
    <row r="703" spans="1:49" ht="15" thickBo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48"/>
      <c r="AM703" s="105"/>
      <c r="AN703" s="90"/>
      <c r="AO703" s="14"/>
      <c r="AP703" s="92"/>
      <c r="AQ703" s="14"/>
      <c r="AR703" s="14"/>
      <c r="AS703" s="54"/>
      <c r="AT703" s="14"/>
      <c r="AU703" s="98"/>
      <c r="AV703" s="14"/>
      <c r="AW703" s="14"/>
    </row>
    <row r="704" spans="1:49" ht="15" thickBo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48"/>
      <c r="AM704" s="105"/>
      <c r="AN704" s="90"/>
      <c r="AO704" s="14"/>
      <c r="AP704" s="92"/>
      <c r="AQ704" s="14"/>
      <c r="AR704" s="14"/>
      <c r="AS704" s="54"/>
      <c r="AT704" s="14"/>
      <c r="AU704" s="98"/>
      <c r="AV704" s="14"/>
      <c r="AW704" s="14"/>
    </row>
    <row r="705" spans="1:49" ht="15" thickBo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48"/>
      <c r="AM705" s="105"/>
      <c r="AN705" s="90"/>
      <c r="AO705" s="14"/>
      <c r="AP705" s="92"/>
      <c r="AQ705" s="14"/>
      <c r="AR705" s="14"/>
      <c r="AS705" s="54"/>
      <c r="AT705" s="14"/>
      <c r="AU705" s="98"/>
      <c r="AV705" s="14"/>
      <c r="AW705" s="14"/>
    </row>
    <row r="706" spans="1:49" ht="15" thickBo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48"/>
      <c r="AM706" s="105"/>
      <c r="AN706" s="90"/>
      <c r="AO706" s="14"/>
      <c r="AP706" s="92"/>
      <c r="AQ706" s="14"/>
      <c r="AR706" s="14"/>
      <c r="AS706" s="54"/>
      <c r="AT706" s="14"/>
      <c r="AU706" s="98"/>
      <c r="AV706" s="14"/>
      <c r="AW706" s="14"/>
    </row>
    <row r="707" spans="1:49" ht="15" thickBo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48"/>
      <c r="AM707" s="105"/>
      <c r="AN707" s="90"/>
      <c r="AO707" s="14"/>
      <c r="AP707" s="92"/>
      <c r="AQ707" s="14"/>
      <c r="AR707" s="14"/>
      <c r="AS707" s="54"/>
      <c r="AT707" s="14"/>
      <c r="AU707" s="98"/>
      <c r="AV707" s="14"/>
      <c r="AW707" s="14"/>
    </row>
    <row r="708" spans="1:49" ht="15" thickBo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48"/>
      <c r="AM708" s="105"/>
      <c r="AN708" s="90"/>
      <c r="AO708" s="14"/>
      <c r="AP708" s="92"/>
      <c r="AQ708" s="14"/>
      <c r="AR708" s="14"/>
      <c r="AS708" s="54"/>
      <c r="AT708" s="14"/>
      <c r="AU708" s="98"/>
      <c r="AV708" s="14"/>
      <c r="AW708" s="14"/>
    </row>
    <row r="709" spans="1:49" ht="15" thickBo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48"/>
      <c r="AM709" s="105"/>
      <c r="AN709" s="90"/>
      <c r="AO709" s="14"/>
      <c r="AP709" s="92"/>
      <c r="AQ709" s="14"/>
      <c r="AR709" s="14"/>
      <c r="AS709" s="54"/>
      <c r="AT709" s="14"/>
      <c r="AU709" s="98"/>
      <c r="AV709" s="14"/>
      <c r="AW709" s="14"/>
    </row>
    <row r="710" spans="1:49" ht="15" thickBo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48"/>
      <c r="AM710" s="105"/>
      <c r="AN710" s="90"/>
      <c r="AO710" s="14"/>
      <c r="AP710" s="92"/>
      <c r="AQ710" s="14"/>
      <c r="AR710" s="14"/>
      <c r="AS710" s="54"/>
      <c r="AT710" s="14"/>
      <c r="AU710" s="98"/>
      <c r="AV710" s="14"/>
      <c r="AW710" s="14"/>
    </row>
    <row r="711" spans="1:49" ht="15" thickBo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48"/>
      <c r="AM711" s="105"/>
      <c r="AN711" s="90"/>
      <c r="AO711" s="14"/>
      <c r="AP711" s="92"/>
      <c r="AQ711" s="14"/>
      <c r="AR711" s="14"/>
      <c r="AS711" s="54"/>
      <c r="AT711" s="14"/>
      <c r="AU711" s="98"/>
      <c r="AV711" s="14"/>
      <c r="AW711" s="14"/>
    </row>
    <row r="712" spans="1:49" ht="15" thickBo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48"/>
      <c r="AM712" s="105"/>
      <c r="AN712" s="90"/>
      <c r="AO712" s="14"/>
      <c r="AP712" s="92"/>
      <c r="AQ712" s="14"/>
      <c r="AR712" s="14"/>
      <c r="AS712" s="54"/>
      <c r="AT712" s="14"/>
      <c r="AU712" s="98"/>
      <c r="AV712" s="14"/>
      <c r="AW712" s="14"/>
    </row>
    <row r="713" spans="1:49" ht="15" thickBo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48"/>
      <c r="AM713" s="105"/>
      <c r="AN713" s="90"/>
      <c r="AO713" s="14"/>
      <c r="AP713" s="92"/>
      <c r="AQ713" s="14"/>
      <c r="AR713" s="14"/>
      <c r="AS713" s="54"/>
      <c r="AT713" s="14"/>
      <c r="AU713" s="98"/>
      <c r="AV713" s="14"/>
      <c r="AW713" s="14"/>
    </row>
    <row r="714" spans="1:49" ht="15" thickBo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48"/>
      <c r="AM714" s="105"/>
      <c r="AN714" s="90"/>
      <c r="AO714" s="14"/>
      <c r="AP714" s="92"/>
      <c r="AQ714" s="14"/>
      <c r="AR714" s="14"/>
      <c r="AS714" s="54"/>
      <c r="AT714" s="14"/>
      <c r="AU714" s="98"/>
      <c r="AV714" s="14"/>
      <c r="AW714" s="14"/>
    </row>
    <row r="715" spans="1:49" ht="15" thickBo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48"/>
      <c r="AM715" s="105"/>
      <c r="AN715" s="90"/>
      <c r="AO715" s="14"/>
      <c r="AP715" s="92"/>
      <c r="AQ715" s="14"/>
      <c r="AR715" s="14"/>
      <c r="AS715" s="54"/>
      <c r="AT715" s="14"/>
      <c r="AU715" s="98"/>
      <c r="AV715" s="14"/>
      <c r="AW715" s="14"/>
    </row>
    <row r="716" spans="1:49" ht="15" thickBo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48"/>
      <c r="AM716" s="105"/>
      <c r="AN716" s="90"/>
      <c r="AO716" s="14"/>
      <c r="AP716" s="92"/>
      <c r="AQ716" s="14"/>
      <c r="AR716" s="14"/>
      <c r="AS716" s="54"/>
      <c r="AT716" s="14"/>
      <c r="AU716" s="98"/>
      <c r="AV716" s="14"/>
      <c r="AW716" s="14"/>
    </row>
    <row r="717" spans="1:49" ht="15" thickBo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48"/>
      <c r="AM717" s="105"/>
      <c r="AN717" s="90"/>
      <c r="AO717" s="14"/>
      <c r="AP717" s="92"/>
      <c r="AQ717" s="14"/>
      <c r="AR717" s="14"/>
      <c r="AS717" s="54"/>
      <c r="AT717" s="14"/>
      <c r="AU717" s="98"/>
      <c r="AV717" s="14"/>
      <c r="AW717" s="14"/>
    </row>
    <row r="718" spans="1:49" ht="15" thickBo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48"/>
      <c r="AM718" s="105"/>
      <c r="AN718" s="90"/>
      <c r="AO718" s="14"/>
      <c r="AP718" s="92"/>
      <c r="AQ718" s="14"/>
      <c r="AR718" s="14"/>
      <c r="AS718" s="54"/>
      <c r="AT718" s="14"/>
      <c r="AU718" s="98"/>
      <c r="AV718" s="14"/>
      <c r="AW718" s="14"/>
    </row>
    <row r="719" spans="1:49" ht="15" thickBo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48"/>
      <c r="AM719" s="105"/>
      <c r="AN719" s="90"/>
      <c r="AO719" s="14"/>
      <c r="AP719" s="92"/>
      <c r="AQ719" s="14"/>
      <c r="AR719" s="14"/>
      <c r="AS719" s="54"/>
      <c r="AT719" s="14"/>
      <c r="AU719" s="98"/>
      <c r="AV719" s="14"/>
      <c r="AW719" s="14"/>
    </row>
    <row r="720" spans="1:49" ht="15" thickBo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48"/>
      <c r="AM720" s="105"/>
      <c r="AN720" s="90"/>
      <c r="AO720" s="14"/>
      <c r="AP720" s="92"/>
      <c r="AQ720" s="14"/>
      <c r="AR720" s="14"/>
      <c r="AS720" s="54"/>
      <c r="AT720" s="14"/>
      <c r="AU720" s="98"/>
      <c r="AV720" s="14"/>
      <c r="AW720" s="14"/>
    </row>
    <row r="721" spans="1:49" ht="15" thickBo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48"/>
      <c r="AM721" s="105"/>
      <c r="AN721" s="90"/>
      <c r="AO721" s="14"/>
      <c r="AP721" s="92"/>
      <c r="AQ721" s="14"/>
      <c r="AR721" s="14"/>
      <c r="AS721" s="54"/>
      <c r="AT721" s="14"/>
      <c r="AU721" s="98"/>
      <c r="AV721" s="14"/>
      <c r="AW721" s="14"/>
    </row>
    <row r="722" spans="1:49" ht="15" thickBo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48"/>
      <c r="AM722" s="105"/>
      <c r="AN722" s="90"/>
      <c r="AO722" s="14"/>
      <c r="AP722" s="92"/>
      <c r="AQ722" s="14"/>
      <c r="AR722" s="14"/>
      <c r="AS722" s="54"/>
      <c r="AT722" s="14"/>
      <c r="AU722" s="98"/>
      <c r="AV722" s="14"/>
      <c r="AW722" s="14"/>
    </row>
    <row r="723" spans="1:49" ht="15" thickBo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48"/>
      <c r="AM723" s="105"/>
      <c r="AN723" s="90"/>
      <c r="AO723" s="14"/>
      <c r="AP723" s="92"/>
      <c r="AQ723" s="14"/>
      <c r="AR723" s="14"/>
      <c r="AS723" s="54"/>
      <c r="AT723" s="14"/>
      <c r="AU723" s="98"/>
      <c r="AV723" s="14"/>
      <c r="AW723" s="14"/>
    </row>
    <row r="724" spans="1:49" ht="15" thickBo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48"/>
      <c r="AM724" s="105"/>
      <c r="AN724" s="90"/>
      <c r="AO724" s="14"/>
      <c r="AP724" s="92"/>
      <c r="AQ724" s="14"/>
      <c r="AR724" s="14"/>
      <c r="AS724" s="54"/>
      <c r="AT724" s="14"/>
      <c r="AU724" s="98"/>
      <c r="AV724" s="14"/>
      <c r="AW724" s="14"/>
    </row>
    <row r="725" spans="1:49" ht="15" thickBo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48"/>
      <c r="AM725" s="105"/>
      <c r="AN725" s="90"/>
      <c r="AO725" s="14"/>
      <c r="AP725" s="92"/>
      <c r="AQ725" s="14"/>
      <c r="AR725" s="14"/>
      <c r="AS725" s="54"/>
      <c r="AT725" s="14"/>
      <c r="AU725" s="98"/>
      <c r="AV725" s="14"/>
      <c r="AW725" s="14"/>
    </row>
    <row r="726" spans="1:49" ht="15" thickBo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48"/>
      <c r="AM726" s="105"/>
      <c r="AN726" s="90"/>
      <c r="AO726" s="14"/>
      <c r="AP726" s="92"/>
      <c r="AQ726" s="14"/>
      <c r="AR726" s="14"/>
      <c r="AS726" s="54"/>
      <c r="AT726" s="14"/>
      <c r="AU726" s="98"/>
      <c r="AV726" s="14"/>
      <c r="AW726" s="14"/>
    </row>
    <row r="727" spans="1:49" ht="15" thickBo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48"/>
      <c r="AM727" s="105"/>
      <c r="AN727" s="90"/>
      <c r="AO727" s="14"/>
      <c r="AP727" s="92"/>
      <c r="AQ727" s="14"/>
      <c r="AR727" s="14"/>
      <c r="AS727" s="54"/>
      <c r="AT727" s="14"/>
      <c r="AU727" s="98"/>
      <c r="AV727" s="14"/>
      <c r="AW727" s="14"/>
    </row>
    <row r="728" spans="1:49" ht="15" thickBo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48"/>
      <c r="AM728" s="105"/>
      <c r="AN728" s="90"/>
      <c r="AO728" s="14"/>
      <c r="AP728" s="92"/>
      <c r="AQ728" s="14"/>
      <c r="AR728" s="14"/>
      <c r="AS728" s="54"/>
      <c r="AT728" s="14"/>
      <c r="AU728" s="98"/>
      <c r="AV728" s="14"/>
      <c r="AW728" s="14"/>
    </row>
    <row r="729" spans="1:49" ht="15" thickBo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48"/>
      <c r="AM729" s="105"/>
      <c r="AN729" s="90"/>
      <c r="AO729" s="14"/>
      <c r="AP729" s="92"/>
      <c r="AQ729" s="14"/>
      <c r="AR729" s="14"/>
      <c r="AS729" s="54"/>
      <c r="AT729" s="14"/>
      <c r="AU729" s="98"/>
      <c r="AV729" s="14"/>
      <c r="AW729" s="14"/>
    </row>
    <row r="730" spans="1:49" ht="15" thickBo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48"/>
      <c r="AM730" s="105"/>
      <c r="AN730" s="90"/>
      <c r="AO730" s="14"/>
      <c r="AP730" s="92"/>
      <c r="AQ730" s="14"/>
      <c r="AR730" s="14"/>
      <c r="AS730" s="54"/>
      <c r="AT730" s="14"/>
      <c r="AU730" s="98"/>
      <c r="AV730" s="14"/>
      <c r="AW730" s="14"/>
    </row>
    <row r="731" spans="1:49" ht="15" thickBo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48"/>
      <c r="AM731" s="105"/>
      <c r="AN731" s="90"/>
      <c r="AO731" s="14"/>
      <c r="AP731" s="92"/>
      <c r="AQ731" s="14"/>
      <c r="AR731" s="14"/>
      <c r="AS731" s="54"/>
      <c r="AT731" s="14"/>
      <c r="AU731" s="98"/>
      <c r="AV731" s="14"/>
      <c r="AW731" s="14"/>
    </row>
    <row r="732" spans="1:49" ht="15" thickBo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48"/>
      <c r="AM732" s="105"/>
      <c r="AN732" s="90"/>
      <c r="AO732" s="14"/>
      <c r="AP732" s="92"/>
      <c r="AQ732" s="14"/>
      <c r="AR732" s="14"/>
      <c r="AS732" s="54"/>
      <c r="AT732" s="14"/>
      <c r="AU732" s="98"/>
      <c r="AV732" s="14"/>
      <c r="AW732" s="14"/>
    </row>
    <row r="733" spans="1:49" ht="15" thickBo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48"/>
      <c r="AM733" s="105"/>
      <c r="AN733" s="90"/>
      <c r="AO733" s="14"/>
      <c r="AP733" s="92"/>
      <c r="AQ733" s="14"/>
      <c r="AR733" s="14"/>
      <c r="AS733" s="54"/>
      <c r="AT733" s="14"/>
      <c r="AU733" s="98"/>
      <c r="AV733" s="14"/>
      <c r="AW733" s="14"/>
    </row>
    <row r="734" spans="1:49" ht="15" thickBo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48"/>
      <c r="AM734" s="105"/>
      <c r="AN734" s="90"/>
      <c r="AO734" s="14"/>
      <c r="AP734" s="92"/>
      <c r="AQ734" s="14"/>
      <c r="AR734" s="14"/>
      <c r="AS734" s="54"/>
      <c r="AT734" s="14"/>
      <c r="AU734" s="98"/>
      <c r="AV734" s="14"/>
      <c r="AW734" s="14"/>
    </row>
    <row r="735" spans="1:49" ht="15" thickBo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48"/>
      <c r="AM735" s="105"/>
      <c r="AN735" s="90"/>
      <c r="AO735" s="14"/>
      <c r="AP735" s="92"/>
      <c r="AQ735" s="14"/>
      <c r="AR735" s="14"/>
      <c r="AS735" s="54"/>
      <c r="AT735" s="14"/>
      <c r="AU735" s="98"/>
      <c r="AV735" s="14"/>
      <c r="AW735" s="14"/>
    </row>
    <row r="736" spans="1:49" ht="15" thickBo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48"/>
      <c r="AM736" s="105"/>
      <c r="AN736" s="90"/>
      <c r="AO736" s="14"/>
      <c r="AP736" s="92"/>
      <c r="AQ736" s="14"/>
      <c r="AR736" s="14"/>
      <c r="AS736" s="54"/>
      <c r="AT736" s="14"/>
      <c r="AU736" s="98"/>
      <c r="AV736" s="14"/>
      <c r="AW736" s="14"/>
    </row>
    <row r="737" spans="1:49" ht="15" thickBo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48"/>
      <c r="AM737" s="105"/>
      <c r="AN737" s="90"/>
      <c r="AO737" s="14"/>
      <c r="AP737" s="92"/>
      <c r="AQ737" s="14"/>
      <c r="AR737" s="14"/>
      <c r="AS737" s="54"/>
      <c r="AT737" s="14"/>
      <c r="AU737" s="98"/>
      <c r="AV737" s="14"/>
      <c r="AW737" s="14"/>
    </row>
    <row r="738" spans="1:49" ht="15" thickBo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48"/>
      <c r="AM738" s="105"/>
      <c r="AN738" s="90"/>
      <c r="AO738" s="14"/>
      <c r="AP738" s="92"/>
      <c r="AQ738" s="14"/>
      <c r="AR738" s="14"/>
      <c r="AS738" s="54"/>
      <c r="AT738" s="14"/>
      <c r="AU738" s="98"/>
      <c r="AV738" s="14"/>
      <c r="AW738" s="14"/>
    </row>
    <row r="739" spans="1:49" ht="15" thickBo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48"/>
      <c r="AM739" s="105"/>
      <c r="AN739" s="90"/>
      <c r="AO739" s="14"/>
      <c r="AP739" s="92"/>
      <c r="AQ739" s="14"/>
      <c r="AR739" s="14"/>
      <c r="AS739" s="54"/>
      <c r="AT739" s="14"/>
      <c r="AU739" s="98"/>
      <c r="AV739" s="14"/>
      <c r="AW739" s="14"/>
    </row>
    <row r="740" spans="1:49" ht="15" thickBo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48"/>
      <c r="AM740" s="105"/>
      <c r="AN740" s="90"/>
      <c r="AO740" s="14"/>
      <c r="AP740" s="92"/>
      <c r="AQ740" s="14"/>
      <c r="AR740" s="14"/>
      <c r="AS740" s="54"/>
      <c r="AT740" s="14"/>
      <c r="AU740" s="98"/>
      <c r="AV740" s="14"/>
      <c r="AW740" s="14"/>
    </row>
    <row r="741" spans="1:49" ht="15" thickBo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48"/>
      <c r="AM741" s="105"/>
      <c r="AN741" s="90"/>
      <c r="AO741" s="14"/>
      <c r="AP741" s="92"/>
      <c r="AQ741" s="14"/>
      <c r="AR741" s="14"/>
      <c r="AS741" s="54"/>
      <c r="AT741" s="14"/>
      <c r="AU741" s="98"/>
      <c r="AV741" s="14"/>
      <c r="AW741" s="14"/>
    </row>
    <row r="742" spans="1:49" ht="15" thickBo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48"/>
      <c r="AM742" s="105"/>
      <c r="AN742" s="90"/>
      <c r="AO742" s="14"/>
      <c r="AP742" s="92"/>
      <c r="AQ742" s="14"/>
      <c r="AR742" s="14"/>
      <c r="AS742" s="54"/>
      <c r="AT742" s="14"/>
      <c r="AU742" s="98"/>
      <c r="AV742" s="14"/>
      <c r="AW742" s="14"/>
    </row>
    <row r="743" spans="1:49" ht="15" thickBo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48"/>
      <c r="AM743" s="105"/>
      <c r="AN743" s="90"/>
      <c r="AO743" s="14"/>
      <c r="AP743" s="92"/>
      <c r="AQ743" s="14"/>
      <c r="AR743" s="14"/>
      <c r="AS743" s="54"/>
      <c r="AT743" s="14"/>
      <c r="AU743" s="98"/>
      <c r="AV743" s="14"/>
      <c r="AW743" s="14"/>
    </row>
    <row r="744" spans="1:49" ht="15" thickBo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48"/>
      <c r="AM744" s="105"/>
      <c r="AN744" s="90"/>
      <c r="AO744" s="14"/>
      <c r="AP744" s="92"/>
      <c r="AQ744" s="14"/>
      <c r="AR744" s="14"/>
      <c r="AS744" s="54"/>
      <c r="AT744" s="14"/>
      <c r="AU744" s="98"/>
      <c r="AV744" s="14"/>
      <c r="AW744" s="14"/>
    </row>
    <row r="745" spans="1:49" ht="15" thickBo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48"/>
      <c r="AM745" s="105"/>
      <c r="AN745" s="90"/>
      <c r="AO745" s="14"/>
      <c r="AP745" s="92"/>
      <c r="AQ745" s="14"/>
      <c r="AR745" s="14"/>
      <c r="AS745" s="54"/>
      <c r="AT745" s="14"/>
      <c r="AU745" s="98"/>
      <c r="AV745" s="14"/>
      <c r="AW745" s="14"/>
    </row>
    <row r="746" spans="1:49" ht="15" thickBo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48"/>
      <c r="AM746" s="105"/>
      <c r="AN746" s="90"/>
      <c r="AO746" s="14"/>
      <c r="AP746" s="92"/>
      <c r="AQ746" s="14"/>
      <c r="AR746" s="14"/>
      <c r="AS746" s="54"/>
      <c r="AT746" s="14"/>
      <c r="AU746" s="98"/>
      <c r="AV746" s="14"/>
      <c r="AW746" s="14"/>
    </row>
    <row r="747" spans="1:49" ht="15" thickBo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48"/>
      <c r="AM747" s="105"/>
      <c r="AN747" s="90"/>
      <c r="AO747" s="14"/>
      <c r="AP747" s="92"/>
      <c r="AQ747" s="14"/>
      <c r="AR747" s="14"/>
      <c r="AS747" s="54"/>
      <c r="AT747" s="14"/>
      <c r="AU747" s="98"/>
      <c r="AV747" s="14"/>
      <c r="AW747" s="14"/>
    </row>
    <row r="748" spans="1:49" ht="15" thickBo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48"/>
      <c r="AM748" s="105"/>
      <c r="AN748" s="90"/>
      <c r="AO748" s="14"/>
      <c r="AP748" s="92"/>
      <c r="AQ748" s="14"/>
      <c r="AR748" s="14"/>
      <c r="AS748" s="54"/>
      <c r="AT748" s="14"/>
      <c r="AU748" s="98"/>
      <c r="AV748" s="14"/>
      <c r="AW748" s="14"/>
    </row>
    <row r="749" spans="1:49" ht="15" thickBo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48"/>
      <c r="AM749" s="105"/>
      <c r="AN749" s="90"/>
      <c r="AO749" s="14"/>
      <c r="AP749" s="92"/>
      <c r="AQ749" s="14"/>
      <c r="AR749" s="14"/>
      <c r="AS749" s="54"/>
      <c r="AT749" s="14"/>
      <c r="AU749" s="98"/>
      <c r="AV749" s="14"/>
      <c r="AW749" s="14"/>
    </row>
    <row r="750" spans="1:49" ht="15" thickBo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48"/>
      <c r="AM750" s="105"/>
      <c r="AN750" s="90"/>
      <c r="AO750" s="14"/>
      <c r="AP750" s="92"/>
      <c r="AQ750" s="14"/>
      <c r="AR750" s="14"/>
      <c r="AS750" s="54"/>
      <c r="AT750" s="14"/>
      <c r="AU750" s="98"/>
      <c r="AV750" s="14"/>
      <c r="AW750" s="14"/>
    </row>
    <row r="751" spans="1:49" ht="15" thickBo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48"/>
      <c r="AM751" s="105"/>
      <c r="AN751" s="90"/>
      <c r="AO751" s="14"/>
      <c r="AP751" s="92"/>
      <c r="AQ751" s="14"/>
      <c r="AR751" s="14"/>
      <c r="AS751" s="54"/>
      <c r="AT751" s="14"/>
      <c r="AU751" s="98"/>
      <c r="AV751" s="14"/>
      <c r="AW751" s="14"/>
    </row>
    <row r="752" spans="1:49" ht="15" thickBo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48"/>
      <c r="AM752" s="105"/>
      <c r="AN752" s="90"/>
      <c r="AO752" s="14"/>
      <c r="AP752" s="92"/>
      <c r="AQ752" s="14"/>
      <c r="AR752" s="14"/>
      <c r="AS752" s="54"/>
      <c r="AT752" s="14"/>
      <c r="AU752" s="98"/>
      <c r="AV752" s="14"/>
      <c r="AW752" s="14"/>
    </row>
    <row r="753" spans="1:49" ht="15" thickBo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48"/>
      <c r="AM753" s="105"/>
      <c r="AN753" s="90"/>
      <c r="AO753" s="14"/>
      <c r="AP753" s="92"/>
      <c r="AQ753" s="14"/>
      <c r="AR753" s="14"/>
      <c r="AS753" s="54"/>
      <c r="AT753" s="14"/>
      <c r="AU753" s="98"/>
      <c r="AV753" s="14"/>
      <c r="AW753" s="14"/>
    </row>
    <row r="754" spans="1:49" ht="15" thickBo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48"/>
      <c r="AM754" s="105"/>
      <c r="AN754" s="90"/>
      <c r="AO754" s="14"/>
      <c r="AP754" s="92"/>
      <c r="AQ754" s="14"/>
      <c r="AR754" s="14"/>
      <c r="AS754" s="54"/>
      <c r="AT754" s="14"/>
      <c r="AU754" s="98"/>
      <c r="AV754" s="14"/>
      <c r="AW754" s="14"/>
    </row>
    <row r="755" spans="1:49" ht="15" thickBo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48"/>
      <c r="AM755" s="105"/>
      <c r="AN755" s="90"/>
      <c r="AO755" s="14"/>
      <c r="AP755" s="92"/>
      <c r="AQ755" s="14"/>
      <c r="AR755" s="14"/>
      <c r="AS755" s="54"/>
      <c r="AT755" s="14"/>
      <c r="AU755" s="98"/>
      <c r="AV755" s="14"/>
      <c r="AW755" s="14"/>
    </row>
    <row r="756" spans="1:49" ht="15" thickBo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48"/>
      <c r="AM756" s="105"/>
      <c r="AN756" s="90"/>
      <c r="AO756" s="14"/>
      <c r="AP756" s="92"/>
      <c r="AQ756" s="14"/>
      <c r="AR756" s="14"/>
      <c r="AS756" s="54"/>
      <c r="AT756" s="14"/>
      <c r="AU756" s="98"/>
      <c r="AV756" s="14"/>
      <c r="AW756" s="14"/>
    </row>
    <row r="757" spans="1:49" ht="15" thickBo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48"/>
      <c r="AM757" s="105"/>
      <c r="AN757" s="90"/>
      <c r="AO757" s="14"/>
      <c r="AP757" s="92"/>
      <c r="AQ757" s="14"/>
      <c r="AR757" s="14"/>
      <c r="AS757" s="54"/>
      <c r="AT757" s="14"/>
      <c r="AU757" s="98"/>
      <c r="AV757" s="14"/>
      <c r="AW757" s="14"/>
    </row>
    <row r="758" spans="1:49" ht="15" thickBo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48"/>
      <c r="AM758" s="105"/>
      <c r="AN758" s="90"/>
      <c r="AO758" s="14"/>
      <c r="AP758" s="92"/>
      <c r="AQ758" s="14"/>
      <c r="AR758" s="14"/>
      <c r="AS758" s="54"/>
      <c r="AT758" s="14"/>
      <c r="AU758" s="98"/>
      <c r="AV758" s="14"/>
      <c r="AW758" s="14"/>
    </row>
    <row r="759" spans="1:49" ht="15" thickBo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48"/>
      <c r="AM759" s="105"/>
      <c r="AN759" s="90"/>
      <c r="AO759" s="14"/>
      <c r="AP759" s="92"/>
      <c r="AQ759" s="14"/>
      <c r="AR759" s="14"/>
      <c r="AS759" s="54"/>
      <c r="AT759" s="14"/>
      <c r="AU759" s="98"/>
      <c r="AV759" s="14"/>
      <c r="AW759" s="14"/>
    </row>
    <row r="760" spans="1:49" ht="15" thickBo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48"/>
      <c r="AM760" s="105"/>
      <c r="AN760" s="90"/>
      <c r="AO760" s="14"/>
      <c r="AP760" s="92"/>
      <c r="AQ760" s="14"/>
      <c r="AR760" s="14"/>
      <c r="AS760" s="54"/>
      <c r="AT760" s="14"/>
      <c r="AU760" s="98"/>
      <c r="AV760" s="14"/>
      <c r="AW760" s="14"/>
    </row>
    <row r="761" spans="1:49" ht="15" thickBo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48"/>
      <c r="AM761" s="105"/>
      <c r="AN761" s="90"/>
      <c r="AO761" s="14"/>
      <c r="AP761" s="92"/>
      <c r="AQ761" s="14"/>
      <c r="AR761" s="14"/>
      <c r="AS761" s="54"/>
      <c r="AT761" s="14"/>
      <c r="AU761" s="98"/>
      <c r="AV761" s="14"/>
      <c r="AW761" s="14"/>
    </row>
    <row r="762" spans="1:49" ht="15" thickBo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48"/>
      <c r="AM762" s="105"/>
      <c r="AN762" s="90"/>
      <c r="AO762" s="14"/>
      <c r="AP762" s="92"/>
      <c r="AQ762" s="14"/>
      <c r="AR762" s="14"/>
      <c r="AS762" s="54"/>
      <c r="AT762" s="14"/>
      <c r="AU762" s="98"/>
      <c r="AV762" s="14"/>
      <c r="AW762" s="14"/>
    </row>
    <row r="763" spans="1:49" ht="15" thickBo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48"/>
      <c r="AM763" s="105"/>
      <c r="AN763" s="90"/>
      <c r="AO763" s="14"/>
      <c r="AP763" s="92"/>
      <c r="AQ763" s="14"/>
      <c r="AR763" s="14"/>
      <c r="AS763" s="54"/>
      <c r="AT763" s="14"/>
      <c r="AU763" s="98"/>
      <c r="AV763" s="14"/>
      <c r="AW763" s="14"/>
    </row>
    <row r="764" spans="1:49" ht="15" thickBo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48"/>
      <c r="AM764" s="105"/>
      <c r="AN764" s="90"/>
      <c r="AO764" s="14"/>
      <c r="AP764" s="92"/>
      <c r="AQ764" s="14"/>
      <c r="AR764" s="14"/>
      <c r="AS764" s="54"/>
      <c r="AT764" s="14"/>
      <c r="AU764" s="98"/>
      <c r="AV764" s="14"/>
      <c r="AW764" s="14"/>
    </row>
    <row r="765" spans="1:49" ht="15" thickBo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48"/>
      <c r="AM765" s="105"/>
      <c r="AN765" s="90"/>
      <c r="AO765" s="14"/>
      <c r="AP765" s="92"/>
      <c r="AQ765" s="14"/>
      <c r="AR765" s="14"/>
      <c r="AS765" s="54"/>
      <c r="AT765" s="14"/>
      <c r="AU765" s="98"/>
      <c r="AV765" s="14"/>
      <c r="AW765" s="14"/>
    </row>
    <row r="766" spans="1:49" ht="15" thickBo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48"/>
      <c r="AM766" s="105"/>
      <c r="AN766" s="90"/>
      <c r="AO766" s="14"/>
      <c r="AP766" s="92"/>
      <c r="AQ766" s="14"/>
      <c r="AR766" s="14"/>
      <c r="AS766" s="54"/>
      <c r="AT766" s="14"/>
      <c r="AU766" s="98"/>
      <c r="AV766" s="14"/>
      <c r="AW766" s="14"/>
    </row>
    <row r="767" spans="1:49" ht="15" thickBo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48"/>
      <c r="AM767" s="105"/>
      <c r="AN767" s="90"/>
      <c r="AO767" s="14"/>
      <c r="AP767" s="92"/>
      <c r="AQ767" s="14"/>
      <c r="AR767" s="14"/>
      <c r="AS767" s="54"/>
      <c r="AT767" s="14"/>
      <c r="AU767" s="98"/>
      <c r="AV767" s="14"/>
      <c r="AW767" s="14"/>
    </row>
    <row r="768" spans="1:49" ht="15" thickBo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48"/>
      <c r="AM768" s="105"/>
      <c r="AN768" s="90"/>
      <c r="AO768" s="14"/>
      <c r="AP768" s="92"/>
      <c r="AQ768" s="14"/>
      <c r="AR768" s="14"/>
      <c r="AS768" s="54"/>
      <c r="AT768" s="14"/>
      <c r="AU768" s="98"/>
      <c r="AV768" s="14"/>
      <c r="AW768" s="14"/>
    </row>
    <row r="769" spans="1:49" ht="15" thickBo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48"/>
      <c r="AM769" s="105"/>
      <c r="AN769" s="90"/>
      <c r="AO769" s="14"/>
      <c r="AP769" s="92"/>
      <c r="AQ769" s="14"/>
      <c r="AR769" s="14"/>
      <c r="AS769" s="54"/>
      <c r="AT769" s="14"/>
      <c r="AU769" s="98"/>
      <c r="AV769" s="14"/>
      <c r="AW769" s="14"/>
    </row>
    <row r="770" spans="1:49" ht="15" thickBo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48"/>
      <c r="AM770" s="105"/>
      <c r="AN770" s="90"/>
      <c r="AO770" s="14"/>
      <c r="AP770" s="92"/>
      <c r="AQ770" s="14"/>
      <c r="AR770" s="14"/>
      <c r="AS770" s="54"/>
      <c r="AT770" s="14"/>
      <c r="AU770" s="98"/>
      <c r="AV770" s="14"/>
      <c r="AW770" s="14"/>
    </row>
    <row r="771" spans="1:49" ht="15" thickBo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48"/>
      <c r="AM771" s="105"/>
      <c r="AN771" s="90"/>
      <c r="AO771" s="14"/>
      <c r="AP771" s="92"/>
      <c r="AQ771" s="14"/>
      <c r="AR771" s="14"/>
      <c r="AS771" s="54"/>
      <c r="AT771" s="14"/>
      <c r="AU771" s="98"/>
      <c r="AV771" s="14"/>
      <c r="AW771" s="14"/>
    </row>
    <row r="772" spans="1:49" ht="15" thickBo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48"/>
      <c r="AM772" s="105"/>
      <c r="AN772" s="90"/>
      <c r="AO772" s="14"/>
      <c r="AP772" s="92"/>
      <c r="AQ772" s="14"/>
      <c r="AR772" s="14"/>
      <c r="AS772" s="54"/>
      <c r="AT772" s="14"/>
      <c r="AU772" s="98"/>
      <c r="AV772" s="14"/>
      <c r="AW772" s="14"/>
    </row>
    <row r="773" spans="1:49" ht="15" thickBo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48"/>
      <c r="AM773" s="105"/>
      <c r="AN773" s="90"/>
      <c r="AO773" s="14"/>
      <c r="AP773" s="92"/>
      <c r="AQ773" s="14"/>
      <c r="AR773" s="14"/>
      <c r="AS773" s="54"/>
      <c r="AT773" s="14"/>
      <c r="AU773" s="98"/>
      <c r="AV773" s="14"/>
      <c r="AW773" s="14"/>
    </row>
    <row r="774" spans="1:49" ht="15" thickBo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48"/>
      <c r="AM774" s="105"/>
      <c r="AN774" s="90"/>
      <c r="AO774" s="14"/>
      <c r="AP774" s="92"/>
      <c r="AQ774" s="14"/>
      <c r="AR774" s="14"/>
      <c r="AS774" s="54"/>
      <c r="AT774" s="14"/>
      <c r="AU774" s="98"/>
      <c r="AV774" s="14"/>
      <c r="AW774" s="14"/>
    </row>
    <row r="775" spans="1:49" ht="15" thickBo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48"/>
      <c r="AM775" s="105"/>
      <c r="AN775" s="90"/>
      <c r="AO775" s="14"/>
      <c r="AP775" s="92"/>
      <c r="AQ775" s="14"/>
      <c r="AR775" s="14"/>
      <c r="AS775" s="54"/>
      <c r="AT775" s="14"/>
      <c r="AU775" s="98"/>
      <c r="AV775" s="14"/>
      <c r="AW775" s="14"/>
    </row>
    <row r="776" spans="1:49" ht="15" thickBo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48"/>
      <c r="AM776" s="105"/>
      <c r="AN776" s="90"/>
      <c r="AO776" s="14"/>
      <c r="AP776" s="92"/>
      <c r="AQ776" s="14"/>
      <c r="AR776" s="14"/>
      <c r="AS776" s="54"/>
      <c r="AT776" s="14"/>
      <c r="AU776" s="98"/>
      <c r="AV776" s="14"/>
      <c r="AW776" s="14"/>
    </row>
    <row r="777" spans="1:49" ht="15" thickBo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48"/>
      <c r="AM777" s="105"/>
      <c r="AN777" s="90"/>
      <c r="AO777" s="14"/>
      <c r="AP777" s="92"/>
      <c r="AQ777" s="14"/>
      <c r="AR777" s="14"/>
      <c r="AS777" s="54"/>
      <c r="AT777" s="14"/>
      <c r="AU777" s="98"/>
      <c r="AV777" s="14"/>
      <c r="AW777" s="14"/>
    </row>
    <row r="778" spans="1:49" ht="15" thickBo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48"/>
      <c r="AM778" s="105"/>
      <c r="AN778" s="90"/>
      <c r="AO778" s="14"/>
      <c r="AP778" s="92"/>
      <c r="AQ778" s="14"/>
      <c r="AR778" s="14"/>
      <c r="AS778" s="54"/>
      <c r="AT778" s="14"/>
      <c r="AU778" s="98"/>
      <c r="AV778" s="14"/>
      <c r="AW778" s="14"/>
    </row>
    <row r="779" spans="1:49" ht="15" thickBo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48"/>
      <c r="AM779" s="105"/>
      <c r="AN779" s="90"/>
      <c r="AO779" s="14"/>
      <c r="AP779" s="92"/>
      <c r="AQ779" s="14"/>
      <c r="AR779" s="14"/>
      <c r="AS779" s="54"/>
      <c r="AT779" s="14"/>
      <c r="AU779" s="98"/>
      <c r="AV779" s="14"/>
      <c r="AW779" s="14"/>
    </row>
    <row r="780" spans="1:49" ht="15" thickBo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48"/>
      <c r="AM780" s="105"/>
      <c r="AN780" s="90"/>
      <c r="AO780" s="14"/>
      <c r="AP780" s="92"/>
      <c r="AQ780" s="14"/>
      <c r="AR780" s="14"/>
      <c r="AS780" s="54"/>
      <c r="AT780" s="14"/>
      <c r="AU780" s="98"/>
      <c r="AV780" s="14"/>
      <c r="AW780" s="14"/>
    </row>
    <row r="781" spans="1:49" ht="15" thickBo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48"/>
      <c r="AM781" s="105"/>
      <c r="AN781" s="90"/>
      <c r="AO781" s="14"/>
      <c r="AP781" s="92"/>
      <c r="AQ781" s="14"/>
      <c r="AR781" s="14"/>
      <c r="AS781" s="54"/>
      <c r="AT781" s="14"/>
      <c r="AU781" s="98"/>
      <c r="AV781" s="14"/>
      <c r="AW781" s="14"/>
    </row>
    <row r="782" spans="1:49" ht="15" thickBo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48"/>
      <c r="AM782" s="105"/>
      <c r="AN782" s="90"/>
      <c r="AO782" s="14"/>
      <c r="AP782" s="92"/>
      <c r="AQ782" s="14"/>
      <c r="AR782" s="14"/>
      <c r="AS782" s="54"/>
      <c r="AT782" s="14"/>
      <c r="AU782" s="98"/>
      <c r="AV782" s="14"/>
      <c r="AW782" s="14"/>
    </row>
    <row r="783" spans="1:49" ht="15" thickBo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48"/>
      <c r="AM783" s="105"/>
      <c r="AN783" s="90"/>
      <c r="AO783" s="14"/>
      <c r="AP783" s="92"/>
      <c r="AQ783" s="14"/>
      <c r="AR783" s="14"/>
      <c r="AS783" s="54"/>
      <c r="AT783" s="14"/>
      <c r="AU783" s="98"/>
      <c r="AV783" s="14"/>
      <c r="AW783" s="14"/>
    </row>
    <row r="784" spans="1:49" ht="15" thickBo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48"/>
      <c r="AM784" s="105"/>
      <c r="AN784" s="90"/>
      <c r="AO784" s="14"/>
      <c r="AP784" s="92"/>
      <c r="AQ784" s="14"/>
      <c r="AR784" s="14"/>
      <c r="AS784" s="54"/>
      <c r="AT784" s="14"/>
      <c r="AU784" s="98"/>
      <c r="AV784" s="14"/>
      <c r="AW784" s="14"/>
    </row>
    <row r="785" spans="1:49" ht="15" thickBo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48"/>
      <c r="AM785" s="105"/>
      <c r="AN785" s="90"/>
      <c r="AO785" s="14"/>
      <c r="AP785" s="92"/>
      <c r="AQ785" s="14"/>
      <c r="AR785" s="14"/>
      <c r="AS785" s="54"/>
      <c r="AT785" s="14"/>
      <c r="AU785" s="98"/>
      <c r="AV785" s="14"/>
      <c r="AW785" s="14"/>
    </row>
    <row r="786" spans="1:49" ht="15" thickBo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48"/>
      <c r="AM786" s="105"/>
      <c r="AN786" s="90"/>
      <c r="AO786" s="14"/>
      <c r="AP786" s="92"/>
      <c r="AQ786" s="14"/>
      <c r="AR786" s="14"/>
      <c r="AS786" s="54"/>
      <c r="AT786" s="14"/>
      <c r="AU786" s="98"/>
      <c r="AV786" s="14"/>
      <c r="AW786" s="14"/>
    </row>
    <row r="787" spans="1:49" ht="15" thickBo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48"/>
      <c r="AM787" s="105"/>
      <c r="AN787" s="90"/>
      <c r="AO787" s="14"/>
      <c r="AP787" s="92"/>
      <c r="AQ787" s="14"/>
      <c r="AR787" s="14"/>
      <c r="AS787" s="54"/>
      <c r="AT787" s="14"/>
      <c r="AU787" s="98"/>
      <c r="AV787" s="14"/>
      <c r="AW787" s="14"/>
    </row>
    <row r="788" spans="1:49" ht="15" thickBo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48"/>
      <c r="AM788" s="105"/>
      <c r="AN788" s="90"/>
      <c r="AO788" s="14"/>
      <c r="AP788" s="92"/>
      <c r="AQ788" s="14"/>
      <c r="AR788" s="14"/>
      <c r="AS788" s="54"/>
      <c r="AT788" s="14"/>
      <c r="AU788" s="98"/>
      <c r="AV788" s="14"/>
      <c r="AW788" s="14"/>
    </row>
    <row r="789" spans="1:49" ht="15" thickBo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48"/>
      <c r="AM789" s="105"/>
      <c r="AN789" s="90"/>
      <c r="AO789" s="14"/>
      <c r="AP789" s="92"/>
      <c r="AQ789" s="14"/>
      <c r="AR789" s="14"/>
      <c r="AS789" s="54"/>
      <c r="AT789" s="14"/>
      <c r="AU789" s="98"/>
      <c r="AV789" s="14"/>
      <c r="AW789" s="14"/>
    </row>
    <row r="790" spans="1:49" ht="15" thickBo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48"/>
      <c r="AM790" s="105"/>
      <c r="AN790" s="90"/>
      <c r="AO790" s="14"/>
      <c r="AP790" s="92"/>
      <c r="AQ790" s="14"/>
      <c r="AR790" s="14"/>
      <c r="AS790" s="54"/>
      <c r="AT790" s="14"/>
      <c r="AU790" s="98"/>
      <c r="AV790" s="14"/>
      <c r="AW790" s="14"/>
    </row>
    <row r="791" spans="1:49" ht="15" thickBo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48"/>
      <c r="AM791" s="105"/>
      <c r="AN791" s="90"/>
      <c r="AO791" s="14"/>
      <c r="AP791" s="92"/>
      <c r="AQ791" s="14"/>
      <c r="AR791" s="14"/>
      <c r="AS791" s="54"/>
      <c r="AT791" s="14"/>
      <c r="AU791" s="98"/>
      <c r="AV791" s="14"/>
      <c r="AW791" s="14"/>
    </row>
    <row r="792" spans="1:49" ht="15" thickBo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48"/>
      <c r="AM792" s="105"/>
      <c r="AN792" s="90"/>
      <c r="AO792" s="14"/>
      <c r="AP792" s="92"/>
      <c r="AQ792" s="14"/>
      <c r="AR792" s="14"/>
      <c r="AS792" s="54"/>
      <c r="AT792" s="14"/>
      <c r="AU792" s="98"/>
      <c r="AV792" s="14"/>
      <c r="AW792" s="14"/>
    </row>
    <row r="793" spans="1:49" ht="15" thickBo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48"/>
      <c r="AM793" s="105"/>
      <c r="AN793" s="90"/>
      <c r="AO793" s="14"/>
      <c r="AP793" s="92"/>
      <c r="AQ793" s="14"/>
      <c r="AR793" s="14"/>
      <c r="AS793" s="54"/>
      <c r="AT793" s="14"/>
      <c r="AU793" s="98"/>
      <c r="AV793" s="14"/>
      <c r="AW793" s="14"/>
    </row>
    <row r="794" spans="1:49" ht="15" thickBo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48"/>
      <c r="AM794" s="105"/>
      <c r="AN794" s="90"/>
      <c r="AO794" s="14"/>
      <c r="AP794" s="92"/>
      <c r="AQ794" s="14"/>
      <c r="AR794" s="14"/>
      <c r="AS794" s="54"/>
      <c r="AT794" s="14"/>
      <c r="AU794" s="98"/>
      <c r="AV794" s="14"/>
      <c r="AW794" s="14"/>
    </row>
    <row r="795" spans="1:49" ht="15" thickBo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48"/>
      <c r="AM795" s="105"/>
      <c r="AN795" s="90"/>
      <c r="AO795" s="14"/>
      <c r="AP795" s="92"/>
      <c r="AQ795" s="14"/>
      <c r="AR795" s="14"/>
      <c r="AS795" s="54"/>
      <c r="AT795" s="14"/>
      <c r="AU795" s="98"/>
      <c r="AV795" s="14"/>
      <c r="AW795" s="14"/>
    </row>
    <row r="796" spans="1:49" ht="15" thickBo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48"/>
      <c r="AM796" s="105"/>
      <c r="AN796" s="90"/>
      <c r="AO796" s="14"/>
      <c r="AP796" s="92"/>
      <c r="AQ796" s="14"/>
      <c r="AR796" s="14"/>
      <c r="AS796" s="54"/>
      <c r="AT796" s="14"/>
      <c r="AU796" s="98"/>
      <c r="AV796" s="14"/>
      <c r="AW796" s="14"/>
    </row>
    <row r="797" spans="1:49" ht="15" thickBo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48"/>
      <c r="AM797" s="105"/>
      <c r="AN797" s="90"/>
      <c r="AO797" s="14"/>
      <c r="AP797" s="92"/>
      <c r="AQ797" s="14"/>
      <c r="AR797" s="14"/>
      <c r="AS797" s="54"/>
      <c r="AT797" s="14"/>
      <c r="AU797" s="98"/>
      <c r="AV797" s="14"/>
      <c r="AW797" s="14"/>
    </row>
    <row r="798" spans="1:49" ht="15" thickBo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48"/>
      <c r="AM798" s="105"/>
      <c r="AN798" s="90"/>
      <c r="AO798" s="14"/>
      <c r="AP798" s="92"/>
      <c r="AQ798" s="14"/>
      <c r="AR798" s="14"/>
      <c r="AS798" s="54"/>
      <c r="AT798" s="14"/>
      <c r="AU798" s="98"/>
      <c r="AV798" s="14"/>
      <c r="AW798" s="14"/>
    </row>
    <row r="799" spans="1:49" ht="15" thickBo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48"/>
      <c r="AM799" s="105"/>
      <c r="AN799" s="90"/>
      <c r="AO799" s="14"/>
      <c r="AP799" s="92"/>
      <c r="AQ799" s="14"/>
      <c r="AR799" s="14"/>
      <c r="AS799" s="54"/>
      <c r="AT799" s="14"/>
      <c r="AU799" s="98"/>
      <c r="AV799" s="14"/>
      <c r="AW799" s="14"/>
    </row>
    <row r="800" spans="1:49" ht="15" thickBo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48"/>
      <c r="AM800" s="105"/>
      <c r="AN800" s="90"/>
      <c r="AO800" s="14"/>
      <c r="AP800" s="92"/>
      <c r="AQ800" s="14"/>
      <c r="AR800" s="14"/>
      <c r="AS800" s="54"/>
      <c r="AT800" s="14"/>
      <c r="AU800" s="98"/>
      <c r="AV800" s="14"/>
      <c r="AW800" s="14"/>
    </row>
    <row r="801" spans="1:49" ht="15" thickBo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48"/>
      <c r="AM801" s="105"/>
      <c r="AN801" s="90"/>
      <c r="AO801" s="14"/>
      <c r="AP801" s="92"/>
      <c r="AQ801" s="14"/>
      <c r="AR801" s="14"/>
      <c r="AS801" s="54"/>
      <c r="AT801" s="14"/>
      <c r="AU801" s="98"/>
      <c r="AV801" s="14"/>
      <c r="AW801" s="14"/>
    </row>
    <row r="802" spans="1:49" ht="15" thickBo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48"/>
      <c r="AM802" s="105"/>
      <c r="AN802" s="90"/>
      <c r="AO802" s="14"/>
      <c r="AP802" s="92"/>
      <c r="AQ802" s="14"/>
      <c r="AR802" s="14"/>
      <c r="AS802" s="54"/>
      <c r="AT802" s="14"/>
      <c r="AU802" s="98"/>
      <c r="AV802" s="14"/>
      <c r="AW802" s="14"/>
    </row>
    <row r="803" spans="1:49" ht="15" thickBo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48"/>
      <c r="AM803" s="105"/>
      <c r="AN803" s="90"/>
      <c r="AO803" s="14"/>
      <c r="AP803" s="92"/>
      <c r="AQ803" s="14"/>
      <c r="AR803" s="14"/>
      <c r="AS803" s="54"/>
      <c r="AT803" s="14"/>
      <c r="AU803" s="98"/>
      <c r="AV803" s="14"/>
      <c r="AW803" s="14"/>
    </row>
    <row r="804" spans="1:49" ht="15" thickBo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48"/>
      <c r="AM804" s="105"/>
      <c r="AN804" s="90"/>
      <c r="AO804" s="14"/>
      <c r="AP804" s="92"/>
      <c r="AQ804" s="14"/>
      <c r="AR804" s="14"/>
      <c r="AS804" s="54"/>
      <c r="AT804" s="14"/>
      <c r="AU804" s="98"/>
      <c r="AV804" s="14"/>
      <c r="AW804" s="14"/>
    </row>
    <row r="805" spans="1:49" ht="15" thickBo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48"/>
      <c r="AM805" s="105"/>
      <c r="AN805" s="90"/>
      <c r="AO805" s="14"/>
      <c r="AP805" s="92"/>
      <c r="AQ805" s="14"/>
      <c r="AR805" s="14"/>
      <c r="AS805" s="54"/>
      <c r="AT805" s="14"/>
      <c r="AU805" s="98"/>
      <c r="AV805" s="14"/>
      <c r="AW805" s="14"/>
    </row>
    <row r="806" spans="1:49" ht="15" thickBo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48"/>
      <c r="AM806" s="105"/>
      <c r="AN806" s="90"/>
      <c r="AO806" s="14"/>
      <c r="AP806" s="92"/>
      <c r="AQ806" s="14"/>
      <c r="AR806" s="14"/>
      <c r="AS806" s="54"/>
      <c r="AT806" s="14"/>
      <c r="AU806" s="98"/>
      <c r="AV806" s="14"/>
      <c r="AW806" s="14"/>
    </row>
    <row r="807" spans="1:49" ht="15" thickBo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48"/>
      <c r="AM807" s="105"/>
      <c r="AN807" s="90"/>
      <c r="AO807" s="14"/>
      <c r="AP807" s="92"/>
      <c r="AQ807" s="14"/>
      <c r="AR807" s="14"/>
      <c r="AS807" s="54"/>
      <c r="AT807" s="14"/>
      <c r="AU807" s="98"/>
      <c r="AV807" s="14"/>
      <c r="AW807" s="14"/>
    </row>
    <row r="808" spans="1:49" ht="15" thickBo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48"/>
      <c r="AM808" s="105"/>
      <c r="AN808" s="90"/>
      <c r="AO808" s="14"/>
      <c r="AP808" s="92"/>
      <c r="AQ808" s="14"/>
      <c r="AR808" s="14"/>
      <c r="AS808" s="54"/>
      <c r="AT808" s="14"/>
      <c r="AU808" s="98"/>
      <c r="AV808" s="14"/>
      <c r="AW808" s="14"/>
    </row>
    <row r="809" spans="1:49" ht="15" thickBo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48"/>
      <c r="AM809" s="105"/>
      <c r="AN809" s="90"/>
      <c r="AO809" s="14"/>
      <c r="AP809" s="92"/>
      <c r="AQ809" s="14"/>
      <c r="AR809" s="14"/>
      <c r="AS809" s="54"/>
      <c r="AT809" s="14"/>
      <c r="AU809" s="98"/>
      <c r="AV809" s="14"/>
      <c r="AW809" s="14"/>
    </row>
    <row r="810" spans="1:49" ht="15" thickBo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48"/>
      <c r="AM810" s="105"/>
      <c r="AN810" s="90"/>
      <c r="AO810" s="14"/>
      <c r="AP810" s="92"/>
      <c r="AQ810" s="14"/>
      <c r="AR810" s="14"/>
      <c r="AS810" s="54"/>
      <c r="AT810" s="14"/>
      <c r="AU810" s="98"/>
      <c r="AV810" s="14"/>
      <c r="AW810" s="14"/>
    </row>
    <row r="811" spans="1:49" ht="15" thickBo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48"/>
      <c r="AM811" s="105"/>
      <c r="AN811" s="90"/>
      <c r="AO811" s="14"/>
      <c r="AP811" s="92"/>
      <c r="AQ811" s="14"/>
      <c r="AR811" s="14"/>
      <c r="AS811" s="54"/>
      <c r="AT811" s="14"/>
      <c r="AU811" s="98"/>
      <c r="AV811" s="14"/>
      <c r="AW811" s="14"/>
    </row>
    <row r="812" spans="1:49" ht="15" thickBo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48"/>
      <c r="AM812" s="105"/>
      <c r="AN812" s="90"/>
      <c r="AO812" s="14"/>
      <c r="AP812" s="92"/>
      <c r="AQ812" s="14"/>
      <c r="AR812" s="14"/>
      <c r="AS812" s="54"/>
      <c r="AT812" s="14"/>
      <c r="AU812" s="98"/>
      <c r="AV812" s="14"/>
      <c r="AW812" s="14"/>
    </row>
    <row r="813" spans="1:49" ht="15" thickBo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48"/>
      <c r="AM813" s="105"/>
      <c r="AN813" s="90"/>
      <c r="AO813" s="14"/>
      <c r="AP813" s="92"/>
      <c r="AQ813" s="14"/>
      <c r="AR813" s="14"/>
      <c r="AS813" s="54"/>
      <c r="AT813" s="14"/>
      <c r="AU813" s="98"/>
      <c r="AV813" s="14"/>
      <c r="AW813" s="14"/>
    </row>
    <row r="814" spans="1:49" ht="15" thickBo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48"/>
      <c r="AM814" s="105"/>
      <c r="AN814" s="90"/>
      <c r="AO814" s="14"/>
      <c r="AP814" s="92"/>
      <c r="AQ814" s="14"/>
      <c r="AR814" s="14"/>
      <c r="AS814" s="54"/>
      <c r="AT814" s="14"/>
      <c r="AU814" s="98"/>
      <c r="AV814" s="14"/>
      <c r="AW814" s="14"/>
    </row>
    <row r="815" spans="1:49" ht="15" thickBo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48"/>
      <c r="AM815" s="105"/>
      <c r="AN815" s="90"/>
      <c r="AO815" s="14"/>
      <c r="AP815" s="92"/>
      <c r="AQ815" s="14"/>
      <c r="AR815" s="14"/>
      <c r="AS815" s="54"/>
      <c r="AT815" s="14"/>
      <c r="AU815" s="98"/>
      <c r="AV815" s="14"/>
      <c r="AW815" s="14"/>
    </row>
    <row r="816" spans="1:49" ht="15" thickBo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48"/>
      <c r="AM816" s="105"/>
      <c r="AN816" s="90"/>
      <c r="AO816" s="14"/>
      <c r="AP816" s="92"/>
      <c r="AQ816" s="14"/>
      <c r="AR816" s="14"/>
      <c r="AS816" s="54"/>
      <c r="AT816" s="14"/>
      <c r="AU816" s="98"/>
      <c r="AV816" s="14"/>
      <c r="AW816" s="14"/>
    </row>
    <row r="817" spans="1:49" ht="15" thickBo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48"/>
      <c r="AM817" s="105"/>
      <c r="AN817" s="90"/>
      <c r="AO817" s="14"/>
      <c r="AP817" s="92"/>
      <c r="AQ817" s="14"/>
      <c r="AR817" s="14"/>
      <c r="AS817" s="54"/>
      <c r="AT817" s="14"/>
      <c r="AU817" s="98"/>
      <c r="AV817" s="14"/>
      <c r="AW817" s="14"/>
    </row>
    <row r="818" spans="1:49" ht="15" thickBo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48"/>
      <c r="AM818" s="105"/>
      <c r="AN818" s="90"/>
      <c r="AO818" s="14"/>
      <c r="AP818" s="92"/>
      <c r="AQ818" s="14"/>
      <c r="AR818" s="14"/>
      <c r="AS818" s="54"/>
      <c r="AT818" s="14"/>
      <c r="AU818" s="98"/>
      <c r="AV818" s="14"/>
      <c r="AW818" s="14"/>
    </row>
    <row r="819" spans="1:49" ht="15" thickBo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48"/>
      <c r="AM819" s="105"/>
      <c r="AN819" s="90"/>
      <c r="AO819" s="14"/>
      <c r="AP819" s="92"/>
      <c r="AQ819" s="14"/>
      <c r="AR819" s="14"/>
      <c r="AS819" s="54"/>
      <c r="AT819" s="14"/>
      <c r="AU819" s="98"/>
      <c r="AV819" s="14"/>
      <c r="AW819" s="14"/>
    </row>
    <row r="820" spans="1:49" ht="15" thickBo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48"/>
      <c r="AM820" s="105"/>
      <c r="AN820" s="90"/>
      <c r="AO820" s="14"/>
      <c r="AP820" s="92"/>
      <c r="AQ820" s="14"/>
      <c r="AR820" s="14"/>
      <c r="AS820" s="54"/>
      <c r="AT820" s="14"/>
      <c r="AU820" s="98"/>
      <c r="AV820" s="14"/>
      <c r="AW820" s="14"/>
    </row>
    <row r="821" spans="1:49" ht="15" thickBo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48"/>
      <c r="AM821" s="105"/>
      <c r="AN821" s="90"/>
      <c r="AO821" s="14"/>
      <c r="AP821" s="92"/>
      <c r="AQ821" s="14"/>
      <c r="AR821" s="14"/>
      <c r="AS821" s="54"/>
      <c r="AT821" s="14"/>
      <c r="AU821" s="98"/>
      <c r="AV821" s="14"/>
      <c r="AW821" s="14"/>
    </row>
    <row r="822" spans="1:49" ht="15" thickBo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48"/>
      <c r="AM822" s="105"/>
      <c r="AN822" s="90"/>
      <c r="AO822" s="14"/>
      <c r="AP822" s="92"/>
      <c r="AQ822" s="14"/>
      <c r="AR822" s="14"/>
      <c r="AS822" s="54"/>
      <c r="AT822" s="14"/>
      <c r="AU822" s="98"/>
      <c r="AV822" s="14"/>
      <c r="AW822" s="14"/>
    </row>
    <row r="823" spans="1:49" ht="15" thickBo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48"/>
      <c r="AM823" s="105"/>
      <c r="AN823" s="90"/>
      <c r="AO823" s="14"/>
      <c r="AP823" s="92"/>
      <c r="AQ823" s="14"/>
      <c r="AR823" s="14"/>
      <c r="AS823" s="54"/>
      <c r="AT823" s="14"/>
      <c r="AU823" s="98"/>
      <c r="AV823" s="14"/>
      <c r="AW823" s="14"/>
    </row>
    <row r="824" spans="1:49" ht="15" thickBo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48"/>
      <c r="AM824" s="105"/>
      <c r="AN824" s="90"/>
      <c r="AO824" s="14"/>
      <c r="AP824" s="92"/>
      <c r="AQ824" s="14"/>
      <c r="AR824" s="14"/>
      <c r="AS824" s="54"/>
      <c r="AT824" s="14"/>
      <c r="AU824" s="98"/>
      <c r="AV824" s="14"/>
      <c r="AW824" s="14"/>
    </row>
    <row r="825" spans="1:49" ht="15" thickBo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48"/>
      <c r="AM825" s="105"/>
      <c r="AN825" s="90"/>
      <c r="AO825" s="14"/>
      <c r="AP825" s="92"/>
      <c r="AQ825" s="14"/>
      <c r="AR825" s="14"/>
      <c r="AS825" s="54"/>
      <c r="AT825" s="14"/>
      <c r="AU825" s="98"/>
      <c r="AV825" s="14"/>
      <c r="AW825" s="14"/>
    </row>
    <row r="826" spans="1:49" ht="15" thickBo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48"/>
      <c r="AM826" s="105"/>
      <c r="AN826" s="90"/>
      <c r="AO826" s="14"/>
      <c r="AP826" s="92"/>
      <c r="AQ826" s="14"/>
      <c r="AR826" s="14"/>
      <c r="AS826" s="54"/>
      <c r="AT826" s="14"/>
      <c r="AU826" s="98"/>
      <c r="AV826" s="14"/>
      <c r="AW826" s="14"/>
    </row>
    <row r="827" spans="1:49" ht="15" thickBo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48"/>
      <c r="AM827" s="105"/>
      <c r="AN827" s="90"/>
      <c r="AO827" s="14"/>
      <c r="AP827" s="92"/>
      <c r="AQ827" s="14"/>
      <c r="AR827" s="14"/>
      <c r="AS827" s="54"/>
      <c r="AT827" s="14"/>
      <c r="AU827" s="98"/>
      <c r="AV827" s="14"/>
      <c r="AW827" s="14"/>
    </row>
    <row r="828" spans="1:49" ht="15" thickBo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48"/>
      <c r="AM828" s="105"/>
      <c r="AN828" s="90"/>
      <c r="AO828" s="14"/>
      <c r="AP828" s="92"/>
      <c r="AQ828" s="14"/>
      <c r="AR828" s="14"/>
      <c r="AS828" s="54"/>
      <c r="AT828" s="14"/>
      <c r="AU828" s="98"/>
      <c r="AV828" s="14"/>
      <c r="AW828" s="14"/>
    </row>
    <row r="829" spans="1:49" ht="15" thickBo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48"/>
      <c r="AM829" s="105"/>
      <c r="AN829" s="90"/>
      <c r="AO829" s="14"/>
      <c r="AP829" s="92"/>
      <c r="AQ829" s="14"/>
      <c r="AR829" s="14"/>
      <c r="AS829" s="54"/>
      <c r="AT829" s="14"/>
      <c r="AU829" s="98"/>
      <c r="AV829" s="14"/>
      <c r="AW829" s="14"/>
    </row>
    <row r="830" spans="1:49" ht="15" thickBo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48"/>
      <c r="AM830" s="105"/>
      <c r="AN830" s="90"/>
      <c r="AO830" s="14"/>
      <c r="AP830" s="92"/>
      <c r="AQ830" s="14"/>
      <c r="AR830" s="14"/>
      <c r="AS830" s="54"/>
      <c r="AT830" s="14"/>
      <c r="AU830" s="98"/>
      <c r="AV830" s="14"/>
      <c r="AW830" s="14"/>
    </row>
    <row r="831" spans="1:49" ht="15" thickBo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48"/>
      <c r="AM831" s="105"/>
      <c r="AN831" s="90"/>
      <c r="AO831" s="14"/>
      <c r="AP831" s="92"/>
      <c r="AQ831" s="14"/>
      <c r="AR831" s="14"/>
      <c r="AS831" s="54"/>
      <c r="AT831" s="14"/>
      <c r="AU831" s="98"/>
      <c r="AV831" s="14"/>
      <c r="AW831" s="14"/>
    </row>
    <row r="832" spans="1:49" ht="15" thickBo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48"/>
      <c r="AM832" s="105"/>
      <c r="AN832" s="90"/>
      <c r="AO832" s="14"/>
      <c r="AP832" s="92"/>
      <c r="AQ832" s="14"/>
      <c r="AR832" s="14"/>
      <c r="AS832" s="54"/>
      <c r="AT832" s="14"/>
      <c r="AU832" s="98"/>
      <c r="AV832" s="14"/>
      <c r="AW832" s="14"/>
    </row>
    <row r="833" spans="1:49" ht="15" thickBo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48"/>
      <c r="AM833" s="105"/>
      <c r="AN833" s="90"/>
      <c r="AO833" s="14"/>
      <c r="AP833" s="92"/>
      <c r="AQ833" s="14"/>
      <c r="AR833" s="14"/>
      <c r="AS833" s="54"/>
      <c r="AT833" s="14"/>
      <c r="AU833" s="98"/>
      <c r="AV833" s="14"/>
      <c r="AW833" s="14"/>
    </row>
    <row r="834" spans="1:49" ht="15" thickBo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48"/>
      <c r="AM834" s="105"/>
      <c r="AN834" s="90"/>
      <c r="AO834" s="14"/>
      <c r="AP834" s="92"/>
      <c r="AQ834" s="14"/>
      <c r="AR834" s="14"/>
      <c r="AS834" s="54"/>
      <c r="AT834" s="14"/>
      <c r="AU834" s="98"/>
      <c r="AV834" s="14"/>
      <c r="AW834" s="14"/>
    </row>
    <row r="835" spans="1:49" ht="15" thickBo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48"/>
      <c r="AM835" s="105"/>
      <c r="AN835" s="90"/>
      <c r="AO835" s="14"/>
      <c r="AP835" s="92"/>
      <c r="AQ835" s="14"/>
      <c r="AR835" s="14"/>
      <c r="AS835" s="54"/>
      <c r="AT835" s="14"/>
      <c r="AU835" s="98"/>
      <c r="AV835" s="14"/>
      <c r="AW835" s="14"/>
    </row>
    <row r="836" spans="1:49" ht="15" thickBo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48"/>
      <c r="AM836" s="105"/>
      <c r="AN836" s="90"/>
      <c r="AO836" s="14"/>
      <c r="AP836" s="92"/>
      <c r="AQ836" s="14"/>
      <c r="AR836" s="14"/>
      <c r="AS836" s="54"/>
      <c r="AT836" s="14"/>
      <c r="AU836" s="98"/>
      <c r="AV836" s="14"/>
      <c r="AW836" s="14"/>
    </row>
    <row r="837" spans="1:49" ht="15" thickBo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48"/>
      <c r="AM837" s="105"/>
      <c r="AN837" s="90"/>
      <c r="AO837" s="14"/>
      <c r="AP837" s="92"/>
      <c r="AQ837" s="14"/>
      <c r="AR837" s="14"/>
      <c r="AS837" s="54"/>
      <c r="AT837" s="14"/>
      <c r="AU837" s="98"/>
      <c r="AV837" s="14"/>
      <c r="AW837" s="14"/>
    </row>
    <row r="838" spans="1:49" ht="15" thickBo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48"/>
      <c r="AM838" s="105"/>
      <c r="AN838" s="90"/>
      <c r="AO838" s="14"/>
      <c r="AP838" s="92"/>
      <c r="AQ838" s="14"/>
      <c r="AR838" s="14"/>
      <c r="AS838" s="54"/>
      <c r="AT838" s="14"/>
      <c r="AU838" s="98"/>
      <c r="AV838" s="14"/>
      <c r="AW838" s="14"/>
    </row>
    <row r="839" spans="1:49" ht="15" thickBo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48"/>
      <c r="AM839" s="105"/>
      <c r="AN839" s="90"/>
      <c r="AO839" s="14"/>
      <c r="AP839" s="92"/>
      <c r="AQ839" s="14"/>
      <c r="AR839" s="14"/>
      <c r="AS839" s="54"/>
      <c r="AT839" s="14"/>
      <c r="AU839" s="98"/>
      <c r="AV839" s="14"/>
      <c r="AW839" s="14"/>
    </row>
    <row r="840" spans="1:49" ht="15" thickBo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48"/>
      <c r="AM840" s="105"/>
      <c r="AN840" s="90"/>
      <c r="AO840" s="14"/>
      <c r="AP840" s="92"/>
      <c r="AQ840" s="14"/>
      <c r="AR840" s="14"/>
      <c r="AS840" s="54"/>
      <c r="AT840" s="14"/>
      <c r="AU840" s="98"/>
      <c r="AV840" s="14"/>
      <c r="AW840" s="14"/>
    </row>
    <row r="841" spans="1:49" ht="15" thickBo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48"/>
      <c r="AM841" s="105"/>
      <c r="AN841" s="90"/>
      <c r="AO841" s="14"/>
      <c r="AP841" s="92"/>
      <c r="AQ841" s="14"/>
      <c r="AR841" s="14"/>
      <c r="AS841" s="54"/>
      <c r="AT841" s="14"/>
      <c r="AU841" s="98"/>
      <c r="AV841" s="14"/>
      <c r="AW841" s="14"/>
    </row>
    <row r="842" spans="1:49" ht="15" thickBo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48"/>
      <c r="AM842" s="105"/>
      <c r="AN842" s="90"/>
      <c r="AO842" s="14"/>
      <c r="AP842" s="92"/>
      <c r="AQ842" s="14"/>
      <c r="AR842" s="14"/>
      <c r="AS842" s="54"/>
      <c r="AT842" s="14"/>
      <c r="AU842" s="98"/>
      <c r="AV842" s="14"/>
      <c r="AW842" s="14"/>
    </row>
    <row r="843" spans="1:49" ht="15" thickBo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48"/>
      <c r="AM843" s="105"/>
      <c r="AN843" s="90"/>
      <c r="AO843" s="14"/>
      <c r="AP843" s="92"/>
      <c r="AQ843" s="14"/>
      <c r="AR843" s="14"/>
      <c r="AS843" s="54"/>
      <c r="AT843" s="14"/>
      <c r="AU843" s="98"/>
      <c r="AV843" s="14"/>
      <c r="AW843" s="14"/>
    </row>
    <row r="844" spans="1:49" ht="15" thickBo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48"/>
      <c r="AM844" s="105"/>
      <c r="AN844" s="90"/>
      <c r="AO844" s="14"/>
      <c r="AP844" s="92"/>
      <c r="AQ844" s="14"/>
      <c r="AR844" s="14"/>
      <c r="AS844" s="54"/>
      <c r="AT844" s="14"/>
      <c r="AU844" s="98"/>
      <c r="AV844" s="14"/>
      <c r="AW844" s="14"/>
    </row>
    <row r="845" spans="1:49" ht="15" thickBo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48"/>
      <c r="AM845" s="105"/>
      <c r="AN845" s="90"/>
      <c r="AO845" s="14"/>
      <c r="AP845" s="92"/>
      <c r="AQ845" s="14"/>
      <c r="AR845" s="14"/>
      <c r="AS845" s="54"/>
      <c r="AT845" s="14"/>
      <c r="AU845" s="98"/>
      <c r="AV845" s="14"/>
      <c r="AW845" s="14"/>
    </row>
    <row r="846" spans="1:49" ht="15" thickBo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48"/>
      <c r="AM846" s="105"/>
      <c r="AN846" s="90"/>
      <c r="AO846" s="14"/>
      <c r="AP846" s="92"/>
      <c r="AQ846" s="14"/>
      <c r="AR846" s="14"/>
      <c r="AS846" s="54"/>
      <c r="AT846" s="14"/>
      <c r="AU846" s="98"/>
      <c r="AV846" s="14"/>
      <c r="AW846" s="14"/>
    </row>
    <row r="847" spans="1:49" ht="15" thickBo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48"/>
      <c r="AM847" s="105"/>
      <c r="AN847" s="90"/>
      <c r="AO847" s="14"/>
      <c r="AP847" s="92"/>
      <c r="AQ847" s="14"/>
      <c r="AR847" s="14"/>
      <c r="AS847" s="54"/>
      <c r="AT847" s="14"/>
      <c r="AU847" s="98"/>
      <c r="AV847" s="14"/>
      <c r="AW847" s="14"/>
    </row>
    <row r="848" spans="1:49" ht="15" thickBo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48"/>
      <c r="AM848" s="105"/>
      <c r="AN848" s="90"/>
      <c r="AO848" s="14"/>
      <c r="AP848" s="92"/>
      <c r="AQ848" s="14"/>
      <c r="AR848" s="14"/>
      <c r="AS848" s="54"/>
      <c r="AT848" s="14"/>
      <c r="AU848" s="98"/>
      <c r="AV848" s="14"/>
      <c r="AW848" s="14"/>
    </row>
    <row r="849" spans="1:49" ht="15" thickBo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48"/>
      <c r="AM849" s="105"/>
      <c r="AN849" s="90"/>
      <c r="AO849" s="14"/>
      <c r="AP849" s="92"/>
      <c r="AQ849" s="14"/>
      <c r="AR849" s="14"/>
      <c r="AS849" s="54"/>
      <c r="AT849" s="14"/>
      <c r="AU849" s="98"/>
      <c r="AV849" s="14"/>
      <c r="AW849" s="14"/>
    </row>
    <row r="850" spans="1:49" ht="15" thickBo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48"/>
      <c r="AM850" s="105"/>
      <c r="AN850" s="90"/>
      <c r="AO850" s="14"/>
      <c r="AP850" s="92"/>
      <c r="AQ850" s="14"/>
      <c r="AR850" s="14"/>
      <c r="AS850" s="54"/>
      <c r="AT850" s="14"/>
      <c r="AU850" s="98"/>
      <c r="AV850" s="14"/>
      <c r="AW850" s="14"/>
    </row>
    <row r="851" spans="1:49" ht="15" thickBo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48"/>
      <c r="AM851" s="105"/>
      <c r="AN851" s="90"/>
      <c r="AO851" s="14"/>
      <c r="AP851" s="92"/>
      <c r="AQ851" s="14"/>
      <c r="AR851" s="14"/>
      <c r="AS851" s="54"/>
      <c r="AT851" s="14"/>
      <c r="AU851" s="98"/>
      <c r="AV851" s="14"/>
      <c r="AW851" s="14"/>
    </row>
    <row r="852" spans="1:49" ht="15" thickBo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48"/>
      <c r="AM852" s="105"/>
      <c r="AN852" s="90"/>
      <c r="AO852" s="14"/>
      <c r="AP852" s="92"/>
      <c r="AQ852" s="14"/>
      <c r="AR852" s="14"/>
      <c r="AS852" s="54"/>
      <c r="AT852" s="14"/>
      <c r="AU852" s="98"/>
      <c r="AV852" s="14"/>
      <c r="AW852" s="14"/>
    </row>
    <row r="853" spans="1:49" ht="15" thickBo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48"/>
      <c r="AM853" s="105"/>
      <c r="AN853" s="90"/>
      <c r="AO853" s="14"/>
      <c r="AP853" s="92"/>
      <c r="AQ853" s="14"/>
      <c r="AR853" s="14"/>
      <c r="AS853" s="54"/>
      <c r="AT853" s="14"/>
      <c r="AU853" s="98"/>
      <c r="AV853" s="14"/>
      <c r="AW853" s="14"/>
    </row>
    <row r="854" spans="1:49" ht="15" thickBo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48"/>
      <c r="AM854" s="105"/>
      <c r="AN854" s="90"/>
      <c r="AO854" s="14"/>
      <c r="AP854" s="92"/>
      <c r="AQ854" s="14"/>
      <c r="AR854" s="14"/>
      <c r="AS854" s="54"/>
      <c r="AT854" s="14"/>
      <c r="AU854" s="98"/>
      <c r="AV854" s="14"/>
      <c r="AW854" s="14"/>
    </row>
    <row r="855" spans="1:49" ht="15" thickBo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48"/>
      <c r="AM855" s="105"/>
      <c r="AN855" s="90"/>
      <c r="AO855" s="14"/>
      <c r="AP855" s="92"/>
      <c r="AQ855" s="14"/>
      <c r="AR855" s="14"/>
      <c r="AS855" s="54"/>
      <c r="AT855" s="14"/>
      <c r="AU855" s="98"/>
      <c r="AV855" s="14"/>
      <c r="AW855" s="14"/>
    </row>
    <row r="856" spans="1:49" ht="15" thickBo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48"/>
      <c r="AM856" s="105"/>
      <c r="AN856" s="90"/>
      <c r="AO856" s="14"/>
      <c r="AP856" s="92"/>
      <c r="AQ856" s="14"/>
      <c r="AR856" s="14"/>
      <c r="AS856" s="54"/>
      <c r="AT856" s="14"/>
      <c r="AU856" s="98"/>
      <c r="AV856" s="14"/>
      <c r="AW856" s="14"/>
    </row>
    <row r="857" spans="1:49" ht="15" thickBo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48"/>
      <c r="AM857" s="105"/>
      <c r="AN857" s="90"/>
      <c r="AO857" s="14"/>
      <c r="AP857" s="92"/>
      <c r="AQ857" s="14"/>
      <c r="AR857" s="14"/>
      <c r="AS857" s="54"/>
      <c r="AT857" s="14"/>
      <c r="AU857" s="98"/>
      <c r="AV857" s="14"/>
      <c r="AW857" s="14"/>
    </row>
    <row r="858" spans="1:49" ht="15" thickBo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48"/>
      <c r="AM858" s="105"/>
      <c r="AN858" s="90"/>
      <c r="AO858" s="14"/>
      <c r="AP858" s="92"/>
      <c r="AQ858" s="14"/>
      <c r="AR858" s="14"/>
      <c r="AS858" s="54"/>
      <c r="AT858" s="14"/>
      <c r="AU858" s="98"/>
      <c r="AV858" s="14"/>
      <c r="AW858" s="14"/>
    </row>
    <row r="859" spans="1:49" ht="15" thickBo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48"/>
      <c r="AM859" s="105"/>
      <c r="AN859" s="90"/>
      <c r="AO859" s="14"/>
      <c r="AP859" s="92"/>
      <c r="AQ859" s="14"/>
      <c r="AR859" s="14"/>
      <c r="AS859" s="54"/>
      <c r="AT859" s="14"/>
      <c r="AU859" s="98"/>
      <c r="AV859" s="14"/>
      <c r="AW859" s="14"/>
    </row>
    <row r="860" spans="1:49" ht="15" thickBo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48"/>
      <c r="AM860" s="105"/>
      <c r="AN860" s="90"/>
      <c r="AO860" s="14"/>
      <c r="AP860" s="92"/>
      <c r="AQ860" s="14"/>
      <c r="AR860" s="14"/>
      <c r="AS860" s="54"/>
      <c r="AT860" s="14"/>
      <c r="AU860" s="98"/>
      <c r="AV860" s="14"/>
      <c r="AW860" s="14"/>
    </row>
    <row r="861" spans="1:49" ht="15" thickBo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48"/>
      <c r="AM861" s="105"/>
      <c r="AN861" s="90"/>
      <c r="AO861" s="14"/>
      <c r="AP861" s="92"/>
      <c r="AQ861" s="14"/>
      <c r="AR861" s="14"/>
      <c r="AS861" s="54"/>
      <c r="AT861" s="14"/>
      <c r="AU861" s="98"/>
      <c r="AV861" s="14"/>
      <c r="AW861" s="14"/>
    </row>
    <row r="862" spans="1:49" ht="15" thickBo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48"/>
      <c r="AM862" s="105"/>
      <c r="AN862" s="90"/>
      <c r="AO862" s="14"/>
      <c r="AP862" s="92"/>
      <c r="AQ862" s="14"/>
      <c r="AR862" s="14"/>
      <c r="AS862" s="54"/>
      <c r="AT862" s="14"/>
      <c r="AU862" s="98"/>
      <c r="AV862" s="14"/>
      <c r="AW862" s="14"/>
    </row>
    <row r="863" spans="1:49" ht="15" thickBo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48"/>
      <c r="AM863" s="105"/>
      <c r="AN863" s="90"/>
      <c r="AO863" s="14"/>
      <c r="AP863" s="92"/>
      <c r="AQ863" s="14"/>
      <c r="AR863" s="14"/>
      <c r="AS863" s="54"/>
      <c r="AT863" s="14"/>
      <c r="AU863" s="98"/>
      <c r="AV863" s="14"/>
      <c r="AW863" s="14"/>
    </row>
    <row r="864" spans="1:49" ht="15" thickBo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48"/>
      <c r="AM864" s="105"/>
      <c r="AN864" s="90"/>
      <c r="AO864" s="14"/>
      <c r="AP864" s="92"/>
      <c r="AQ864" s="14"/>
      <c r="AR864" s="14"/>
      <c r="AS864" s="54"/>
      <c r="AT864" s="14"/>
      <c r="AU864" s="98"/>
      <c r="AV864" s="14"/>
      <c r="AW864" s="14"/>
    </row>
    <row r="865" spans="1:49" ht="15" thickBo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48"/>
      <c r="AM865" s="105"/>
      <c r="AN865" s="90"/>
      <c r="AO865" s="14"/>
      <c r="AP865" s="92"/>
      <c r="AQ865" s="14"/>
      <c r="AR865" s="14"/>
      <c r="AS865" s="54"/>
      <c r="AT865" s="14"/>
      <c r="AU865" s="98"/>
      <c r="AV865" s="14"/>
      <c r="AW865" s="14"/>
    </row>
    <row r="866" spans="1:49" ht="15" thickBo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48"/>
      <c r="AM866" s="105"/>
      <c r="AN866" s="90"/>
      <c r="AO866" s="14"/>
      <c r="AP866" s="92"/>
      <c r="AQ866" s="14"/>
      <c r="AR866" s="14"/>
      <c r="AS866" s="54"/>
      <c r="AT866" s="14"/>
      <c r="AU866" s="98"/>
      <c r="AV866" s="14"/>
      <c r="AW866" s="14"/>
    </row>
    <row r="867" spans="1:49" ht="15" thickBo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48"/>
      <c r="AM867" s="105"/>
      <c r="AN867" s="90"/>
      <c r="AO867" s="14"/>
      <c r="AP867" s="92"/>
      <c r="AQ867" s="14"/>
      <c r="AR867" s="14"/>
      <c r="AS867" s="54"/>
      <c r="AT867" s="14"/>
      <c r="AU867" s="98"/>
      <c r="AV867" s="14"/>
      <c r="AW867" s="14"/>
    </row>
    <row r="868" spans="1:49" ht="15" thickBo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48"/>
      <c r="AM868" s="105"/>
      <c r="AN868" s="90"/>
      <c r="AO868" s="14"/>
      <c r="AP868" s="92"/>
      <c r="AQ868" s="14"/>
      <c r="AR868" s="14"/>
      <c r="AS868" s="54"/>
      <c r="AT868" s="14"/>
      <c r="AU868" s="98"/>
      <c r="AV868" s="14"/>
      <c r="AW868" s="14"/>
    </row>
    <row r="869" spans="1:49" ht="15" thickBo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48"/>
      <c r="AM869" s="105"/>
      <c r="AN869" s="90"/>
      <c r="AO869" s="14"/>
      <c r="AP869" s="92"/>
      <c r="AQ869" s="14"/>
      <c r="AR869" s="14"/>
      <c r="AS869" s="54"/>
      <c r="AT869" s="14"/>
      <c r="AU869" s="98"/>
      <c r="AV869" s="14"/>
      <c r="AW869" s="14"/>
    </row>
    <row r="870" spans="1:49" ht="15" thickBo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48"/>
      <c r="AM870" s="105"/>
      <c r="AN870" s="90"/>
      <c r="AO870" s="14"/>
      <c r="AP870" s="92"/>
      <c r="AQ870" s="14"/>
      <c r="AR870" s="14"/>
      <c r="AS870" s="54"/>
      <c r="AT870" s="14"/>
      <c r="AU870" s="98"/>
      <c r="AV870" s="14"/>
      <c r="AW870" s="14"/>
    </row>
    <row r="871" spans="1:49" ht="15" thickBo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48"/>
      <c r="AM871" s="105"/>
      <c r="AN871" s="90"/>
      <c r="AO871" s="14"/>
      <c r="AP871" s="92"/>
      <c r="AQ871" s="14"/>
      <c r="AR871" s="14"/>
      <c r="AS871" s="54"/>
      <c r="AT871" s="14"/>
      <c r="AU871" s="98"/>
      <c r="AV871" s="14"/>
      <c r="AW871" s="14"/>
    </row>
    <row r="872" spans="1:49" ht="15" thickBo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48"/>
      <c r="AM872" s="105"/>
      <c r="AN872" s="90"/>
      <c r="AO872" s="14"/>
      <c r="AP872" s="92"/>
      <c r="AQ872" s="14"/>
      <c r="AR872" s="14"/>
      <c r="AS872" s="54"/>
      <c r="AT872" s="14"/>
      <c r="AU872" s="98"/>
      <c r="AV872" s="14"/>
      <c r="AW872" s="14"/>
    </row>
    <row r="873" spans="1:49" ht="15" thickBo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48"/>
      <c r="AM873" s="105"/>
      <c r="AN873" s="90"/>
      <c r="AO873" s="14"/>
      <c r="AP873" s="92"/>
      <c r="AQ873" s="14"/>
      <c r="AR873" s="14"/>
      <c r="AS873" s="54"/>
      <c r="AT873" s="14"/>
      <c r="AU873" s="98"/>
      <c r="AV873" s="14"/>
      <c r="AW873" s="14"/>
    </row>
    <row r="874" spans="1:49" ht="15" thickBo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48"/>
      <c r="AM874" s="105"/>
      <c r="AN874" s="90"/>
      <c r="AO874" s="14"/>
      <c r="AP874" s="92"/>
      <c r="AQ874" s="14"/>
      <c r="AR874" s="14"/>
      <c r="AS874" s="54"/>
      <c r="AT874" s="14"/>
      <c r="AU874" s="98"/>
      <c r="AV874" s="14"/>
      <c r="AW874" s="14"/>
    </row>
    <row r="875" spans="1:49" ht="15" thickBo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48"/>
      <c r="AM875" s="105"/>
      <c r="AN875" s="90"/>
      <c r="AO875" s="14"/>
      <c r="AP875" s="92"/>
      <c r="AQ875" s="14"/>
      <c r="AR875" s="14"/>
      <c r="AS875" s="54"/>
      <c r="AT875" s="14"/>
      <c r="AU875" s="98"/>
      <c r="AV875" s="14"/>
      <c r="AW875" s="14"/>
    </row>
    <row r="876" spans="1:49" ht="15" thickBo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48"/>
      <c r="AM876" s="105"/>
      <c r="AN876" s="90"/>
      <c r="AO876" s="14"/>
      <c r="AP876" s="92"/>
      <c r="AQ876" s="14"/>
      <c r="AR876" s="14"/>
      <c r="AS876" s="54"/>
      <c r="AT876" s="14"/>
      <c r="AU876" s="98"/>
      <c r="AV876" s="14"/>
      <c r="AW876" s="14"/>
    </row>
    <row r="877" spans="1:49" ht="15" thickBo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48"/>
      <c r="AM877" s="105"/>
      <c r="AN877" s="90"/>
      <c r="AO877" s="14"/>
      <c r="AP877" s="92"/>
      <c r="AQ877" s="14"/>
      <c r="AR877" s="14"/>
      <c r="AS877" s="54"/>
      <c r="AT877" s="14"/>
      <c r="AU877" s="98"/>
      <c r="AV877" s="14"/>
      <c r="AW877" s="14"/>
    </row>
    <row r="878" spans="1:49" ht="15" thickBo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48"/>
      <c r="AM878" s="105"/>
      <c r="AN878" s="90"/>
      <c r="AO878" s="14"/>
      <c r="AP878" s="92"/>
      <c r="AQ878" s="14"/>
      <c r="AR878" s="14"/>
      <c r="AS878" s="54"/>
      <c r="AT878" s="14"/>
      <c r="AU878" s="98"/>
      <c r="AV878" s="14"/>
      <c r="AW878" s="14"/>
    </row>
    <row r="879" spans="1:49" ht="15" thickBo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48"/>
      <c r="AM879" s="105"/>
      <c r="AN879" s="90"/>
      <c r="AO879" s="14"/>
      <c r="AP879" s="92"/>
      <c r="AQ879" s="14"/>
      <c r="AR879" s="14"/>
      <c r="AS879" s="54"/>
      <c r="AT879" s="14"/>
      <c r="AU879" s="98"/>
      <c r="AV879" s="14"/>
      <c r="AW879" s="14"/>
    </row>
    <row r="880" spans="1:49" ht="15" thickBo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48"/>
      <c r="AM880" s="105"/>
      <c r="AN880" s="90"/>
      <c r="AO880" s="14"/>
      <c r="AP880" s="92"/>
      <c r="AQ880" s="14"/>
      <c r="AR880" s="14"/>
      <c r="AS880" s="54"/>
      <c r="AT880" s="14"/>
      <c r="AU880" s="98"/>
      <c r="AV880" s="14"/>
      <c r="AW880" s="14"/>
    </row>
    <row r="881" spans="1:49" ht="15" thickBo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48"/>
      <c r="AM881" s="105"/>
      <c r="AN881" s="90"/>
      <c r="AO881" s="14"/>
      <c r="AP881" s="92"/>
      <c r="AQ881" s="14"/>
      <c r="AR881" s="14"/>
      <c r="AS881" s="54"/>
      <c r="AT881" s="14"/>
      <c r="AU881" s="98"/>
      <c r="AV881" s="14"/>
      <c r="AW881" s="14"/>
    </row>
    <row r="882" spans="1:49" ht="15" thickBo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48"/>
      <c r="AM882" s="105"/>
      <c r="AN882" s="90"/>
      <c r="AO882" s="14"/>
      <c r="AP882" s="92"/>
      <c r="AQ882" s="14"/>
      <c r="AR882" s="14"/>
      <c r="AS882" s="54"/>
      <c r="AT882" s="14"/>
      <c r="AU882" s="98"/>
      <c r="AV882" s="14"/>
      <c r="AW882" s="14"/>
    </row>
    <row r="883" spans="1:49" ht="15" thickBo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48"/>
      <c r="AM883" s="105"/>
      <c r="AN883" s="90"/>
      <c r="AO883" s="14"/>
      <c r="AP883" s="92"/>
      <c r="AQ883" s="14"/>
      <c r="AR883" s="14"/>
      <c r="AS883" s="54"/>
      <c r="AT883" s="14"/>
      <c r="AU883" s="98"/>
      <c r="AV883" s="14"/>
      <c r="AW883" s="14"/>
    </row>
    <row r="884" spans="1:49" ht="15" thickBo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48"/>
      <c r="AM884" s="105"/>
      <c r="AN884" s="90"/>
      <c r="AO884" s="14"/>
      <c r="AP884" s="92"/>
      <c r="AQ884" s="14"/>
      <c r="AR884" s="14"/>
      <c r="AS884" s="54"/>
      <c r="AT884" s="14"/>
      <c r="AU884" s="98"/>
      <c r="AV884" s="14"/>
      <c r="AW884" s="14"/>
    </row>
    <row r="885" spans="1:49" ht="15" thickBo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48"/>
      <c r="AM885" s="105"/>
      <c r="AN885" s="90"/>
      <c r="AO885" s="14"/>
      <c r="AP885" s="92"/>
      <c r="AQ885" s="14"/>
      <c r="AR885" s="14"/>
      <c r="AS885" s="54"/>
      <c r="AT885" s="14"/>
      <c r="AU885" s="98"/>
      <c r="AV885" s="14"/>
      <c r="AW885" s="14"/>
    </row>
    <row r="886" spans="1:49" ht="15" thickBo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48"/>
      <c r="AM886" s="105"/>
      <c r="AN886" s="90"/>
      <c r="AO886" s="14"/>
      <c r="AP886" s="92"/>
      <c r="AQ886" s="14"/>
      <c r="AR886" s="14"/>
      <c r="AS886" s="54"/>
      <c r="AT886" s="14"/>
      <c r="AU886" s="98"/>
      <c r="AV886" s="14"/>
      <c r="AW886" s="14"/>
    </row>
    <row r="887" spans="1:49" ht="15" thickBo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48"/>
      <c r="AM887" s="105"/>
      <c r="AN887" s="90"/>
      <c r="AO887" s="14"/>
      <c r="AP887" s="92"/>
      <c r="AQ887" s="14"/>
      <c r="AR887" s="14"/>
      <c r="AS887" s="54"/>
      <c r="AT887" s="14"/>
      <c r="AU887" s="98"/>
      <c r="AV887" s="14"/>
      <c r="AW887" s="14"/>
    </row>
    <row r="888" spans="1:49" ht="15" thickBo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48"/>
      <c r="AM888" s="105"/>
      <c r="AN888" s="90"/>
      <c r="AO888" s="14"/>
      <c r="AP888" s="92"/>
      <c r="AQ888" s="14"/>
      <c r="AR888" s="14"/>
      <c r="AS888" s="54"/>
      <c r="AT888" s="14"/>
      <c r="AU888" s="98"/>
      <c r="AV888" s="14"/>
      <c r="AW888" s="14"/>
    </row>
    <row r="889" spans="1:49" ht="15" thickBo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48"/>
      <c r="AM889" s="105"/>
      <c r="AN889" s="90"/>
      <c r="AO889" s="14"/>
      <c r="AP889" s="92"/>
      <c r="AQ889" s="14"/>
      <c r="AR889" s="14"/>
      <c r="AS889" s="54"/>
      <c r="AT889" s="14"/>
      <c r="AU889" s="98"/>
      <c r="AV889" s="14"/>
      <c r="AW889" s="14"/>
    </row>
    <row r="890" spans="1:49" ht="15" thickBo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48"/>
      <c r="AM890" s="105"/>
      <c r="AN890" s="90"/>
      <c r="AO890" s="14"/>
      <c r="AP890" s="92"/>
      <c r="AQ890" s="14"/>
      <c r="AR890" s="14"/>
      <c r="AS890" s="54"/>
      <c r="AT890" s="14"/>
      <c r="AU890" s="98"/>
      <c r="AV890" s="14"/>
      <c r="AW890" s="14"/>
    </row>
    <row r="891" spans="1:49" ht="15" thickBo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48"/>
      <c r="AM891" s="105"/>
      <c r="AN891" s="90"/>
      <c r="AO891" s="14"/>
      <c r="AP891" s="92"/>
      <c r="AQ891" s="14"/>
      <c r="AR891" s="14"/>
      <c r="AS891" s="54"/>
      <c r="AT891" s="14"/>
      <c r="AU891" s="98"/>
      <c r="AV891" s="14"/>
      <c r="AW891" s="14"/>
    </row>
    <row r="892" spans="1:49" ht="15" thickBo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48"/>
      <c r="AM892" s="105"/>
      <c r="AN892" s="90"/>
      <c r="AO892" s="14"/>
      <c r="AP892" s="92"/>
      <c r="AQ892" s="14"/>
      <c r="AR892" s="14"/>
      <c r="AS892" s="54"/>
      <c r="AT892" s="14"/>
      <c r="AU892" s="98"/>
      <c r="AV892" s="14"/>
      <c r="AW892" s="14"/>
    </row>
    <row r="893" spans="1:49" ht="15" thickBo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48"/>
      <c r="AM893" s="105"/>
      <c r="AN893" s="90"/>
      <c r="AO893" s="14"/>
      <c r="AP893" s="92"/>
      <c r="AQ893" s="14"/>
      <c r="AR893" s="14"/>
      <c r="AS893" s="54"/>
      <c r="AT893" s="14"/>
      <c r="AU893" s="98"/>
      <c r="AV893" s="14"/>
      <c r="AW893" s="14"/>
    </row>
    <row r="894" spans="1:49" ht="15" thickBo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48"/>
      <c r="AM894" s="105"/>
      <c r="AN894" s="90"/>
      <c r="AO894" s="14"/>
      <c r="AP894" s="92"/>
      <c r="AQ894" s="14"/>
      <c r="AR894" s="14"/>
      <c r="AS894" s="54"/>
      <c r="AT894" s="14"/>
      <c r="AU894" s="98"/>
      <c r="AV894" s="14"/>
      <c r="AW894" s="14"/>
    </row>
    <row r="895" spans="1:49" ht="15" thickBo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48"/>
      <c r="AM895" s="105"/>
      <c r="AN895" s="90"/>
      <c r="AO895" s="14"/>
      <c r="AP895" s="92"/>
      <c r="AQ895" s="14"/>
      <c r="AR895" s="14"/>
      <c r="AS895" s="54"/>
      <c r="AT895" s="14"/>
      <c r="AU895" s="98"/>
      <c r="AV895" s="14"/>
      <c r="AW895" s="14"/>
    </row>
    <row r="896" spans="1:49" ht="15" thickBo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48"/>
      <c r="AM896" s="105"/>
      <c r="AN896" s="90"/>
      <c r="AO896" s="14"/>
      <c r="AP896" s="92"/>
      <c r="AQ896" s="14"/>
      <c r="AR896" s="14"/>
      <c r="AS896" s="54"/>
      <c r="AT896" s="14"/>
      <c r="AU896" s="98"/>
      <c r="AV896" s="14"/>
      <c r="AW896" s="14"/>
    </row>
    <row r="897" spans="1:49" ht="15" thickBo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48"/>
      <c r="AM897" s="105"/>
      <c r="AN897" s="90"/>
      <c r="AO897" s="14"/>
      <c r="AP897" s="92"/>
      <c r="AQ897" s="14"/>
      <c r="AR897" s="14"/>
      <c r="AS897" s="54"/>
      <c r="AT897" s="14"/>
      <c r="AU897" s="98"/>
      <c r="AV897" s="14"/>
      <c r="AW897" s="14"/>
    </row>
    <row r="898" spans="1:49" ht="15" thickBo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48"/>
      <c r="AM898" s="105"/>
      <c r="AN898" s="90"/>
      <c r="AO898" s="14"/>
      <c r="AP898" s="92"/>
      <c r="AQ898" s="14"/>
      <c r="AR898" s="14"/>
      <c r="AS898" s="54"/>
      <c r="AT898" s="14"/>
      <c r="AU898" s="98"/>
      <c r="AV898" s="14"/>
      <c r="AW898" s="14"/>
    </row>
    <row r="899" spans="1:49" ht="15" thickBo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48"/>
      <c r="AM899" s="105"/>
      <c r="AN899" s="90"/>
      <c r="AO899" s="14"/>
      <c r="AP899" s="92"/>
      <c r="AQ899" s="14"/>
      <c r="AR899" s="14"/>
      <c r="AS899" s="54"/>
      <c r="AT899" s="14"/>
      <c r="AU899" s="98"/>
      <c r="AV899" s="14"/>
      <c r="AW899" s="14"/>
    </row>
    <row r="900" spans="1:49" ht="15" thickBo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48"/>
      <c r="AM900" s="105"/>
      <c r="AN900" s="90"/>
      <c r="AO900" s="14"/>
      <c r="AP900" s="92"/>
      <c r="AQ900" s="14"/>
      <c r="AR900" s="14"/>
      <c r="AS900" s="54"/>
      <c r="AT900" s="14"/>
      <c r="AU900" s="98"/>
      <c r="AV900" s="14"/>
      <c r="AW900" s="14"/>
    </row>
    <row r="901" spans="1:49" ht="15" thickBo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48"/>
      <c r="AM901" s="105"/>
      <c r="AN901" s="90"/>
      <c r="AO901" s="14"/>
      <c r="AP901" s="92"/>
      <c r="AQ901" s="14"/>
      <c r="AR901" s="14"/>
      <c r="AS901" s="54"/>
      <c r="AT901" s="14"/>
      <c r="AU901" s="98"/>
      <c r="AV901" s="14"/>
      <c r="AW901" s="14"/>
    </row>
    <row r="902" spans="1:49" ht="15" thickBo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48"/>
      <c r="AM902" s="105"/>
      <c r="AN902" s="90"/>
      <c r="AO902" s="14"/>
      <c r="AP902" s="92"/>
      <c r="AQ902" s="14"/>
      <c r="AR902" s="14"/>
      <c r="AS902" s="54"/>
      <c r="AT902" s="14"/>
      <c r="AU902" s="98"/>
      <c r="AV902" s="14"/>
      <c r="AW902" s="14"/>
    </row>
    <row r="903" spans="1:49" ht="15" thickBo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48"/>
      <c r="AM903" s="105"/>
      <c r="AN903" s="90"/>
      <c r="AO903" s="14"/>
      <c r="AP903" s="92"/>
      <c r="AQ903" s="14"/>
      <c r="AR903" s="14"/>
      <c r="AS903" s="54"/>
      <c r="AT903" s="14"/>
      <c r="AU903" s="98"/>
      <c r="AV903" s="14"/>
      <c r="AW903" s="14"/>
    </row>
    <row r="904" spans="1:49" ht="15" thickBo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48"/>
      <c r="AM904" s="105"/>
      <c r="AN904" s="90"/>
      <c r="AO904" s="14"/>
      <c r="AP904" s="92"/>
      <c r="AQ904" s="14"/>
      <c r="AR904" s="14"/>
      <c r="AS904" s="54"/>
      <c r="AT904" s="14"/>
      <c r="AU904" s="98"/>
      <c r="AV904" s="14"/>
      <c r="AW904" s="14"/>
    </row>
    <row r="905" spans="1:49" ht="15" thickBo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48"/>
      <c r="AM905" s="105"/>
      <c r="AN905" s="90"/>
      <c r="AO905" s="14"/>
      <c r="AP905" s="92"/>
      <c r="AQ905" s="14"/>
      <c r="AR905" s="14"/>
      <c r="AS905" s="54"/>
      <c r="AT905" s="14"/>
      <c r="AU905" s="98"/>
      <c r="AV905" s="14"/>
      <c r="AW905" s="14"/>
    </row>
    <row r="906" spans="1:49" ht="15" thickBo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48"/>
      <c r="AM906" s="105"/>
      <c r="AN906" s="90"/>
      <c r="AO906" s="14"/>
      <c r="AP906" s="92"/>
      <c r="AQ906" s="14"/>
      <c r="AR906" s="14"/>
      <c r="AS906" s="54"/>
      <c r="AT906" s="14"/>
      <c r="AU906" s="98"/>
      <c r="AV906" s="14"/>
      <c r="AW906" s="14"/>
    </row>
    <row r="907" spans="1:49" ht="15" thickBo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48"/>
      <c r="AM907" s="105"/>
      <c r="AN907" s="90"/>
      <c r="AO907" s="14"/>
      <c r="AP907" s="92"/>
      <c r="AQ907" s="14"/>
      <c r="AR907" s="14"/>
      <c r="AS907" s="54"/>
      <c r="AT907" s="14"/>
      <c r="AU907" s="98"/>
      <c r="AV907" s="14"/>
      <c r="AW907" s="14"/>
    </row>
    <row r="908" spans="1:49" ht="15" thickBo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48"/>
      <c r="AM908" s="105"/>
      <c r="AN908" s="90"/>
      <c r="AO908" s="14"/>
      <c r="AP908" s="92"/>
      <c r="AQ908" s="14"/>
      <c r="AR908" s="14"/>
      <c r="AS908" s="54"/>
      <c r="AT908" s="14"/>
      <c r="AU908" s="98"/>
      <c r="AV908" s="14"/>
      <c r="AW908" s="14"/>
    </row>
    <row r="909" spans="1:49" ht="15" thickBo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48"/>
      <c r="AM909" s="105"/>
      <c r="AN909" s="90"/>
      <c r="AO909" s="14"/>
      <c r="AP909" s="92"/>
      <c r="AQ909" s="14"/>
      <c r="AR909" s="14"/>
      <c r="AS909" s="54"/>
      <c r="AT909" s="14"/>
      <c r="AU909" s="98"/>
      <c r="AV909" s="14"/>
      <c r="AW909" s="14"/>
    </row>
    <row r="910" spans="1:49" ht="15" thickBo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48"/>
      <c r="AM910" s="105"/>
      <c r="AN910" s="90"/>
      <c r="AO910" s="14"/>
      <c r="AP910" s="92"/>
      <c r="AQ910" s="14"/>
      <c r="AR910" s="14"/>
      <c r="AS910" s="54"/>
      <c r="AT910" s="14"/>
      <c r="AU910" s="98"/>
      <c r="AV910" s="14"/>
      <c r="AW910" s="14"/>
    </row>
    <row r="911" spans="1:49" ht="15" thickBo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48"/>
      <c r="AM911" s="105"/>
      <c r="AN911" s="90"/>
      <c r="AO911" s="14"/>
      <c r="AP911" s="92"/>
      <c r="AQ911" s="14"/>
      <c r="AR911" s="14"/>
      <c r="AS911" s="54"/>
      <c r="AT911" s="14"/>
      <c r="AU911" s="98"/>
      <c r="AV911" s="14"/>
      <c r="AW911" s="14"/>
    </row>
    <row r="912" spans="1:49" ht="15" thickBo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48"/>
      <c r="AM912" s="105"/>
      <c r="AN912" s="90"/>
      <c r="AO912" s="14"/>
      <c r="AP912" s="92"/>
      <c r="AQ912" s="14"/>
      <c r="AR912" s="14"/>
      <c r="AS912" s="54"/>
      <c r="AT912" s="14"/>
      <c r="AU912" s="98"/>
      <c r="AV912" s="14"/>
      <c r="AW912" s="14"/>
    </row>
    <row r="913" spans="1:49" ht="15" thickBo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48"/>
      <c r="AM913" s="105"/>
      <c r="AN913" s="90"/>
      <c r="AO913" s="14"/>
      <c r="AP913" s="92"/>
      <c r="AQ913" s="14"/>
      <c r="AR913" s="14"/>
      <c r="AS913" s="54"/>
      <c r="AT913" s="14"/>
      <c r="AU913" s="98"/>
      <c r="AV913" s="14"/>
      <c r="AW913" s="14"/>
    </row>
    <row r="914" spans="1:49" ht="15" thickBo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48"/>
      <c r="AM914" s="105"/>
      <c r="AN914" s="90"/>
      <c r="AO914" s="14"/>
      <c r="AP914" s="92"/>
      <c r="AQ914" s="14"/>
      <c r="AR914" s="14"/>
      <c r="AS914" s="54"/>
      <c r="AT914" s="14"/>
      <c r="AU914" s="98"/>
      <c r="AV914" s="14"/>
      <c r="AW914" s="14"/>
    </row>
    <row r="915" spans="1:49" ht="15" thickBo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48"/>
      <c r="AM915" s="105"/>
      <c r="AN915" s="90"/>
      <c r="AO915" s="14"/>
      <c r="AP915" s="92"/>
      <c r="AQ915" s="14"/>
      <c r="AR915" s="14"/>
      <c r="AS915" s="54"/>
      <c r="AT915" s="14"/>
      <c r="AU915" s="98"/>
      <c r="AV915" s="14"/>
      <c r="AW915" s="14"/>
    </row>
    <row r="916" spans="1:49" ht="15" thickBo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48"/>
      <c r="AM916" s="105"/>
      <c r="AN916" s="90"/>
      <c r="AO916" s="14"/>
      <c r="AP916" s="92"/>
      <c r="AQ916" s="14"/>
      <c r="AR916" s="14"/>
      <c r="AS916" s="54"/>
      <c r="AT916" s="14"/>
      <c r="AU916" s="98"/>
      <c r="AV916" s="14"/>
      <c r="AW916" s="14"/>
    </row>
    <row r="917" spans="1:49" ht="15" thickBo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48"/>
      <c r="AM917" s="105"/>
      <c r="AN917" s="90"/>
      <c r="AO917" s="14"/>
      <c r="AP917" s="92"/>
      <c r="AQ917" s="14"/>
      <c r="AR917" s="14"/>
      <c r="AS917" s="54"/>
      <c r="AT917" s="14"/>
      <c r="AU917" s="98"/>
      <c r="AV917" s="14"/>
      <c r="AW917" s="14"/>
    </row>
    <row r="918" spans="1:49" ht="15" thickBo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48"/>
      <c r="AM918" s="105"/>
      <c r="AN918" s="90"/>
      <c r="AO918" s="14"/>
      <c r="AP918" s="92"/>
      <c r="AQ918" s="14"/>
      <c r="AR918" s="14"/>
      <c r="AS918" s="54"/>
      <c r="AT918" s="14"/>
      <c r="AU918" s="98"/>
      <c r="AV918" s="14"/>
      <c r="AW918" s="14"/>
    </row>
    <row r="919" spans="1:49" ht="15" thickBo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48"/>
      <c r="AM919" s="105"/>
      <c r="AN919" s="90"/>
      <c r="AO919" s="14"/>
      <c r="AP919" s="92"/>
      <c r="AQ919" s="14"/>
      <c r="AR919" s="14"/>
      <c r="AS919" s="54"/>
      <c r="AT919" s="14"/>
      <c r="AU919" s="98"/>
      <c r="AV919" s="14"/>
      <c r="AW919" s="14"/>
    </row>
    <row r="920" spans="1:49" ht="15" thickBo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48"/>
      <c r="AM920" s="105"/>
      <c r="AN920" s="90"/>
      <c r="AO920" s="14"/>
      <c r="AP920" s="92"/>
      <c r="AQ920" s="14"/>
      <c r="AR920" s="14"/>
      <c r="AS920" s="54"/>
      <c r="AT920" s="14"/>
      <c r="AU920" s="98"/>
      <c r="AV920" s="14"/>
      <c r="AW920" s="14"/>
    </row>
    <row r="921" spans="1:49" ht="15" thickBo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48"/>
      <c r="AM921" s="105"/>
      <c r="AN921" s="90"/>
      <c r="AO921" s="14"/>
      <c r="AP921" s="92"/>
      <c r="AQ921" s="14"/>
      <c r="AR921" s="14"/>
      <c r="AS921" s="54"/>
      <c r="AT921" s="14"/>
      <c r="AU921" s="98"/>
      <c r="AV921" s="14"/>
      <c r="AW921" s="14"/>
    </row>
    <row r="922" spans="1:49" ht="15" thickBo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48"/>
      <c r="AM922" s="105"/>
      <c r="AN922" s="90"/>
      <c r="AO922" s="14"/>
      <c r="AP922" s="92"/>
      <c r="AQ922" s="14"/>
      <c r="AR922" s="14"/>
      <c r="AS922" s="54"/>
      <c r="AT922" s="14"/>
      <c r="AU922" s="98"/>
      <c r="AV922" s="14"/>
      <c r="AW922" s="14"/>
    </row>
    <row r="923" spans="1:49" ht="15" thickBo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48"/>
      <c r="AM923" s="105"/>
      <c r="AN923" s="90"/>
      <c r="AO923" s="14"/>
      <c r="AP923" s="92"/>
      <c r="AQ923" s="14"/>
      <c r="AR923" s="14"/>
      <c r="AS923" s="54"/>
      <c r="AT923" s="14"/>
      <c r="AU923" s="98"/>
      <c r="AV923" s="14"/>
      <c r="AW923" s="14"/>
    </row>
    <row r="924" spans="1:49" ht="15" thickBo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48"/>
      <c r="AM924" s="105"/>
      <c r="AN924" s="90"/>
      <c r="AO924" s="14"/>
      <c r="AP924" s="92"/>
      <c r="AQ924" s="14"/>
      <c r="AR924" s="14"/>
      <c r="AS924" s="54"/>
      <c r="AT924" s="14"/>
      <c r="AU924" s="98"/>
      <c r="AV924" s="14"/>
      <c r="AW924" s="14"/>
    </row>
    <row r="925" spans="1:49" ht="15" thickBo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48"/>
      <c r="AM925" s="105"/>
      <c r="AN925" s="90"/>
      <c r="AO925" s="14"/>
      <c r="AP925" s="92"/>
      <c r="AQ925" s="14"/>
      <c r="AR925" s="14"/>
      <c r="AS925" s="54"/>
      <c r="AT925" s="14"/>
      <c r="AU925" s="98"/>
      <c r="AV925" s="14"/>
      <c r="AW925" s="14"/>
    </row>
    <row r="926" spans="1:49" ht="15" thickBo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48"/>
      <c r="AM926" s="105"/>
      <c r="AN926" s="90"/>
      <c r="AO926" s="14"/>
      <c r="AP926" s="92"/>
      <c r="AQ926" s="14"/>
      <c r="AR926" s="14"/>
      <c r="AS926" s="54"/>
      <c r="AT926" s="14"/>
      <c r="AU926" s="98"/>
      <c r="AV926" s="14"/>
      <c r="AW926" s="14"/>
    </row>
    <row r="927" spans="1:49" ht="15" thickBo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48"/>
      <c r="AM927" s="105"/>
      <c r="AN927" s="90"/>
      <c r="AO927" s="14"/>
      <c r="AP927" s="92"/>
      <c r="AQ927" s="14"/>
      <c r="AR927" s="14"/>
      <c r="AS927" s="54"/>
      <c r="AT927" s="14"/>
      <c r="AU927" s="98"/>
      <c r="AV927" s="14"/>
      <c r="AW927" s="14"/>
    </row>
    <row r="928" spans="1:49" ht="15" thickBo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48"/>
      <c r="AM928" s="105"/>
      <c r="AN928" s="90"/>
      <c r="AO928" s="14"/>
      <c r="AP928" s="92"/>
      <c r="AQ928" s="14"/>
      <c r="AR928" s="14"/>
      <c r="AS928" s="54"/>
      <c r="AT928" s="14"/>
      <c r="AU928" s="98"/>
      <c r="AV928" s="14"/>
      <c r="AW928" s="14"/>
    </row>
    <row r="929" spans="1:49" ht="15" thickBo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48"/>
      <c r="AM929" s="105"/>
      <c r="AN929" s="90"/>
      <c r="AO929" s="14"/>
      <c r="AP929" s="92"/>
      <c r="AQ929" s="14"/>
      <c r="AR929" s="14"/>
      <c r="AS929" s="54"/>
      <c r="AT929" s="14"/>
      <c r="AU929" s="98"/>
      <c r="AV929" s="14"/>
      <c r="AW929" s="14"/>
    </row>
    <row r="930" spans="1:49" ht="15" thickBo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48"/>
      <c r="AM930" s="105"/>
      <c r="AN930" s="90"/>
      <c r="AO930" s="14"/>
      <c r="AP930" s="92"/>
      <c r="AQ930" s="14"/>
      <c r="AR930" s="14"/>
      <c r="AS930" s="54"/>
      <c r="AT930" s="14"/>
      <c r="AU930" s="98"/>
      <c r="AV930" s="14"/>
      <c r="AW930" s="14"/>
    </row>
    <row r="931" spans="1:49" ht="15" thickBo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48"/>
      <c r="AM931" s="105"/>
      <c r="AN931" s="90"/>
      <c r="AO931" s="14"/>
      <c r="AP931" s="92"/>
      <c r="AQ931" s="14"/>
      <c r="AR931" s="14"/>
      <c r="AS931" s="54"/>
      <c r="AT931" s="14"/>
      <c r="AU931" s="98"/>
      <c r="AV931" s="14"/>
      <c r="AW931" s="14"/>
    </row>
    <row r="932" spans="1:49" ht="15" thickBo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48"/>
      <c r="AM932" s="105"/>
      <c r="AN932" s="90"/>
      <c r="AO932" s="14"/>
      <c r="AP932" s="92"/>
      <c r="AQ932" s="14"/>
      <c r="AR932" s="14"/>
      <c r="AS932" s="54"/>
      <c r="AT932" s="14"/>
      <c r="AU932" s="98"/>
      <c r="AV932" s="14"/>
      <c r="AW932" s="14"/>
    </row>
    <row r="933" spans="1:49" ht="15" thickBo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48"/>
      <c r="AM933" s="105"/>
      <c r="AN933" s="90"/>
      <c r="AO933" s="14"/>
      <c r="AP933" s="92"/>
      <c r="AQ933" s="14"/>
      <c r="AR933" s="14"/>
      <c r="AS933" s="54"/>
      <c r="AT933" s="14"/>
      <c r="AU933" s="98"/>
      <c r="AV933" s="14"/>
      <c r="AW933" s="14"/>
    </row>
    <row r="934" spans="1:49" ht="15" thickBo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48"/>
      <c r="AM934" s="105"/>
      <c r="AN934" s="90"/>
      <c r="AO934" s="14"/>
      <c r="AP934" s="92"/>
      <c r="AQ934" s="14"/>
      <c r="AR934" s="14"/>
      <c r="AS934" s="54"/>
      <c r="AT934" s="14"/>
      <c r="AU934" s="98"/>
      <c r="AV934" s="14"/>
      <c r="AW934" s="14"/>
    </row>
    <row r="935" spans="1:49" ht="15" thickBo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48"/>
      <c r="AM935" s="105"/>
      <c r="AN935" s="90"/>
      <c r="AO935" s="14"/>
      <c r="AP935" s="92"/>
      <c r="AQ935" s="14"/>
      <c r="AR935" s="14"/>
      <c r="AS935" s="54"/>
      <c r="AT935" s="14"/>
      <c r="AU935" s="98"/>
      <c r="AV935" s="14"/>
      <c r="AW935" s="14"/>
    </row>
    <row r="936" spans="1:49" ht="15" thickBo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48"/>
      <c r="AM936" s="105"/>
      <c r="AN936" s="90"/>
      <c r="AO936" s="14"/>
      <c r="AP936" s="92"/>
      <c r="AQ936" s="14"/>
      <c r="AR936" s="14"/>
      <c r="AS936" s="54"/>
      <c r="AT936" s="14"/>
      <c r="AU936" s="98"/>
      <c r="AV936" s="14"/>
      <c r="AW936" s="14"/>
    </row>
    <row r="937" spans="1:49" ht="15" thickBo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48"/>
      <c r="AM937" s="105"/>
      <c r="AN937" s="90"/>
      <c r="AO937" s="14"/>
      <c r="AP937" s="92"/>
      <c r="AQ937" s="14"/>
      <c r="AR937" s="14"/>
      <c r="AS937" s="54"/>
      <c r="AT937" s="14"/>
      <c r="AU937" s="98"/>
      <c r="AV937" s="14"/>
      <c r="AW937" s="14"/>
    </row>
    <row r="938" spans="1:49" ht="15" thickBo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48"/>
      <c r="AM938" s="105"/>
      <c r="AN938" s="90"/>
      <c r="AO938" s="14"/>
      <c r="AP938" s="92"/>
      <c r="AQ938" s="14"/>
      <c r="AR938" s="14"/>
      <c r="AS938" s="54"/>
      <c r="AT938" s="14"/>
      <c r="AU938" s="98"/>
      <c r="AV938" s="14"/>
      <c r="AW938" s="14"/>
    </row>
    <row r="939" spans="1:49" ht="15" thickBo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48"/>
      <c r="AM939" s="105"/>
      <c r="AN939" s="90"/>
      <c r="AO939" s="14"/>
      <c r="AP939" s="92"/>
      <c r="AQ939" s="14"/>
      <c r="AR939" s="14"/>
      <c r="AS939" s="54"/>
      <c r="AT939" s="14"/>
      <c r="AU939" s="98"/>
      <c r="AV939" s="14"/>
      <c r="AW939" s="14"/>
    </row>
    <row r="940" spans="1:49" ht="15" thickBo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48"/>
      <c r="AM940" s="105"/>
      <c r="AN940" s="90"/>
      <c r="AO940" s="14"/>
      <c r="AP940" s="92"/>
      <c r="AQ940" s="14"/>
      <c r="AR940" s="14"/>
      <c r="AS940" s="54"/>
      <c r="AT940" s="14"/>
      <c r="AU940" s="98"/>
      <c r="AV940" s="14"/>
      <c r="AW940" s="14"/>
    </row>
    <row r="941" spans="1:49" ht="15" thickBo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48"/>
      <c r="AM941" s="105"/>
      <c r="AN941" s="90"/>
      <c r="AO941" s="14"/>
      <c r="AP941" s="92"/>
      <c r="AQ941" s="14"/>
      <c r="AR941" s="14"/>
      <c r="AS941" s="54"/>
      <c r="AT941" s="14"/>
      <c r="AU941" s="98"/>
      <c r="AV941" s="14"/>
      <c r="AW941" s="14"/>
    </row>
    <row r="942" spans="1:49" ht="15" thickBo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48"/>
      <c r="AM942" s="105"/>
      <c r="AN942" s="90"/>
      <c r="AO942" s="14"/>
      <c r="AP942" s="92"/>
      <c r="AQ942" s="14"/>
      <c r="AR942" s="14"/>
      <c r="AS942" s="54"/>
      <c r="AT942" s="14"/>
      <c r="AU942" s="98"/>
      <c r="AV942" s="14"/>
      <c r="AW942" s="14"/>
    </row>
    <row r="943" spans="1:49" ht="15" thickBo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48"/>
      <c r="AM943" s="105"/>
      <c r="AN943" s="90"/>
      <c r="AO943" s="14"/>
      <c r="AP943" s="92"/>
      <c r="AQ943" s="14"/>
      <c r="AR943" s="14"/>
      <c r="AS943" s="54"/>
      <c r="AT943" s="14"/>
      <c r="AU943" s="98"/>
      <c r="AV943" s="14"/>
      <c r="AW943" s="14"/>
    </row>
    <row r="944" spans="1:49" ht="15" thickBo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48"/>
      <c r="AM944" s="105"/>
      <c r="AN944" s="90"/>
      <c r="AO944" s="14"/>
      <c r="AP944" s="92"/>
      <c r="AQ944" s="14"/>
      <c r="AR944" s="14"/>
      <c r="AS944" s="54"/>
      <c r="AT944" s="14"/>
      <c r="AU944" s="98"/>
      <c r="AV944" s="14"/>
      <c r="AW944" s="14"/>
    </row>
    <row r="945" spans="1:49" ht="15" thickBo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48"/>
      <c r="AM945" s="105"/>
      <c r="AN945" s="90"/>
      <c r="AO945" s="14"/>
      <c r="AP945" s="92"/>
      <c r="AQ945" s="14"/>
      <c r="AR945" s="14"/>
      <c r="AS945" s="54"/>
      <c r="AT945" s="14"/>
      <c r="AU945" s="98"/>
      <c r="AV945" s="14"/>
      <c r="AW945" s="14"/>
    </row>
    <row r="946" spans="1:49" ht="15" thickBo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48"/>
      <c r="AM946" s="105"/>
      <c r="AN946" s="90"/>
      <c r="AO946" s="14"/>
      <c r="AP946" s="92"/>
      <c r="AQ946" s="14"/>
      <c r="AR946" s="14"/>
      <c r="AS946" s="54"/>
      <c r="AT946" s="14"/>
      <c r="AU946" s="98"/>
      <c r="AV946" s="14"/>
      <c r="AW946" s="14"/>
    </row>
    <row r="947" spans="1:49" ht="15" thickBo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48"/>
      <c r="AM947" s="105"/>
      <c r="AN947" s="90"/>
      <c r="AO947" s="14"/>
      <c r="AP947" s="92"/>
      <c r="AQ947" s="14"/>
      <c r="AR947" s="14"/>
      <c r="AS947" s="54"/>
      <c r="AT947" s="14"/>
      <c r="AU947" s="98"/>
      <c r="AV947" s="14"/>
      <c r="AW947" s="14"/>
    </row>
    <row r="948" spans="1:49" ht="15" thickBo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48"/>
      <c r="AM948" s="105"/>
      <c r="AN948" s="90"/>
      <c r="AO948" s="14"/>
      <c r="AP948" s="92"/>
      <c r="AQ948" s="14"/>
      <c r="AR948" s="14"/>
      <c r="AS948" s="54"/>
      <c r="AT948" s="14"/>
      <c r="AU948" s="98"/>
      <c r="AV948" s="14"/>
      <c r="AW948" s="14"/>
    </row>
    <row r="949" spans="1:49" ht="15" thickBo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48"/>
      <c r="AM949" s="105"/>
      <c r="AN949" s="90"/>
      <c r="AO949" s="14"/>
      <c r="AP949" s="92"/>
      <c r="AQ949" s="14"/>
      <c r="AR949" s="14"/>
      <c r="AS949" s="54"/>
      <c r="AT949" s="14"/>
      <c r="AU949" s="98"/>
      <c r="AV949" s="14"/>
      <c r="AW949" s="14"/>
    </row>
    <row r="950" spans="1:49" ht="15" thickBo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48"/>
      <c r="AM950" s="105"/>
      <c r="AN950" s="90"/>
      <c r="AO950" s="14"/>
      <c r="AP950" s="92"/>
      <c r="AQ950" s="14"/>
      <c r="AR950" s="14"/>
      <c r="AS950" s="54"/>
      <c r="AT950" s="14"/>
      <c r="AU950" s="98"/>
      <c r="AV950" s="14"/>
      <c r="AW950" s="14"/>
    </row>
    <row r="951" spans="1:49" ht="15" thickBo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48"/>
      <c r="AM951" s="105"/>
      <c r="AN951" s="90"/>
      <c r="AO951" s="14"/>
      <c r="AP951" s="92"/>
      <c r="AQ951" s="14"/>
      <c r="AR951" s="14"/>
      <c r="AS951" s="54"/>
      <c r="AT951" s="14"/>
      <c r="AU951" s="98"/>
      <c r="AV951" s="14"/>
      <c r="AW951" s="14"/>
    </row>
    <row r="952" spans="1:49" ht="15" thickBo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48"/>
      <c r="AM952" s="105"/>
      <c r="AN952" s="90"/>
      <c r="AO952" s="14"/>
      <c r="AP952" s="92"/>
      <c r="AQ952" s="14"/>
      <c r="AR952" s="14"/>
      <c r="AS952" s="54"/>
      <c r="AT952" s="14"/>
      <c r="AU952" s="98"/>
      <c r="AV952" s="14"/>
      <c r="AW952" s="14"/>
    </row>
    <row r="953" spans="1:49" ht="15" thickBo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48"/>
      <c r="AM953" s="105"/>
      <c r="AN953" s="90"/>
      <c r="AO953" s="14"/>
      <c r="AP953" s="92"/>
      <c r="AQ953" s="14"/>
      <c r="AR953" s="14"/>
      <c r="AS953" s="54"/>
      <c r="AT953" s="14"/>
      <c r="AU953" s="98"/>
      <c r="AV953" s="14"/>
      <c r="AW953" s="14"/>
    </row>
    <row r="954" spans="1:49" ht="15" thickBo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48"/>
      <c r="AM954" s="105"/>
      <c r="AN954" s="90"/>
      <c r="AO954" s="14"/>
      <c r="AP954" s="92"/>
      <c r="AQ954" s="14"/>
      <c r="AR954" s="14"/>
      <c r="AS954" s="54"/>
      <c r="AT954" s="14"/>
      <c r="AU954" s="98"/>
      <c r="AV954" s="14"/>
      <c r="AW954" s="14"/>
    </row>
    <row r="955" spans="1:49" ht="15" thickBo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48"/>
      <c r="AM955" s="105"/>
      <c r="AN955" s="90"/>
      <c r="AO955" s="14"/>
      <c r="AP955" s="92"/>
      <c r="AQ955" s="14"/>
      <c r="AR955" s="14"/>
      <c r="AS955" s="54"/>
      <c r="AT955" s="14"/>
      <c r="AU955" s="98"/>
      <c r="AV955" s="14"/>
      <c r="AW955" s="14"/>
    </row>
    <row r="956" spans="1:49" ht="15" thickBo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48"/>
      <c r="AM956" s="105"/>
      <c r="AN956" s="90"/>
      <c r="AO956" s="14"/>
      <c r="AP956" s="92"/>
      <c r="AQ956" s="14"/>
      <c r="AR956" s="14"/>
      <c r="AS956" s="54"/>
      <c r="AT956" s="14"/>
      <c r="AU956" s="98"/>
      <c r="AV956" s="14"/>
      <c r="AW956" s="14"/>
    </row>
    <row r="957" spans="1:49" ht="15" thickBo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48"/>
      <c r="AM957" s="105"/>
      <c r="AN957" s="90"/>
      <c r="AO957" s="14"/>
      <c r="AP957" s="92"/>
      <c r="AQ957" s="14"/>
      <c r="AR957" s="14"/>
      <c r="AS957" s="54"/>
      <c r="AT957" s="14"/>
      <c r="AU957" s="98"/>
      <c r="AV957" s="14"/>
      <c r="AW957" s="14"/>
    </row>
    <row r="958" spans="1:49" ht="15" thickBo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48"/>
      <c r="AM958" s="105"/>
      <c r="AN958" s="90"/>
      <c r="AO958" s="14"/>
      <c r="AP958" s="92"/>
      <c r="AQ958" s="14"/>
      <c r="AR958" s="14"/>
      <c r="AS958" s="54"/>
      <c r="AT958" s="14"/>
      <c r="AU958" s="98"/>
      <c r="AV958" s="14"/>
      <c r="AW958" s="14"/>
    </row>
    <row r="959" spans="1:49" ht="15" thickBo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48"/>
      <c r="AM959" s="105"/>
      <c r="AN959" s="90"/>
      <c r="AO959" s="14"/>
      <c r="AP959" s="92"/>
      <c r="AQ959" s="14"/>
      <c r="AR959" s="14"/>
      <c r="AS959" s="54"/>
      <c r="AT959" s="14"/>
      <c r="AU959" s="98"/>
      <c r="AV959" s="14"/>
      <c r="AW959" s="14"/>
    </row>
    <row r="960" spans="1:49" ht="15" thickBo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48"/>
      <c r="AM960" s="105"/>
      <c r="AN960" s="90"/>
      <c r="AO960" s="14"/>
      <c r="AP960" s="92"/>
      <c r="AQ960" s="14"/>
      <c r="AR960" s="14"/>
      <c r="AS960" s="54"/>
      <c r="AT960" s="14"/>
      <c r="AU960" s="98"/>
      <c r="AV960" s="14"/>
      <c r="AW960" s="14"/>
    </row>
    <row r="961" spans="1:49" ht="15" thickBo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48"/>
      <c r="AM961" s="105"/>
      <c r="AN961" s="90"/>
      <c r="AO961" s="14"/>
      <c r="AP961" s="92"/>
      <c r="AQ961" s="14"/>
      <c r="AR961" s="14"/>
      <c r="AS961" s="54"/>
      <c r="AT961" s="14"/>
      <c r="AU961" s="98"/>
      <c r="AV961" s="14"/>
      <c r="AW961" s="14"/>
    </row>
    <row r="962" spans="1:49" ht="15" thickBo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48"/>
      <c r="AM962" s="105"/>
      <c r="AN962" s="90"/>
      <c r="AO962" s="14"/>
      <c r="AP962" s="92"/>
      <c r="AQ962" s="14"/>
      <c r="AR962" s="14"/>
      <c r="AS962" s="54"/>
      <c r="AT962" s="14"/>
      <c r="AU962" s="98"/>
      <c r="AV962" s="14"/>
      <c r="AW962" s="14"/>
    </row>
    <row r="963" spans="1:49" ht="15" thickBo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48"/>
      <c r="AM963" s="105"/>
      <c r="AN963" s="90"/>
      <c r="AO963" s="14"/>
      <c r="AP963" s="92"/>
      <c r="AQ963" s="14"/>
      <c r="AR963" s="14"/>
      <c r="AS963" s="54"/>
      <c r="AT963" s="14"/>
      <c r="AU963" s="98"/>
      <c r="AV963" s="14"/>
      <c r="AW963" s="14"/>
    </row>
    <row r="964" spans="1:49" ht="15" thickBo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48"/>
      <c r="AM964" s="105"/>
      <c r="AN964" s="90"/>
      <c r="AO964" s="14"/>
      <c r="AP964" s="92"/>
      <c r="AQ964" s="14"/>
      <c r="AR964" s="14"/>
      <c r="AS964" s="54"/>
      <c r="AT964" s="14"/>
      <c r="AU964" s="98"/>
      <c r="AV964" s="14"/>
      <c r="AW964" s="14"/>
    </row>
    <row r="965" spans="1:49" ht="15" thickBo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48"/>
      <c r="AM965" s="105"/>
      <c r="AN965" s="90"/>
      <c r="AO965" s="14"/>
      <c r="AP965" s="92"/>
      <c r="AQ965" s="14"/>
      <c r="AR965" s="14"/>
      <c r="AS965" s="54"/>
      <c r="AT965" s="14"/>
      <c r="AU965" s="98"/>
      <c r="AV965" s="14"/>
      <c r="AW965" s="14"/>
    </row>
    <row r="966" spans="1:49" ht="15" thickBo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48"/>
      <c r="AM966" s="105"/>
      <c r="AN966" s="90"/>
      <c r="AO966" s="14"/>
      <c r="AP966" s="92"/>
      <c r="AQ966" s="14"/>
      <c r="AR966" s="14"/>
      <c r="AS966" s="54"/>
      <c r="AT966" s="14"/>
      <c r="AU966" s="98"/>
      <c r="AV966" s="14"/>
      <c r="AW966" s="14"/>
    </row>
    <row r="967" spans="1:49" ht="15" thickBo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48"/>
      <c r="AM967" s="105"/>
      <c r="AN967" s="90"/>
      <c r="AO967" s="14"/>
      <c r="AP967" s="92"/>
      <c r="AQ967" s="14"/>
      <c r="AR967" s="14"/>
      <c r="AS967" s="54"/>
      <c r="AT967" s="14"/>
      <c r="AU967" s="98"/>
      <c r="AV967" s="14"/>
      <c r="AW967" s="14"/>
    </row>
    <row r="968" spans="1:49" ht="15" thickBo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48"/>
      <c r="AM968" s="105"/>
      <c r="AN968" s="90"/>
      <c r="AO968" s="14"/>
      <c r="AP968" s="92"/>
      <c r="AQ968" s="14"/>
      <c r="AR968" s="14"/>
      <c r="AS968" s="54"/>
      <c r="AT968" s="14"/>
      <c r="AU968" s="98"/>
      <c r="AV968" s="14"/>
      <c r="AW968" s="14"/>
    </row>
    <row r="969" spans="1:49" ht="15" thickBo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48"/>
      <c r="AM969" s="105"/>
      <c r="AN969" s="90"/>
      <c r="AO969" s="14"/>
      <c r="AP969" s="92"/>
      <c r="AQ969" s="14"/>
      <c r="AR969" s="14"/>
      <c r="AS969" s="54"/>
      <c r="AT969" s="14"/>
      <c r="AU969" s="98"/>
      <c r="AV969" s="14"/>
      <c r="AW969" s="14"/>
    </row>
    <row r="970" spans="1:49" ht="15" thickBo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48"/>
      <c r="AM970" s="105"/>
      <c r="AN970" s="90"/>
      <c r="AO970" s="14"/>
      <c r="AP970" s="92"/>
      <c r="AQ970" s="14"/>
      <c r="AR970" s="14"/>
      <c r="AS970" s="54"/>
      <c r="AT970" s="14"/>
      <c r="AU970" s="98"/>
      <c r="AV970" s="14"/>
      <c r="AW970" s="14"/>
    </row>
    <row r="971" spans="1:49" ht="15" thickBo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48"/>
      <c r="AM971" s="105"/>
      <c r="AN971" s="90"/>
      <c r="AO971" s="14"/>
      <c r="AP971" s="92"/>
      <c r="AQ971" s="14"/>
      <c r="AR971" s="14"/>
      <c r="AS971" s="54"/>
      <c r="AT971" s="14"/>
      <c r="AU971" s="98"/>
      <c r="AV971" s="14"/>
      <c r="AW971" s="14"/>
    </row>
    <row r="972" spans="1:49" ht="15" thickBo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48"/>
      <c r="AM972" s="105"/>
      <c r="AN972" s="90"/>
      <c r="AO972" s="14"/>
      <c r="AP972" s="92"/>
      <c r="AQ972" s="14"/>
      <c r="AR972" s="14"/>
      <c r="AS972" s="54"/>
      <c r="AT972" s="14"/>
      <c r="AU972" s="98"/>
      <c r="AV972" s="14"/>
      <c r="AW972" s="14"/>
    </row>
    <row r="973" spans="1:49" ht="15" thickBo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48"/>
      <c r="AM973" s="105"/>
      <c r="AN973" s="90"/>
      <c r="AO973" s="14"/>
      <c r="AP973" s="92"/>
      <c r="AQ973" s="14"/>
      <c r="AR973" s="14"/>
      <c r="AS973" s="54"/>
      <c r="AT973" s="14"/>
      <c r="AU973" s="98"/>
      <c r="AV973" s="14"/>
      <c r="AW973" s="14"/>
    </row>
    <row r="974" spans="1:49" ht="15" thickBo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48"/>
      <c r="AM974" s="105"/>
      <c r="AN974" s="90"/>
      <c r="AO974" s="14"/>
      <c r="AP974" s="92"/>
      <c r="AQ974" s="14"/>
      <c r="AR974" s="14"/>
      <c r="AS974" s="54"/>
      <c r="AT974" s="14"/>
      <c r="AU974" s="98"/>
      <c r="AV974" s="14"/>
      <c r="AW974" s="14"/>
    </row>
    <row r="975" spans="1:49" ht="15" thickBo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48"/>
      <c r="AM975" s="105"/>
      <c r="AN975" s="90"/>
      <c r="AO975" s="14"/>
      <c r="AP975" s="92"/>
      <c r="AQ975" s="14"/>
      <c r="AR975" s="14"/>
      <c r="AS975" s="54"/>
      <c r="AT975" s="14"/>
      <c r="AU975" s="98"/>
      <c r="AV975" s="14"/>
      <c r="AW975" s="14"/>
    </row>
    <row r="976" spans="1:49" ht="15" thickBo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48"/>
      <c r="AM976" s="105"/>
      <c r="AN976" s="90"/>
      <c r="AO976" s="14"/>
      <c r="AP976" s="92"/>
      <c r="AQ976" s="14"/>
      <c r="AR976" s="14"/>
      <c r="AS976" s="54"/>
      <c r="AT976" s="14"/>
      <c r="AU976" s="98"/>
      <c r="AV976" s="14"/>
      <c r="AW976" s="14"/>
    </row>
    <row r="977" spans="1:49" ht="15" thickBo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48"/>
      <c r="AM977" s="105"/>
      <c r="AN977" s="90"/>
      <c r="AO977" s="14"/>
      <c r="AP977" s="92"/>
      <c r="AQ977" s="14"/>
      <c r="AR977" s="14"/>
      <c r="AS977" s="54"/>
      <c r="AT977" s="14"/>
      <c r="AU977" s="98"/>
      <c r="AV977" s="14"/>
      <c r="AW977" s="14"/>
    </row>
    <row r="978" spans="1:49" ht="15" thickBo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48"/>
      <c r="AM978" s="105"/>
      <c r="AN978" s="90"/>
      <c r="AO978" s="14"/>
      <c r="AP978" s="92"/>
      <c r="AQ978" s="14"/>
      <c r="AR978" s="14"/>
      <c r="AS978" s="54"/>
      <c r="AT978" s="14"/>
      <c r="AU978" s="98"/>
      <c r="AV978" s="14"/>
      <c r="AW978" s="14"/>
    </row>
    <row r="979" spans="1:49" ht="15" thickBo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48"/>
      <c r="AM979" s="105"/>
      <c r="AN979" s="90"/>
      <c r="AO979" s="14"/>
      <c r="AP979" s="92"/>
      <c r="AQ979" s="14"/>
      <c r="AR979" s="14"/>
      <c r="AS979" s="54"/>
      <c r="AT979" s="14"/>
      <c r="AU979" s="98"/>
      <c r="AV979" s="14"/>
      <c r="AW979" s="14"/>
    </row>
    <row r="980" spans="1:49" ht="15" thickBo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48"/>
      <c r="AM980" s="105"/>
      <c r="AN980" s="90"/>
      <c r="AO980" s="14"/>
      <c r="AP980" s="92"/>
      <c r="AQ980" s="14"/>
      <c r="AR980" s="14"/>
      <c r="AS980" s="54"/>
      <c r="AT980" s="14"/>
      <c r="AU980" s="98"/>
      <c r="AV980" s="14"/>
      <c r="AW980" s="14"/>
    </row>
    <row r="981" spans="1:49" ht="15" thickBo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48"/>
      <c r="AM981" s="105"/>
      <c r="AN981" s="90"/>
      <c r="AO981" s="14"/>
      <c r="AP981" s="92"/>
      <c r="AQ981" s="14"/>
      <c r="AR981" s="14"/>
      <c r="AS981" s="54"/>
      <c r="AT981" s="14"/>
      <c r="AU981" s="98"/>
      <c r="AV981" s="14"/>
      <c r="AW981" s="14"/>
    </row>
    <row r="982" spans="1:49" ht="15" thickBo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48"/>
      <c r="AM982" s="105"/>
      <c r="AN982" s="90"/>
      <c r="AO982" s="14"/>
      <c r="AP982" s="92"/>
      <c r="AQ982" s="14"/>
      <c r="AR982" s="14"/>
      <c r="AS982" s="54"/>
      <c r="AT982" s="14"/>
      <c r="AU982" s="98"/>
      <c r="AV982" s="14"/>
      <c r="AW982" s="14"/>
    </row>
    <row r="983" spans="1:49" ht="15" thickBo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48"/>
      <c r="AM983" s="105"/>
      <c r="AN983" s="90"/>
      <c r="AO983" s="14"/>
      <c r="AP983" s="92"/>
      <c r="AQ983" s="14"/>
      <c r="AR983" s="14"/>
      <c r="AS983" s="54"/>
      <c r="AT983" s="14"/>
      <c r="AU983" s="98"/>
      <c r="AV983" s="14"/>
      <c r="AW983" s="14"/>
    </row>
    <row r="984" spans="1:49" ht="15" thickBo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48"/>
      <c r="AM984" s="105"/>
      <c r="AN984" s="90"/>
      <c r="AO984" s="14"/>
      <c r="AP984" s="92"/>
      <c r="AQ984" s="14"/>
      <c r="AR984" s="14"/>
      <c r="AS984" s="54"/>
      <c r="AT984" s="14"/>
      <c r="AU984" s="98"/>
      <c r="AV984" s="14"/>
      <c r="AW984" s="14"/>
    </row>
    <row r="985" spans="1:49" ht="15" thickBo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48"/>
      <c r="AM985" s="105"/>
      <c r="AN985" s="90"/>
      <c r="AO985" s="14"/>
      <c r="AP985" s="92"/>
      <c r="AQ985" s="14"/>
      <c r="AR985" s="14"/>
      <c r="AS985" s="54"/>
      <c r="AT985" s="14"/>
      <c r="AU985" s="98"/>
      <c r="AV985" s="14"/>
      <c r="AW985" s="14"/>
    </row>
    <row r="986" spans="1:49" ht="15" thickBo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48"/>
      <c r="AM986" s="105"/>
      <c r="AN986" s="90"/>
      <c r="AO986" s="14"/>
      <c r="AP986" s="92"/>
      <c r="AQ986" s="14"/>
      <c r="AR986" s="14"/>
      <c r="AS986" s="54"/>
      <c r="AT986" s="14"/>
      <c r="AU986" s="98"/>
      <c r="AV986" s="14"/>
      <c r="AW986" s="14"/>
    </row>
    <row r="987" spans="1:49" ht="15" thickBo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48"/>
      <c r="AM987" s="105"/>
      <c r="AN987" s="90"/>
      <c r="AO987" s="14"/>
      <c r="AP987" s="92"/>
      <c r="AQ987" s="14"/>
      <c r="AR987" s="14"/>
      <c r="AS987" s="54"/>
      <c r="AT987" s="14"/>
      <c r="AU987" s="98"/>
      <c r="AV987" s="14"/>
      <c r="AW987" s="14"/>
    </row>
    <row r="988" spans="1:49" ht="15" thickBo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48"/>
      <c r="AM988" s="105"/>
      <c r="AN988" s="90"/>
      <c r="AO988" s="14"/>
      <c r="AP988" s="92"/>
      <c r="AQ988" s="14"/>
      <c r="AR988" s="14"/>
      <c r="AS988" s="54"/>
      <c r="AT988" s="14"/>
      <c r="AU988" s="98"/>
      <c r="AV988" s="14"/>
      <c r="AW988" s="14"/>
    </row>
    <row r="989" spans="1:49" ht="15" thickBo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48"/>
      <c r="AM989" s="105"/>
      <c r="AN989" s="90"/>
      <c r="AO989" s="14"/>
      <c r="AP989" s="92"/>
      <c r="AQ989" s="14"/>
      <c r="AR989" s="14"/>
      <c r="AS989" s="54"/>
      <c r="AT989" s="14"/>
      <c r="AU989" s="98"/>
      <c r="AV989" s="14"/>
      <c r="AW989" s="14"/>
    </row>
    <row r="990" spans="1:49" ht="15" thickBo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48"/>
      <c r="AM990" s="105"/>
      <c r="AN990" s="90"/>
      <c r="AO990" s="14"/>
      <c r="AP990" s="92"/>
      <c r="AQ990" s="14"/>
      <c r="AR990" s="14"/>
      <c r="AS990" s="54"/>
      <c r="AT990" s="14"/>
      <c r="AU990" s="98"/>
      <c r="AV990" s="14"/>
      <c r="AW990" s="14"/>
    </row>
    <row r="991" spans="1:49" ht="15" thickBo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48"/>
      <c r="AM991" s="105"/>
      <c r="AN991" s="90"/>
      <c r="AO991" s="14"/>
      <c r="AP991" s="92"/>
      <c r="AQ991" s="14"/>
      <c r="AR991" s="14"/>
      <c r="AS991" s="54"/>
      <c r="AT991" s="14"/>
      <c r="AU991" s="98"/>
      <c r="AV991" s="14"/>
      <c r="AW991" s="14"/>
    </row>
    <row r="992" spans="1:49" ht="15" thickBo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48"/>
      <c r="AM992" s="105"/>
      <c r="AN992" s="90"/>
      <c r="AO992" s="14"/>
      <c r="AP992" s="92"/>
      <c r="AQ992" s="14"/>
      <c r="AR992" s="14"/>
      <c r="AS992" s="54"/>
      <c r="AT992" s="14"/>
      <c r="AU992" s="98"/>
      <c r="AV992" s="14"/>
      <c r="AW992" s="14"/>
    </row>
    <row r="993" spans="1:49" ht="15" thickBo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48"/>
      <c r="AM993" s="105"/>
      <c r="AN993" s="90"/>
      <c r="AO993" s="14"/>
      <c r="AP993" s="92"/>
      <c r="AQ993" s="14"/>
      <c r="AR993" s="14"/>
      <c r="AS993" s="54"/>
      <c r="AT993" s="14"/>
      <c r="AU993" s="98"/>
      <c r="AV993" s="14"/>
      <c r="AW993" s="14"/>
    </row>
    <row r="994" spans="1:49" ht="15" thickBo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48"/>
      <c r="AM994" s="105"/>
      <c r="AN994" s="90"/>
      <c r="AO994" s="14"/>
      <c r="AP994" s="92"/>
      <c r="AQ994" s="14"/>
      <c r="AR994" s="14"/>
      <c r="AS994" s="54"/>
      <c r="AT994" s="14"/>
      <c r="AU994" s="98"/>
      <c r="AV994" s="14"/>
      <c r="AW994" s="14"/>
    </row>
    <row r="995" spans="1:49" ht="15" thickBo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48"/>
      <c r="AM995" s="105"/>
      <c r="AN995" s="90"/>
      <c r="AO995" s="14"/>
      <c r="AP995" s="92"/>
      <c r="AQ995" s="14"/>
      <c r="AR995" s="14"/>
      <c r="AS995" s="54"/>
      <c r="AT995" s="14"/>
      <c r="AU995" s="98"/>
      <c r="AV995" s="14"/>
      <c r="AW995" s="14"/>
    </row>
    <row r="996" spans="1:49" ht="15" thickBo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48"/>
      <c r="AM996" s="105"/>
      <c r="AN996" s="90"/>
      <c r="AO996" s="14"/>
      <c r="AP996" s="92"/>
      <c r="AQ996" s="14"/>
      <c r="AR996" s="14"/>
      <c r="AS996" s="54"/>
      <c r="AT996" s="14"/>
      <c r="AU996" s="98"/>
      <c r="AV996" s="14"/>
      <c r="AW996" s="14"/>
    </row>
    <row r="997" spans="1:49" ht="15" thickBo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48"/>
      <c r="AM997" s="105"/>
      <c r="AN997" s="90"/>
      <c r="AO997" s="14"/>
      <c r="AP997" s="92"/>
      <c r="AQ997" s="14"/>
      <c r="AR997" s="14"/>
      <c r="AS997" s="54"/>
      <c r="AT997" s="14"/>
      <c r="AU997" s="98"/>
      <c r="AV997" s="14"/>
      <c r="AW997" s="14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3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8"/>
  <sheetViews>
    <sheetView topLeftCell="G1" zoomScale="85" zoomScaleNormal="85" workbookViewId="0">
      <selection activeCell="AB10" sqref="AB10"/>
    </sheetView>
  </sheetViews>
  <sheetFormatPr defaultRowHeight="21" x14ac:dyDescent="0.35"/>
  <cols>
    <col min="1" max="1" width="9.140625" style="173"/>
    <col min="2" max="2" width="38.7109375" style="173" customWidth="1"/>
    <col min="3" max="11" width="11.7109375" style="219" customWidth="1"/>
    <col min="12" max="12" width="11.7109375" style="220" customWidth="1"/>
    <col min="13" max="17" width="11.7109375" style="221" customWidth="1"/>
    <col min="18" max="21" width="11.7109375" style="219" customWidth="1"/>
    <col min="22" max="22" width="11.7109375" style="222" customWidth="1"/>
    <col min="23" max="28" width="11.7109375" style="219" customWidth="1"/>
    <col min="29" max="29" width="11.7109375" style="223" customWidth="1"/>
    <col min="30" max="30" width="14" style="173" customWidth="1"/>
    <col min="31" max="31" width="9.140625" style="173" customWidth="1"/>
    <col min="32" max="32" width="20.42578125" style="173" customWidth="1"/>
    <col min="33" max="33" width="9.140625" style="173" customWidth="1"/>
    <col min="34" max="34" width="10.85546875" style="173" customWidth="1"/>
    <col min="35" max="37" width="13.85546875" style="219" customWidth="1"/>
    <col min="38" max="38" width="37.5703125" style="172" customWidth="1"/>
    <col min="39" max="40" width="9.140625" style="173" customWidth="1"/>
    <col min="41" max="41" width="9.140625" style="174" customWidth="1"/>
    <col min="42" max="45" width="9.140625" style="173" customWidth="1"/>
    <col min="46" max="256" width="9.140625" style="173"/>
    <col min="257" max="257" width="38.7109375" style="173" customWidth="1"/>
    <col min="258" max="266" width="0" style="173" hidden="1" customWidth="1"/>
    <col min="267" max="272" width="11.7109375" style="173" customWidth="1"/>
    <col min="273" max="273" width="15.28515625" style="173" bestFit="1" customWidth="1"/>
    <col min="274" max="274" width="11.7109375" style="173" customWidth="1"/>
    <col min="275" max="301" width="0" style="173" hidden="1" customWidth="1"/>
    <col min="302" max="512" width="9.140625" style="173"/>
    <col min="513" max="513" width="38.7109375" style="173" customWidth="1"/>
    <col min="514" max="522" width="0" style="173" hidden="1" customWidth="1"/>
    <col min="523" max="528" width="11.7109375" style="173" customWidth="1"/>
    <col min="529" max="529" width="15.28515625" style="173" bestFit="1" customWidth="1"/>
    <col min="530" max="530" width="11.7109375" style="173" customWidth="1"/>
    <col min="531" max="557" width="0" style="173" hidden="1" customWidth="1"/>
    <col min="558" max="768" width="9.140625" style="173"/>
    <col min="769" max="769" width="38.7109375" style="173" customWidth="1"/>
    <col min="770" max="778" width="0" style="173" hidden="1" customWidth="1"/>
    <col min="779" max="784" width="11.7109375" style="173" customWidth="1"/>
    <col min="785" max="785" width="15.28515625" style="173" bestFit="1" customWidth="1"/>
    <col min="786" max="786" width="11.7109375" style="173" customWidth="1"/>
    <col min="787" max="813" width="0" style="173" hidden="1" customWidth="1"/>
    <col min="814" max="1024" width="9.140625" style="173"/>
    <col min="1025" max="1025" width="38.7109375" style="173" customWidth="1"/>
    <col min="1026" max="1034" width="0" style="173" hidden="1" customWidth="1"/>
    <col min="1035" max="1040" width="11.7109375" style="173" customWidth="1"/>
    <col min="1041" max="1041" width="15.28515625" style="173" bestFit="1" customWidth="1"/>
    <col min="1042" max="1042" width="11.7109375" style="173" customWidth="1"/>
    <col min="1043" max="1069" width="0" style="173" hidden="1" customWidth="1"/>
    <col min="1070" max="1280" width="9.140625" style="173"/>
    <col min="1281" max="1281" width="38.7109375" style="173" customWidth="1"/>
    <col min="1282" max="1290" width="0" style="173" hidden="1" customWidth="1"/>
    <col min="1291" max="1296" width="11.7109375" style="173" customWidth="1"/>
    <col min="1297" max="1297" width="15.28515625" style="173" bestFit="1" customWidth="1"/>
    <col min="1298" max="1298" width="11.7109375" style="173" customWidth="1"/>
    <col min="1299" max="1325" width="0" style="173" hidden="1" customWidth="1"/>
    <col min="1326" max="1536" width="9.140625" style="173"/>
    <col min="1537" max="1537" width="38.7109375" style="173" customWidth="1"/>
    <col min="1538" max="1546" width="0" style="173" hidden="1" customWidth="1"/>
    <col min="1547" max="1552" width="11.7109375" style="173" customWidth="1"/>
    <col min="1553" max="1553" width="15.28515625" style="173" bestFit="1" customWidth="1"/>
    <col min="1554" max="1554" width="11.7109375" style="173" customWidth="1"/>
    <col min="1555" max="1581" width="0" style="173" hidden="1" customWidth="1"/>
    <col min="1582" max="1792" width="9.140625" style="173"/>
    <col min="1793" max="1793" width="38.7109375" style="173" customWidth="1"/>
    <col min="1794" max="1802" width="0" style="173" hidden="1" customWidth="1"/>
    <col min="1803" max="1808" width="11.7109375" style="173" customWidth="1"/>
    <col min="1809" max="1809" width="15.28515625" style="173" bestFit="1" customWidth="1"/>
    <col min="1810" max="1810" width="11.7109375" style="173" customWidth="1"/>
    <col min="1811" max="1837" width="0" style="173" hidden="1" customWidth="1"/>
    <col min="1838" max="2048" width="9.140625" style="173"/>
    <col min="2049" max="2049" width="38.7109375" style="173" customWidth="1"/>
    <col min="2050" max="2058" width="0" style="173" hidden="1" customWidth="1"/>
    <col min="2059" max="2064" width="11.7109375" style="173" customWidth="1"/>
    <col min="2065" max="2065" width="15.28515625" style="173" bestFit="1" customWidth="1"/>
    <col min="2066" max="2066" width="11.7109375" style="173" customWidth="1"/>
    <col min="2067" max="2093" width="0" style="173" hidden="1" customWidth="1"/>
    <col min="2094" max="2304" width="9.140625" style="173"/>
    <col min="2305" max="2305" width="38.7109375" style="173" customWidth="1"/>
    <col min="2306" max="2314" width="0" style="173" hidden="1" customWidth="1"/>
    <col min="2315" max="2320" width="11.7109375" style="173" customWidth="1"/>
    <col min="2321" max="2321" width="15.28515625" style="173" bestFit="1" customWidth="1"/>
    <col min="2322" max="2322" width="11.7109375" style="173" customWidth="1"/>
    <col min="2323" max="2349" width="0" style="173" hidden="1" customWidth="1"/>
    <col min="2350" max="2560" width="9.140625" style="173"/>
    <col min="2561" max="2561" width="38.7109375" style="173" customWidth="1"/>
    <col min="2562" max="2570" width="0" style="173" hidden="1" customWidth="1"/>
    <col min="2571" max="2576" width="11.7109375" style="173" customWidth="1"/>
    <col min="2577" max="2577" width="15.28515625" style="173" bestFit="1" customWidth="1"/>
    <col min="2578" max="2578" width="11.7109375" style="173" customWidth="1"/>
    <col min="2579" max="2605" width="0" style="173" hidden="1" customWidth="1"/>
    <col min="2606" max="2816" width="9.140625" style="173"/>
    <col min="2817" max="2817" width="38.7109375" style="173" customWidth="1"/>
    <col min="2818" max="2826" width="0" style="173" hidden="1" customWidth="1"/>
    <col min="2827" max="2832" width="11.7109375" style="173" customWidth="1"/>
    <col min="2833" max="2833" width="15.28515625" style="173" bestFit="1" customWidth="1"/>
    <col min="2834" max="2834" width="11.7109375" style="173" customWidth="1"/>
    <col min="2835" max="2861" width="0" style="173" hidden="1" customWidth="1"/>
    <col min="2862" max="3072" width="9.140625" style="173"/>
    <col min="3073" max="3073" width="38.7109375" style="173" customWidth="1"/>
    <col min="3074" max="3082" width="0" style="173" hidden="1" customWidth="1"/>
    <col min="3083" max="3088" width="11.7109375" style="173" customWidth="1"/>
    <col min="3089" max="3089" width="15.28515625" style="173" bestFit="1" customWidth="1"/>
    <col min="3090" max="3090" width="11.7109375" style="173" customWidth="1"/>
    <col min="3091" max="3117" width="0" style="173" hidden="1" customWidth="1"/>
    <col min="3118" max="3328" width="9.140625" style="173"/>
    <col min="3329" max="3329" width="38.7109375" style="173" customWidth="1"/>
    <col min="3330" max="3338" width="0" style="173" hidden="1" customWidth="1"/>
    <col min="3339" max="3344" width="11.7109375" style="173" customWidth="1"/>
    <col min="3345" max="3345" width="15.28515625" style="173" bestFit="1" customWidth="1"/>
    <col min="3346" max="3346" width="11.7109375" style="173" customWidth="1"/>
    <col min="3347" max="3373" width="0" style="173" hidden="1" customWidth="1"/>
    <col min="3374" max="3584" width="9.140625" style="173"/>
    <col min="3585" max="3585" width="38.7109375" style="173" customWidth="1"/>
    <col min="3586" max="3594" width="0" style="173" hidden="1" customWidth="1"/>
    <col min="3595" max="3600" width="11.7109375" style="173" customWidth="1"/>
    <col min="3601" max="3601" width="15.28515625" style="173" bestFit="1" customWidth="1"/>
    <col min="3602" max="3602" width="11.7109375" style="173" customWidth="1"/>
    <col min="3603" max="3629" width="0" style="173" hidden="1" customWidth="1"/>
    <col min="3630" max="3840" width="9.140625" style="173"/>
    <col min="3841" max="3841" width="38.7109375" style="173" customWidth="1"/>
    <col min="3842" max="3850" width="0" style="173" hidden="1" customWidth="1"/>
    <col min="3851" max="3856" width="11.7109375" style="173" customWidth="1"/>
    <col min="3857" max="3857" width="15.28515625" style="173" bestFit="1" customWidth="1"/>
    <col min="3858" max="3858" width="11.7109375" style="173" customWidth="1"/>
    <col min="3859" max="3885" width="0" style="173" hidden="1" customWidth="1"/>
    <col min="3886" max="4096" width="9.140625" style="173"/>
    <col min="4097" max="4097" width="38.7109375" style="173" customWidth="1"/>
    <col min="4098" max="4106" width="0" style="173" hidden="1" customWidth="1"/>
    <col min="4107" max="4112" width="11.7109375" style="173" customWidth="1"/>
    <col min="4113" max="4113" width="15.28515625" style="173" bestFit="1" customWidth="1"/>
    <col min="4114" max="4114" width="11.7109375" style="173" customWidth="1"/>
    <col min="4115" max="4141" width="0" style="173" hidden="1" customWidth="1"/>
    <col min="4142" max="4352" width="9.140625" style="173"/>
    <col min="4353" max="4353" width="38.7109375" style="173" customWidth="1"/>
    <col min="4354" max="4362" width="0" style="173" hidden="1" customWidth="1"/>
    <col min="4363" max="4368" width="11.7109375" style="173" customWidth="1"/>
    <col min="4369" max="4369" width="15.28515625" style="173" bestFit="1" customWidth="1"/>
    <col min="4370" max="4370" width="11.7109375" style="173" customWidth="1"/>
    <col min="4371" max="4397" width="0" style="173" hidden="1" customWidth="1"/>
    <col min="4398" max="4608" width="9.140625" style="173"/>
    <col min="4609" max="4609" width="38.7109375" style="173" customWidth="1"/>
    <col min="4610" max="4618" width="0" style="173" hidden="1" customWidth="1"/>
    <col min="4619" max="4624" width="11.7109375" style="173" customWidth="1"/>
    <col min="4625" max="4625" width="15.28515625" style="173" bestFit="1" customWidth="1"/>
    <col min="4626" max="4626" width="11.7109375" style="173" customWidth="1"/>
    <col min="4627" max="4653" width="0" style="173" hidden="1" customWidth="1"/>
    <col min="4654" max="4864" width="9.140625" style="173"/>
    <col min="4865" max="4865" width="38.7109375" style="173" customWidth="1"/>
    <col min="4866" max="4874" width="0" style="173" hidden="1" customWidth="1"/>
    <col min="4875" max="4880" width="11.7109375" style="173" customWidth="1"/>
    <col min="4881" max="4881" width="15.28515625" style="173" bestFit="1" customWidth="1"/>
    <col min="4882" max="4882" width="11.7109375" style="173" customWidth="1"/>
    <col min="4883" max="4909" width="0" style="173" hidden="1" customWidth="1"/>
    <col min="4910" max="5120" width="9.140625" style="173"/>
    <col min="5121" max="5121" width="38.7109375" style="173" customWidth="1"/>
    <col min="5122" max="5130" width="0" style="173" hidden="1" customWidth="1"/>
    <col min="5131" max="5136" width="11.7109375" style="173" customWidth="1"/>
    <col min="5137" max="5137" width="15.28515625" style="173" bestFit="1" customWidth="1"/>
    <col min="5138" max="5138" width="11.7109375" style="173" customWidth="1"/>
    <col min="5139" max="5165" width="0" style="173" hidden="1" customWidth="1"/>
    <col min="5166" max="5376" width="9.140625" style="173"/>
    <col min="5377" max="5377" width="38.7109375" style="173" customWidth="1"/>
    <col min="5378" max="5386" width="0" style="173" hidden="1" customWidth="1"/>
    <col min="5387" max="5392" width="11.7109375" style="173" customWidth="1"/>
    <col min="5393" max="5393" width="15.28515625" style="173" bestFit="1" customWidth="1"/>
    <col min="5394" max="5394" width="11.7109375" style="173" customWidth="1"/>
    <col min="5395" max="5421" width="0" style="173" hidden="1" customWidth="1"/>
    <col min="5422" max="5632" width="9.140625" style="173"/>
    <col min="5633" max="5633" width="38.7109375" style="173" customWidth="1"/>
    <col min="5634" max="5642" width="0" style="173" hidden="1" customWidth="1"/>
    <col min="5643" max="5648" width="11.7109375" style="173" customWidth="1"/>
    <col min="5649" max="5649" width="15.28515625" style="173" bestFit="1" customWidth="1"/>
    <col min="5650" max="5650" width="11.7109375" style="173" customWidth="1"/>
    <col min="5651" max="5677" width="0" style="173" hidden="1" customWidth="1"/>
    <col min="5678" max="5888" width="9.140625" style="173"/>
    <col min="5889" max="5889" width="38.7109375" style="173" customWidth="1"/>
    <col min="5890" max="5898" width="0" style="173" hidden="1" customWidth="1"/>
    <col min="5899" max="5904" width="11.7109375" style="173" customWidth="1"/>
    <col min="5905" max="5905" width="15.28515625" style="173" bestFit="1" customWidth="1"/>
    <col min="5906" max="5906" width="11.7109375" style="173" customWidth="1"/>
    <col min="5907" max="5933" width="0" style="173" hidden="1" customWidth="1"/>
    <col min="5934" max="6144" width="9.140625" style="173"/>
    <col min="6145" max="6145" width="38.7109375" style="173" customWidth="1"/>
    <col min="6146" max="6154" width="0" style="173" hidden="1" customWidth="1"/>
    <col min="6155" max="6160" width="11.7109375" style="173" customWidth="1"/>
    <col min="6161" max="6161" width="15.28515625" style="173" bestFit="1" customWidth="1"/>
    <col min="6162" max="6162" width="11.7109375" style="173" customWidth="1"/>
    <col min="6163" max="6189" width="0" style="173" hidden="1" customWidth="1"/>
    <col min="6190" max="6400" width="9.140625" style="173"/>
    <col min="6401" max="6401" width="38.7109375" style="173" customWidth="1"/>
    <col min="6402" max="6410" width="0" style="173" hidden="1" customWidth="1"/>
    <col min="6411" max="6416" width="11.7109375" style="173" customWidth="1"/>
    <col min="6417" max="6417" width="15.28515625" style="173" bestFit="1" customWidth="1"/>
    <col min="6418" max="6418" width="11.7109375" style="173" customWidth="1"/>
    <col min="6419" max="6445" width="0" style="173" hidden="1" customWidth="1"/>
    <col min="6446" max="6656" width="9.140625" style="173"/>
    <col min="6657" max="6657" width="38.7109375" style="173" customWidth="1"/>
    <col min="6658" max="6666" width="0" style="173" hidden="1" customWidth="1"/>
    <col min="6667" max="6672" width="11.7109375" style="173" customWidth="1"/>
    <col min="6673" max="6673" width="15.28515625" style="173" bestFit="1" customWidth="1"/>
    <col min="6674" max="6674" width="11.7109375" style="173" customWidth="1"/>
    <col min="6675" max="6701" width="0" style="173" hidden="1" customWidth="1"/>
    <col min="6702" max="6912" width="9.140625" style="173"/>
    <col min="6913" max="6913" width="38.7109375" style="173" customWidth="1"/>
    <col min="6914" max="6922" width="0" style="173" hidden="1" customWidth="1"/>
    <col min="6923" max="6928" width="11.7109375" style="173" customWidth="1"/>
    <col min="6929" max="6929" width="15.28515625" style="173" bestFit="1" customWidth="1"/>
    <col min="6930" max="6930" width="11.7109375" style="173" customWidth="1"/>
    <col min="6931" max="6957" width="0" style="173" hidden="1" customWidth="1"/>
    <col min="6958" max="7168" width="9.140625" style="173"/>
    <col min="7169" max="7169" width="38.7109375" style="173" customWidth="1"/>
    <col min="7170" max="7178" width="0" style="173" hidden="1" customWidth="1"/>
    <col min="7179" max="7184" width="11.7109375" style="173" customWidth="1"/>
    <col min="7185" max="7185" width="15.28515625" style="173" bestFit="1" customWidth="1"/>
    <col min="7186" max="7186" width="11.7109375" style="173" customWidth="1"/>
    <col min="7187" max="7213" width="0" style="173" hidden="1" customWidth="1"/>
    <col min="7214" max="7424" width="9.140625" style="173"/>
    <col min="7425" max="7425" width="38.7109375" style="173" customWidth="1"/>
    <col min="7426" max="7434" width="0" style="173" hidden="1" customWidth="1"/>
    <col min="7435" max="7440" width="11.7109375" style="173" customWidth="1"/>
    <col min="7441" max="7441" width="15.28515625" style="173" bestFit="1" customWidth="1"/>
    <col min="7442" max="7442" width="11.7109375" style="173" customWidth="1"/>
    <col min="7443" max="7469" width="0" style="173" hidden="1" customWidth="1"/>
    <col min="7470" max="7680" width="9.140625" style="173"/>
    <col min="7681" max="7681" width="38.7109375" style="173" customWidth="1"/>
    <col min="7682" max="7690" width="0" style="173" hidden="1" customWidth="1"/>
    <col min="7691" max="7696" width="11.7109375" style="173" customWidth="1"/>
    <col min="7697" max="7697" width="15.28515625" style="173" bestFit="1" customWidth="1"/>
    <col min="7698" max="7698" width="11.7109375" style="173" customWidth="1"/>
    <col min="7699" max="7725" width="0" style="173" hidden="1" customWidth="1"/>
    <col min="7726" max="7936" width="9.140625" style="173"/>
    <col min="7937" max="7937" width="38.7109375" style="173" customWidth="1"/>
    <col min="7938" max="7946" width="0" style="173" hidden="1" customWidth="1"/>
    <col min="7947" max="7952" width="11.7109375" style="173" customWidth="1"/>
    <col min="7953" max="7953" width="15.28515625" style="173" bestFit="1" customWidth="1"/>
    <col min="7954" max="7954" width="11.7109375" style="173" customWidth="1"/>
    <col min="7955" max="7981" width="0" style="173" hidden="1" customWidth="1"/>
    <col min="7982" max="8192" width="9.140625" style="173"/>
    <col min="8193" max="8193" width="38.7109375" style="173" customWidth="1"/>
    <col min="8194" max="8202" width="0" style="173" hidden="1" customWidth="1"/>
    <col min="8203" max="8208" width="11.7109375" style="173" customWidth="1"/>
    <col min="8209" max="8209" width="15.28515625" style="173" bestFit="1" customWidth="1"/>
    <col min="8210" max="8210" width="11.7109375" style="173" customWidth="1"/>
    <col min="8211" max="8237" width="0" style="173" hidden="1" customWidth="1"/>
    <col min="8238" max="8448" width="9.140625" style="173"/>
    <col min="8449" max="8449" width="38.7109375" style="173" customWidth="1"/>
    <col min="8450" max="8458" width="0" style="173" hidden="1" customWidth="1"/>
    <col min="8459" max="8464" width="11.7109375" style="173" customWidth="1"/>
    <col min="8465" max="8465" width="15.28515625" style="173" bestFit="1" customWidth="1"/>
    <col min="8466" max="8466" width="11.7109375" style="173" customWidth="1"/>
    <col min="8467" max="8493" width="0" style="173" hidden="1" customWidth="1"/>
    <col min="8494" max="8704" width="9.140625" style="173"/>
    <col min="8705" max="8705" width="38.7109375" style="173" customWidth="1"/>
    <col min="8706" max="8714" width="0" style="173" hidden="1" customWidth="1"/>
    <col min="8715" max="8720" width="11.7109375" style="173" customWidth="1"/>
    <col min="8721" max="8721" width="15.28515625" style="173" bestFit="1" customWidth="1"/>
    <col min="8722" max="8722" width="11.7109375" style="173" customWidth="1"/>
    <col min="8723" max="8749" width="0" style="173" hidden="1" customWidth="1"/>
    <col min="8750" max="8960" width="9.140625" style="173"/>
    <col min="8961" max="8961" width="38.7109375" style="173" customWidth="1"/>
    <col min="8962" max="8970" width="0" style="173" hidden="1" customWidth="1"/>
    <col min="8971" max="8976" width="11.7109375" style="173" customWidth="1"/>
    <col min="8977" max="8977" width="15.28515625" style="173" bestFit="1" customWidth="1"/>
    <col min="8978" max="8978" width="11.7109375" style="173" customWidth="1"/>
    <col min="8979" max="9005" width="0" style="173" hidden="1" customWidth="1"/>
    <col min="9006" max="9216" width="9.140625" style="173"/>
    <col min="9217" max="9217" width="38.7109375" style="173" customWidth="1"/>
    <col min="9218" max="9226" width="0" style="173" hidden="1" customWidth="1"/>
    <col min="9227" max="9232" width="11.7109375" style="173" customWidth="1"/>
    <col min="9233" max="9233" width="15.28515625" style="173" bestFit="1" customWidth="1"/>
    <col min="9234" max="9234" width="11.7109375" style="173" customWidth="1"/>
    <col min="9235" max="9261" width="0" style="173" hidden="1" customWidth="1"/>
    <col min="9262" max="9472" width="9.140625" style="173"/>
    <col min="9473" max="9473" width="38.7109375" style="173" customWidth="1"/>
    <col min="9474" max="9482" width="0" style="173" hidden="1" customWidth="1"/>
    <col min="9483" max="9488" width="11.7109375" style="173" customWidth="1"/>
    <col min="9489" max="9489" width="15.28515625" style="173" bestFit="1" customWidth="1"/>
    <col min="9490" max="9490" width="11.7109375" style="173" customWidth="1"/>
    <col min="9491" max="9517" width="0" style="173" hidden="1" customWidth="1"/>
    <col min="9518" max="9728" width="9.140625" style="173"/>
    <col min="9729" max="9729" width="38.7109375" style="173" customWidth="1"/>
    <col min="9730" max="9738" width="0" style="173" hidden="1" customWidth="1"/>
    <col min="9739" max="9744" width="11.7109375" style="173" customWidth="1"/>
    <col min="9745" max="9745" width="15.28515625" style="173" bestFit="1" customWidth="1"/>
    <col min="9746" max="9746" width="11.7109375" style="173" customWidth="1"/>
    <col min="9747" max="9773" width="0" style="173" hidden="1" customWidth="1"/>
    <col min="9774" max="9984" width="9.140625" style="173"/>
    <col min="9985" max="9985" width="38.7109375" style="173" customWidth="1"/>
    <col min="9986" max="9994" width="0" style="173" hidden="1" customWidth="1"/>
    <col min="9995" max="10000" width="11.7109375" style="173" customWidth="1"/>
    <col min="10001" max="10001" width="15.28515625" style="173" bestFit="1" customWidth="1"/>
    <col min="10002" max="10002" width="11.7109375" style="173" customWidth="1"/>
    <col min="10003" max="10029" width="0" style="173" hidden="1" customWidth="1"/>
    <col min="10030" max="10240" width="9.140625" style="173"/>
    <col min="10241" max="10241" width="38.7109375" style="173" customWidth="1"/>
    <col min="10242" max="10250" width="0" style="173" hidden="1" customWidth="1"/>
    <col min="10251" max="10256" width="11.7109375" style="173" customWidth="1"/>
    <col min="10257" max="10257" width="15.28515625" style="173" bestFit="1" customWidth="1"/>
    <col min="10258" max="10258" width="11.7109375" style="173" customWidth="1"/>
    <col min="10259" max="10285" width="0" style="173" hidden="1" customWidth="1"/>
    <col min="10286" max="10496" width="9.140625" style="173"/>
    <col min="10497" max="10497" width="38.7109375" style="173" customWidth="1"/>
    <col min="10498" max="10506" width="0" style="173" hidden="1" customWidth="1"/>
    <col min="10507" max="10512" width="11.7109375" style="173" customWidth="1"/>
    <col min="10513" max="10513" width="15.28515625" style="173" bestFit="1" customWidth="1"/>
    <col min="10514" max="10514" width="11.7109375" style="173" customWidth="1"/>
    <col min="10515" max="10541" width="0" style="173" hidden="1" customWidth="1"/>
    <col min="10542" max="10752" width="9.140625" style="173"/>
    <col min="10753" max="10753" width="38.7109375" style="173" customWidth="1"/>
    <col min="10754" max="10762" width="0" style="173" hidden="1" customWidth="1"/>
    <col min="10763" max="10768" width="11.7109375" style="173" customWidth="1"/>
    <col min="10769" max="10769" width="15.28515625" style="173" bestFit="1" customWidth="1"/>
    <col min="10770" max="10770" width="11.7109375" style="173" customWidth="1"/>
    <col min="10771" max="10797" width="0" style="173" hidden="1" customWidth="1"/>
    <col min="10798" max="11008" width="9.140625" style="173"/>
    <col min="11009" max="11009" width="38.7109375" style="173" customWidth="1"/>
    <col min="11010" max="11018" width="0" style="173" hidden="1" customWidth="1"/>
    <col min="11019" max="11024" width="11.7109375" style="173" customWidth="1"/>
    <col min="11025" max="11025" width="15.28515625" style="173" bestFit="1" customWidth="1"/>
    <col min="11026" max="11026" width="11.7109375" style="173" customWidth="1"/>
    <col min="11027" max="11053" width="0" style="173" hidden="1" customWidth="1"/>
    <col min="11054" max="11264" width="9.140625" style="173"/>
    <col min="11265" max="11265" width="38.7109375" style="173" customWidth="1"/>
    <col min="11266" max="11274" width="0" style="173" hidden="1" customWidth="1"/>
    <col min="11275" max="11280" width="11.7109375" style="173" customWidth="1"/>
    <col min="11281" max="11281" width="15.28515625" style="173" bestFit="1" customWidth="1"/>
    <col min="11282" max="11282" width="11.7109375" style="173" customWidth="1"/>
    <col min="11283" max="11309" width="0" style="173" hidden="1" customWidth="1"/>
    <col min="11310" max="11520" width="9.140625" style="173"/>
    <col min="11521" max="11521" width="38.7109375" style="173" customWidth="1"/>
    <col min="11522" max="11530" width="0" style="173" hidden="1" customWidth="1"/>
    <col min="11531" max="11536" width="11.7109375" style="173" customWidth="1"/>
    <col min="11537" max="11537" width="15.28515625" style="173" bestFit="1" customWidth="1"/>
    <col min="11538" max="11538" width="11.7109375" style="173" customWidth="1"/>
    <col min="11539" max="11565" width="0" style="173" hidden="1" customWidth="1"/>
    <col min="11566" max="11776" width="9.140625" style="173"/>
    <col min="11777" max="11777" width="38.7109375" style="173" customWidth="1"/>
    <col min="11778" max="11786" width="0" style="173" hidden="1" customWidth="1"/>
    <col min="11787" max="11792" width="11.7109375" style="173" customWidth="1"/>
    <col min="11793" max="11793" width="15.28515625" style="173" bestFit="1" customWidth="1"/>
    <col min="11794" max="11794" width="11.7109375" style="173" customWidth="1"/>
    <col min="11795" max="11821" width="0" style="173" hidden="1" customWidth="1"/>
    <col min="11822" max="12032" width="9.140625" style="173"/>
    <col min="12033" max="12033" width="38.7109375" style="173" customWidth="1"/>
    <col min="12034" max="12042" width="0" style="173" hidden="1" customWidth="1"/>
    <col min="12043" max="12048" width="11.7109375" style="173" customWidth="1"/>
    <col min="12049" max="12049" width="15.28515625" style="173" bestFit="1" customWidth="1"/>
    <col min="12050" max="12050" width="11.7109375" style="173" customWidth="1"/>
    <col min="12051" max="12077" width="0" style="173" hidden="1" customWidth="1"/>
    <col min="12078" max="12288" width="9.140625" style="173"/>
    <col min="12289" max="12289" width="38.7109375" style="173" customWidth="1"/>
    <col min="12290" max="12298" width="0" style="173" hidden="1" customWidth="1"/>
    <col min="12299" max="12304" width="11.7109375" style="173" customWidth="1"/>
    <col min="12305" max="12305" width="15.28515625" style="173" bestFit="1" customWidth="1"/>
    <col min="12306" max="12306" width="11.7109375" style="173" customWidth="1"/>
    <col min="12307" max="12333" width="0" style="173" hidden="1" customWidth="1"/>
    <col min="12334" max="12544" width="9.140625" style="173"/>
    <col min="12545" max="12545" width="38.7109375" style="173" customWidth="1"/>
    <col min="12546" max="12554" width="0" style="173" hidden="1" customWidth="1"/>
    <col min="12555" max="12560" width="11.7109375" style="173" customWidth="1"/>
    <col min="12561" max="12561" width="15.28515625" style="173" bestFit="1" customWidth="1"/>
    <col min="12562" max="12562" width="11.7109375" style="173" customWidth="1"/>
    <col min="12563" max="12589" width="0" style="173" hidden="1" customWidth="1"/>
    <col min="12590" max="12800" width="9.140625" style="173"/>
    <col min="12801" max="12801" width="38.7109375" style="173" customWidth="1"/>
    <col min="12802" max="12810" width="0" style="173" hidden="1" customWidth="1"/>
    <col min="12811" max="12816" width="11.7109375" style="173" customWidth="1"/>
    <col min="12817" max="12817" width="15.28515625" style="173" bestFit="1" customWidth="1"/>
    <col min="12818" max="12818" width="11.7109375" style="173" customWidth="1"/>
    <col min="12819" max="12845" width="0" style="173" hidden="1" customWidth="1"/>
    <col min="12846" max="13056" width="9.140625" style="173"/>
    <col min="13057" max="13057" width="38.7109375" style="173" customWidth="1"/>
    <col min="13058" max="13066" width="0" style="173" hidden="1" customWidth="1"/>
    <col min="13067" max="13072" width="11.7109375" style="173" customWidth="1"/>
    <col min="13073" max="13073" width="15.28515625" style="173" bestFit="1" customWidth="1"/>
    <col min="13074" max="13074" width="11.7109375" style="173" customWidth="1"/>
    <col min="13075" max="13101" width="0" style="173" hidden="1" customWidth="1"/>
    <col min="13102" max="13312" width="9.140625" style="173"/>
    <col min="13313" max="13313" width="38.7109375" style="173" customWidth="1"/>
    <col min="13314" max="13322" width="0" style="173" hidden="1" customWidth="1"/>
    <col min="13323" max="13328" width="11.7109375" style="173" customWidth="1"/>
    <col min="13329" max="13329" width="15.28515625" style="173" bestFit="1" customWidth="1"/>
    <col min="13330" max="13330" width="11.7109375" style="173" customWidth="1"/>
    <col min="13331" max="13357" width="0" style="173" hidden="1" customWidth="1"/>
    <col min="13358" max="13568" width="9.140625" style="173"/>
    <col min="13569" max="13569" width="38.7109375" style="173" customWidth="1"/>
    <col min="13570" max="13578" width="0" style="173" hidden="1" customWidth="1"/>
    <col min="13579" max="13584" width="11.7109375" style="173" customWidth="1"/>
    <col min="13585" max="13585" width="15.28515625" style="173" bestFit="1" customWidth="1"/>
    <col min="13586" max="13586" width="11.7109375" style="173" customWidth="1"/>
    <col min="13587" max="13613" width="0" style="173" hidden="1" customWidth="1"/>
    <col min="13614" max="13824" width="9.140625" style="173"/>
    <col min="13825" max="13825" width="38.7109375" style="173" customWidth="1"/>
    <col min="13826" max="13834" width="0" style="173" hidden="1" customWidth="1"/>
    <col min="13835" max="13840" width="11.7109375" style="173" customWidth="1"/>
    <col min="13841" max="13841" width="15.28515625" style="173" bestFit="1" customWidth="1"/>
    <col min="13842" max="13842" width="11.7109375" style="173" customWidth="1"/>
    <col min="13843" max="13869" width="0" style="173" hidden="1" customWidth="1"/>
    <col min="13870" max="14080" width="9.140625" style="173"/>
    <col min="14081" max="14081" width="38.7109375" style="173" customWidth="1"/>
    <col min="14082" max="14090" width="0" style="173" hidden="1" customWidth="1"/>
    <col min="14091" max="14096" width="11.7109375" style="173" customWidth="1"/>
    <col min="14097" max="14097" width="15.28515625" style="173" bestFit="1" customWidth="1"/>
    <col min="14098" max="14098" width="11.7109375" style="173" customWidth="1"/>
    <col min="14099" max="14125" width="0" style="173" hidden="1" customWidth="1"/>
    <col min="14126" max="14336" width="9.140625" style="173"/>
    <col min="14337" max="14337" width="38.7109375" style="173" customWidth="1"/>
    <col min="14338" max="14346" width="0" style="173" hidden="1" customWidth="1"/>
    <col min="14347" max="14352" width="11.7109375" style="173" customWidth="1"/>
    <col min="14353" max="14353" width="15.28515625" style="173" bestFit="1" customWidth="1"/>
    <col min="14354" max="14354" width="11.7109375" style="173" customWidth="1"/>
    <col min="14355" max="14381" width="0" style="173" hidden="1" customWidth="1"/>
    <col min="14382" max="14592" width="9.140625" style="173"/>
    <col min="14593" max="14593" width="38.7109375" style="173" customWidth="1"/>
    <col min="14594" max="14602" width="0" style="173" hidden="1" customWidth="1"/>
    <col min="14603" max="14608" width="11.7109375" style="173" customWidth="1"/>
    <col min="14609" max="14609" width="15.28515625" style="173" bestFit="1" customWidth="1"/>
    <col min="14610" max="14610" width="11.7109375" style="173" customWidth="1"/>
    <col min="14611" max="14637" width="0" style="173" hidden="1" customWidth="1"/>
    <col min="14638" max="14848" width="9.140625" style="173"/>
    <col min="14849" max="14849" width="38.7109375" style="173" customWidth="1"/>
    <col min="14850" max="14858" width="0" style="173" hidden="1" customWidth="1"/>
    <col min="14859" max="14864" width="11.7109375" style="173" customWidth="1"/>
    <col min="14865" max="14865" width="15.28515625" style="173" bestFit="1" customWidth="1"/>
    <col min="14866" max="14866" width="11.7109375" style="173" customWidth="1"/>
    <col min="14867" max="14893" width="0" style="173" hidden="1" customWidth="1"/>
    <col min="14894" max="15104" width="9.140625" style="173"/>
    <col min="15105" max="15105" width="38.7109375" style="173" customWidth="1"/>
    <col min="15106" max="15114" width="0" style="173" hidden="1" customWidth="1"/>
    <col min="15115" max="15120" width="11.7109375" style="173" customWidth="1"/>
    <col min="15121" max="15121" width="15.28515625" style="173" bestFit="1" customWidth="1"/>
    <col min="15122" max="15122" width="11.7109375" style="173" customWidth="1"/>
    <col min="15123" max="15149" width="0" style="173" hidden="1" customWidth="1"/>
    <col min="15150" max="15360" width="9.140625" style="173"/>
    <col min="15361" max="15361" width="38.7109375" style="173" customWidth="1"/>
    <col min="15362" max="15370" width="0" style="173" hidden="1" customWidth="1"/>
    <col min="15371" max="15376" width="11.7109375" style="173" customWidth="1"/>
    <col min="15377" max="15377" width="15.28515625" style="173" bestFit="1" customWidth="1"/>
    <col min="15378" max="15378" width="11.7109375" style="173" customWidth="1"/>
    <col min="15379" max="15405" width="0" style="173" hidden="1" customWidth="1"/>
    <col min="15406" max="15616" width="9.140625" style="173"/>
    <col min="15617" max="15617" width="38.7109375" style="173" customWidth="1"/>
    <col min="15618" max="15626" width="0" style="173" hidden="1" customWidth="1"/>
    <col min="15627" max="15632" width="11.7109375" style="173" customWidth="1"/>
    <col min="15633" max="15633" width="15.28515625" style="173" bestFit="1" customWidth="1"/>
    <col min="15634" max="15634" width="11.7109375" style="173" customWidth="1"/>
    <col min="15635" max="15661" width="0" style="173" hidden="1" customWidth="1"/>
    <col min="15662" max="15872" width="9.140625" style="173"/>
    <col min="15873" max="15873" width="38.7109375" style="173" customWidth="1"/>
    <col min="15874" max="15882" width="0" style="173" hidden="1" customWidth="1"/>
    <col min="15883" max="15888" width="11.7109375" style="173" customWidth="1"/>
    <col min="15889" max="15889" width="15.28515625" style="173" bestFit="1" customWidth="1"/>
    <col min="15890" max="15890" width="11.7109375" style="173" customWidth="1"/>
    <col min="15891" max="15917" width="0" style="173" hidden="1" customWidth="1"/>
    <col min="15918" max="16128" width="9.140625" style="173"/>
    <col min="16129" max="16129" width="38.7109375" style="173" customWidth="1"/>
    <col min="16130" max="16138" width="0" style="173" hidden="1" customWidth="1"/>
    <col min="16139" max="16144" width="11.7109375" style="173" customWidth="1"/>
    <col min="16145" max="16145" width="15.28515625" style="173" bestFit="1" customWidth="1"/>
    <col min="16146" max="16146" width="11.7109375" style="173" customWidth="1"/>
    <col min="16147" max="16173" width="0" style="173" hidden="1" customWidth="1"/>
    <col min="16174" max="16384" width="9.140625" style="173"/>
  </cols>
  <sheetData>
    <row r="1" spans="1:44" ht="36" x14ac:dyDescent="0.55000000000000004">
      <c r="A1" s="239" t="s">
        <v>180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1"/>
    </row>
    <row r="2" spans="1:44" s="178" customFormat="1" ht="15.75" x14ac:dyDescent="0.25">
      <c r="A2" s="252" t="s">
        <v>11</v>
      </c>
      <c r="B2" s="254" t="s">
        <v>154</v>
      </c>
      <c r="C2" s="107"/>
      <c r="D2" s="107"/>
      <c r="E2" s="107"/>
      <c r="F2" s="107"/>
      <c r="G2" s="107"/>
      <c r="H2" s="107"/>
      <c r="I2" s="254" t="s">
        <v>155</v>
      </c>
      <c r="J2" s="254" t="s">
        <v>156</v>
      </c>
      <c r="K2" s="242" t="s">
        <v>157</v>
      </c>
      <c r="L2" s="243"/>
      <c r="M2" s="243"/>
      <c r="N2" s="243"/>
      <c r="O2" s="243"/>
      <c r="P2" s="243"/>
      <c r="Q2" s="243"/>
      <c r="R2" s="243"/>
      <c r="S2" s="243"/>
      <c r="T2" s="243"/>
      <c r="U2" s="244"/>
      <c r="V2" s="247" t="s">
        <v>181</v>
      </c>
      <c r="W2" s="249" t="s">
        <v>182</v>
      </c>
      <c r="X2" s="251" t="s">
        <v>183</v>
      </c>
      <c r="Y2" s="251" t="s">
        <v>184</v>
      </c>
      <c r="Z2" s="251" t="s">
        <v>185</v>
      </c>
      <c r="AA2" s="249" t="s">
        <v>186</v>
      </c>
      <c r="AB2" s="254" t="s">
        <v>187</v>
      </c>
      <c r="AC2" s="256" t="s">
        <v>188</v>
      </c>
      <c r="AD2" s="245" t="s">
        <v>189</v>
      </c>
      <c r="AE2" s="107"/>
      <c r="AF2" s="107"/>
      <c r="AG2" s="175"/>
      <c r="AH2" s="176"/>
      <c r="AI2" s="176"/>
      <c r="AJ2" s="176"/>
      <c r="AK2" s="177"/>
      <c r="AO2" s="179" t="s">
        <v>190</v>
      </c>
      <c r="AQ2" s="179" t="s">
        <v>190</v>
      </c>
    </row>
    <row r="3" spans="1:44" s="178" customFormat="1" ht="78.75" x14ac:dyDescent="0.25">
      <c r="A3" s="253"/>
      <c r="B3" s="255"/>
      <c r="C3" s="108" t="s">
        <v>158</v>
      </c>
      <c r="D3" s="108" t="s">
        <v>159</v>
      </c>
      <c r="E3" s="108" t="s">
        <v>160</v>
      </c>
      <c r="F3" s="108" t="s">
        <v>161</v>
      </c>
      <c r="G3" s="108" t="s">
        <v>162</v>
      </c>
      <c r="H3" s="108" t="s">
        <v>163</v>
      </c>
      <c r="I3" s="255"/>
      <c r="J3" s="255"/>
      <c r="K3" s="109" t="s">
        <v>164</v>
      </c>
      <c r="L3" s="110" t="s">
        <v>165</v>
      </c>
      <c r="M3" s="109" t="s">
        <v>166</v>
      </c>
      <c r="N3" s="110" t="s">
        <v>167</v>
      </c>
      <c r="O3" s="109" t="s">
        <v>168</v>
      </c>
      <c r="P3" s="109" t="s">
        <v>169</v>
      </c>
      <c r="Q3" s="111" t="s">
        <v>170</v>
      </c>
      <c r="R3" s="109" t="s">
        <v>171</v>
      </c>
      <c r="S3" s="109" t="s">
        <v>172</v>
      </c>
      <c r="T3" s="112" t="s">
        <v>173</v>
      </c>
      <c r="U3" s="112" t="s">
        <v>174</v>
      </c>
      <c r="V3" s="248"/>
      <c r="W3" s="250"/>
      <c r="X3" s="251"/>
      <c r="Y3" s="251"/>
      <c r="Z3" s="251"/>
      <c r="AA3" s="250"/>
      <c r="AB3" s="255"/>
      <c r="AC3" s="256"/>
      <c r="AD3" s="246"/>
      <c r="AE3" s="107" t="s">
        <v>191</v>
      </c>
      <c r="AF3" s="107" t="s">
        <v>192</v>
      </c>
      <c r="AG3" s="175"/>
      <c r="AH3" s="176" t="s">
        <v>193</v>
      </c>
      <c r="AI3" s="176" t="s">
        <v>194</v>
      </c>
      <c r="AJ3" s="176" t="s">
        <v>195</v>
      </c>
      <c r="AK3" s="177" t="s">
        <v>196</v>
      </c>
      <c r="AL3" s="178" t="s">
        <v>197</v>
      </c>
      <c r="AO3" s="180" t="s">
        <v>170</v>
      </c>
      <c r="AQ3" s="181" t="s">
        <v>171</v>
      </c>
    </row>
    <row r="4" spans="1:44" x14ac:dyDescent="0.35">
      <c r="A4" s="113">
        <v>1</v>
      </c>
      <c r="B4" s="114" t="s">
        <v>13</v>
      </c>
      <c r="C4" s="115">
        <v>29000</v>
      </c>
      <c r="D4" s="115">
        <v>13500</v>
      </c>
      <c r="E4" s="116">
        <v>6750</v>
      </c>
      <c r="F4" s="116">
        <v>3375</v>
      </c>
      <c r="G4" s="116">
        <f t="shared" ref="G4:G66" si="0">+I4-SUM(C4:F4)</f>
        <v>44080</v>
      </c>
      <c r="H4" s="116">
        <f>SUM(E4:G4)</f>
        <v>54205</v>
      </c>
      <c r="I4" s="117">
        <v>96705</v>
      </c>
      <c r="J4" s="115">
        <f>ROUND(X4*108.33%+(W4*435%),0)</f>
        <v>3770</v>
      </c>
      <c r="K4" s="118">
        <f t="shared" ref="K4:K66" si="1">+I4-J4</f>
        <v>92935</v>
      </c>
      <c r="L4" s="119">
        <v>20.5</v>
      </c>
      <c r="M4" s="119">
        <v>22</v>
      </c>
      <c r="N4" s="119">
        <v>0</v>
      </c>
      <c r="O4" s="120">
        <v>1</v>
      </c>
      <c r="P4" s="121">
        <f>L4-N4+O4</f>
        <v>21.5</v>
      </c>
      <c r="Q4" s="122">
        <v>0</v>
      </c>
      <c r="R4" s="123">
        <f>21.5-9.5</f>
        <v>12</v>
      </c>
      <c r="S4" s="123">
        <v>0.5</v>
      </c>
      <c r="T4" s="124">
        <f t="shared" ref="T4:T32" si="2">+I4/22*S4</f>
        <v>2197.840909090909</v>
      </c>
      <c r="U4" s="125">
        <f>40213.5</f>
        <v>40213.5</v>
      </c>
      <c r="V4" s="182" t="e">
        <f>K4+#REF!+T4+U4</f>
        <v>#REF!</v>
      </c>
      <c r="W4" s="115">
        <v>0</v>
      </c>
      <c r="X4" s="116">
        <f>ROUND(C4*12/100/22*Q4,0)+C4*12/100</f>
        <v>3480</v>
      </c>
      <c r="Y4" s="116">
        <v>208</v>
      </c>
      <c r="Z4" s="118">
        <v>3500</v>
      </c>
      <c r="AA4" s="183">
        <v>0</v>
      </c>
      <c r="AB4" s="116">
        <v>-3000</v>
      </c>
      <c r="AC4" s="184" t="e">
        <f t="shared" ref="AC4:AC15" si="3">(V4)-(W4+X4+Y4+AA4+Z4+AB4)</f>
        <v>#REF!</v>
      </c>
      <c r="AD4" s="185">
        <v>0</v>
      </c>
      <c r="AE4" s="186" t="s">
        <v>198</v>
      </c>
      <c r="AF4" s="186" t="s">
        <v>199</v>
      </c>
      <c r="AG4" s="156">
        <f t="shared" ref="AG4:AG35" si="4">A4</f>
        <v>1</v>
      </c>
      <c r="AH4" s="187" t="e">
        <f>(V4-AJ4)/2</f>
        <v>#REF!</v>
      </c>
      <c r="AI4" s="188" t="e">
        <f>+AH4</f>
        <v>#REF!</v>
      </c>
      <c r="AJ4" s="189">
        <v>20000</v>
      </c>
      <c r="AK4" s="189"/>
      <c r="AL4" s="172" t="s">
        <v>13</v>
      </c>
      <c r="AO4" s="174">
        <f t="shared" ref="AO4:AO32" si="5">M4+L4+O4-22</f>
        <v>21.5</v>
      </c>
      <c r="AP4" s="173">
        <f t="shared" ref="AP4:AP35" si="6">+P4-AO4</f>
        <v>0</v>
      </c>
      <c r="AQ4" s="174">
        <f t="shared" ref="AQ4:AQ35" si="7">+L4+O4-N4</f>
        <v>21.5</v>
      </c>
      <c r="AR4" s="173">
        <f t="shared" ref="AR4:AR35" si="8">+AQ4-P4</f>
        <v>0</v>
      </c>
    </row>
    <row r="5" spans="1:44" x14ac:dyDescent="0.35">
      <c r="A5" s="113">
        <v>2</v>
      </c>
      <c r="B5" s="113" t="s">
        <v>14</v>
      </c>
      <c r="C5" s="126">
        <v>35000</v>
      </c>
      <c r="D5" s="126">
        <v>20000</v>
      </c>
      <c r="E5" s="126">
        <v>10000</v>
      </c>
      <c r="F5" s="126">
        <v>3000</v>
      </c>
      <c r="G5" s="116">
        <f t="shared" si="0"/>
        <v>22380</v>
      </c>
      <c r="H5" s="116">
        <f t="shared" ref="H5:H67" si="9">SUM(E5:G5)</f>
        <v>35380</v>
      </c>
      <c r="I5" s="118">
        <f>86308+4072</f>
        <v>90380</v>
      </c>
      <c r="J5" s="116">
        <v>0</v>
      </c>
      <c r="K5" s="118">
        <f t="shared" si="1"/>
        <v>90380</v>
      </c>
      <c r="L5" s="119">
        <v>8</v>
      </c>
      <c r="M5" s="119">
        <v>22</v>
      </c>
      <c r="N5" s="119">
        <v>0</v>
      </c>
      <c r="O5" s="120">
        <v>1</v>
      </c>
      <c r="P5" s="121">
        <f t="shared" ref="P5:P67" si="10">L5-N5+O5</f>
        <v>9</v>
      </c>
      <c r="Q5" s="122">
        <v>0</v>
      </c>
      <c r="R5" s="123">
        <v>9</v>
      </c>
      <c r="S5" s="123">
        <v>0.5</v>
      </c>
      <c r="T5" s="124">
        <f t="shared" si="2"/>
        <v>2054.090909090909</v>
      </c>
      <c r="U5" s="127">
        <v>4500</v>
      </c>
      <c r="V5" s="182" t="e">
        <f>K5+#REF!+T5+U5</f>
        <v>#REF!</v>
      </c>
      <c r="W5" s="115">
        <v>0</v>
      </c>
      <c r="X5" s="115">
        <v>0</v>
      </c>
      <c r="Y5" s="116">
        <v>208</v>
      </c>
      <c r="Z5" s="116">
        <v>12500</v>
      </c>
      <c r="AA5" s="183">
        <v>0</v>
      </c>
      <c r="AB5" s="116"/>
      <c r="AC5" s="184" t="e">
        <f t="shared" si="3"/>
        <v>#REF!</v>
      </c>
      <c r="AD5" s="185">
        <v>0</v>
      </c>
      <c r="AE5" s="186" t="s">
        <v>198</v>
      </c>
      <c r="AF5" s="186" t="s">
        <v>200</v>
      </c>
      <c r="AG5" s="156">
        <f t="shared" si="4"/>
        <v>2</v>
      </c>
      <c r="AH5" s="187" t="e">
        <f>+V5-AJ5</f>
        <v>#REF!</v>
      </c>
      <c r="AI5" s="189"/>
      <c r="AJ5" s="189">
        <v>15500</v>
      </c>
      <c r="AK5" s="189"/>
      <c r="AL5" s="172" t="s">
        <v>14</v>
      </c>
      <c r="AO5" s="174">
        <f t="shared" si="5"/>
        <v>9</v>
      </c>
      <c r="AP5" s="173">
        <f t="shared" si="6"/>
        <v>0</v>
      </c>
      <c r="AQ5" s="173">
        <f t="shared" si="7"/>
        <v>9</v>
      </c>
      <c r="AR5" s="173">
        <f t="shared" si="8"/>
        <v>0</v>
      </c>
    </row>
    <row r="6" spans="1:44" x14ac:dyDescent="0.35">
      <c r="A6" s="113">
        <v>3</v>
      </c>
      <c r="B6" s="114" t="s">
        <v>15</v>
      </c>
      <c r="C6" s="128">
        <v>23500</v>
      </c>
      <c r="D6" s="128">
        <v>10500</v>
      </c>
      <c r="E6" s="116">
        <v>10000</v>
      </c>
      <c r="F6" s="116">
        <v>5000</v>
      </c>
      <c r="G6" s="116">
        <f t="shared" si="0"/>
        <v>58481</v>
      </c>
      <c r="H6" s="116">
        <f t="shared" si="9"/>
        <v>73481</v>
      </c>
      <c r="I6" s="118">
        <f>102481+5000</f>
        <v>107481</v>
      </c>
      <c r="J6" s="115">
        <f>ROUND(X6*108.33%+(W6*435%),0)</f>
        <v>1861</v>
      </c>
      <c r="K6" s="118">
        <f t="shared" si="1"/>
        <v>105620</v>
      </c>
      <c r="L6" s="119">
        <v>0</v>
      </c>
      <c r="M6" s="119">
        <v>20</v>
      </c>
      <c r="N6" s="119">
        <v>2</v>
      </c>
      <c r="O6" s="120">
        <v>1</v>
      </c>
      <c r="P6" s="121">
        <f t="shared" si="10"/>
        <v>-1</v>
      </c>
      <c r="Q6" s="122">
        <v>-1</v>
      </c>
      <c r="R6" s="123">
        <v>0</v>
      </c>
      <c r="S6" s="123"/>
      <c r="T6" s="124">
        <f t="shared" si="2"/>
        <v>0</v>
      </c>
      <c r="U6" s="127">
        <v>1500</v>
      </c>
      <c r="V6" s="182" t="e">
        <f>K6+#REF!+T6+U6</f>
        <v>#REF!</v>
      </c>
      <c r="W6" s="115">
        <v>0</v>
      </c>
      <c r="X6" s="116">
        <f>ROUND(15000*12/100,0)/22*Q6+15000*12/100</f>
        <v>1718.1818181818182</v>
      </c>
      <c r="Y6" s="116">
        <v>208</v>
      </c>
      <c r="Z6" s="116">
        <v>9000</v>
      </c>
      <c r="AA6" s="183">
        <v>0</v>
      </c>
      <c r="AB6" s="116"/>
      <c r="AC6" s="184" t="e">
        <f t="shared" si="3"/>
        <v>#REF!</v>
      </c>
      <c r="AD6" s="185">
        <v>1</v>
      </c>
      <c r="AE6" s="186" t="s">
        <v>198</v>
      </c>
      <c r="AF6" s="186" t="s">
        <v>200</v>
      </c>
      <c r="AG6" s="156">
        <f t="shared" si="4"/>
        <v>3</v>
      </c>
      <c r="AH6" s="187" t="e">
        <f>+V6-AJ6</f>
        <v>#REF!</v>
      </c>
      <c r="AI6" s="189"/>
      <c r="AJ6" s="189">
        <v>15500</v>
      </c>
      <c r="AK6" s="189"/>
      <c r="AL6" s="172" t="s">
        <v>15</v>
      </c>
      <c r="AO6" s="174">
        <f t="shared" si="5"/>
        <v>-1</v>
      </c>
      <c r="AP6" s="173">
        <f t="shared" si="6"/>
        <v>0</v>
      </c>
      <c r="AQ6" s="173">
        <f t="shared" si="7"/>
        <v>-1</v>
      </c>
      <c r="AR6" s="173">
        <f t="shared" si="8"/>
        <v>0</v>
      </c>
    </row>
    <row r="7" spans="1:44" x14ac:dyDescent="0.35">
      <c r="A7" s="113">
        <v>4</v>
      </c>
      <c r="B7" s="114" t="s">
        <v>175</v>
      </c>
      <c r="C7" s="128">
        <v>21800</v>
      </c>
      <c r="D7" s="128">
        <v>8500</v>
      </c>
      <c r="E7" s="116">
        <v>4250</v>
      </c>
      <c r="F7" s="116">
        <v>2125</v>
      </c>
      <c r="G7" s="116">
        <f t="shared" si="0"/>
        <v>49325</v>
      </c>
      <c r="H7" s="116">
        <f t="shared" si="9"/>
        <v>55700</v>
      </c>
      <c r="I7" s="118">
        <f>82000+4000</f>
        <v>86000</v>
      </c>
      <c r="J7" s="115">
        <f>ROUND(X7*108.33%+(W7*435%),0)</f>
        <v>2834</v>
      </c>
      <c r="K7" s="118">
        <f t="shared" si="1"/>
        <v>83166</v>
      </c>
      <c r="L7" s="119">
        <v>10</v>
      </c>
      <c r="M7" s="119">
        <v>22</v>
      </c>
      <c r="N7" s="119">
        <v>0</v>
      </c>
      <c r="O7" s="120">
        <v>1</v>
      </c>
      <c r="P7" s="121">
        <f t="shared" si="10"/>
        <v>11</v>
      </c>
      <c r="Q7" s="122">
        <v>0</v>
      </c>
      <c r="R7" s="123">
        <v>11</v>
      </c>
      <c r="S7" s="123">
        <v>0.5</v>
      </c>
      <c r="T7" s="124">
        <f t="shared" si="2"/>
        <v>1954.5454545454545</v>
      </c>
      <c r="U7" s="125"/>
      <c r="V7" s="182" t="e">
        <f>K7+#REF!+T7+U7</f>
        <v>#REF!</v>
      </c>
      <c r="W7" s="115">
        <v>0</v>
      </c>
      <c r="X7" s="116">
        <f>ROUND(C7*12/100/22*Q7,0)+C7*12/100</f>
        <v>2616</v>
      </c>
      <c r="Y7" s="116">
        <v>208</v>
      </c>
      <c r="Z7" s="118">
        <v>0</v>
      </c>
      <c r="AA7" s="183">
        <v>0</v>
      </c>
      <c r="AB7" s="116">
        <v>-15900</v>
      </c>
      <c r="AC7" s="184" t="e">
        <f t="shared" si="3"/>
        <v>#REF!</v>
      </c>
      <c r="AD7" s="185">
        <v>0</v>
      </c>
      <c r="AE7" s="186" t="s">
        <v>198</v>
      </c>
      <c r="AF7" s="186" t="s">
        <v>200</v>
      </c>
      <c r="AG7" s="156">
        <f t="shared" si="4"/>
        <v>4</v>
      </c>
      <c r="AH7" s="187" t="e">
        <f>+V7-AJ7</f>
        <v>#REF!</v>
      </c>
      <c r="AI7" s="189"/>
      <c r="AJ7" s="189">
        <f>10000+4500</f>
        <v>14500</v>
      </c>
      <c r="AK7" s="189"/>
      <c r="AL7" s="172" t="s">
        <v>16</v>
      </c>
      <c r="AO7" s="174">
        <f t="shared" si="5"/>
        <v>11</v>
      </c>
      <c r="AP7" s="173">
        <f t="shared" si="6"/>
        <v>0</v>
      </c>
      <c r="AQ7" s="173">
        <f t="shared" si="7"/>
        <v>11</v>
      </c>
      <c r="AR7" s="173">
        <f t="shared" si="8"/>
        <v>0</v>
      </c>
    </row>
    <row r="8" spans="1:44" x14ac:dyDescent="0.35">
      <c r="A8" s="113">
        <v>5</v>
      </c>
      <c r="B8" s="113" t="s">
        <v>57</v>
      </c>
      <c r="C8" s="126">
        <v>22000</v>
      </c>
      <c r="D8" s="126">
        <v>12000</v>
      </c>
      <c r="E8" s="126">
        <v>7000</v>
      </c>
      <c r="F8" s="126">
        <v>2000</v>
      </c>
      <c r="G8" s="116">
        <f t="shared" si="0"/>
        <v>18343</v>
      </c>
      <c r="H8" s="116">
        <f t="shared" si="9"/>
        <v>27343</v>
      </c>
      <c r="I8" s="118">
        <f>57343+4000</f>
        <v>61343</v>
      </c>
      <c r="J8" s="116">
        <v>0</v>
      </c>
      <c r="K8" s="118">
        <f t="shared" si="1"/>
        <v>61343</v>
      </c>
      <c r="L8" s="119">
        <v>3.5</v>
      </c>
      <c r="M8" s="119">
        <v>22</v>
      </c>
      <c r="N8" s="119">
        <v>0</v>
      </c>
      <c r="O8" s="120">
        <v>1</v>
      </c>
      <c r="P8" s="121">
        <f t="shared" si="10"/>
        <v>4.5</v>
      </c>
      <c r="Q8" s="122">
        <v>0</v>
      </c>
      <c r="R8" s="123">
        <v>4.5</v>
      </c>
      <c r="S8" s="123">
        <v>0.5</v>
      </c>
      <c r="T8" s="124">
        <f t="shared" si="2"/>
        <v>1394.159090909091</v>
      </c>
      <c r="U8" s="127"/>
      <c r="V8" s="182" t="e">
        <f>K8+#REF!+T8+U8</f>
        <v>#REF!</v>
      </c>
      <c r="W8" s="115">
        <v>0</v>
      </c>
      <c r="X8" s="115">
        <v>0</v>
      </c>
      <c r="Y8" s="116">
        <v>208</v>
      </c>
      <c r="Z8" s="116">
        <v>0</v>
      </c>
      <c r="AA8" s="183">
        <v>0</v>
      </c>
      <c r="AB8" s="116">
        <v>1461</v>
      </c>
      <c r="AC8" s="184" t="e">
        <f t="shared" si="3"/>
        <v>#REF!</v>
      </c>
      <c r="AD8" s="185">
        <v>0</v>
      </c>
      <c r="AE8" s="186" t="s">
        <v>198</v>
      </c>
      <c r="AF8" s="186" t="s">
        <v>201</v>
      </c>
      <c r="AG8" s="156">
        <f t="shared" si="4"/>
        <v>5</v>
      </c>
      <c r="AH8" s="187" t="e">
        <f>+V8</f>
        <v>#REF!</v>
      </c>
      <c r="AI8" s="189"/>
      <c r="AJ8" s="189"/>
      <c r="AK8" s="189"/>
      <c r="AL8" s="172" t="s">
        <v>57</v>
      </c>
      <c r="AO8" s="174">
        <f t="shared" si="5"/>
        <v>4.5</v>
      </c>
      <c r="AP8" s="173">
        <f t="shared" si="6"/>
        <v>0</v>
      </c>
      <c r="AQ8" s="173">
        <f t="shared" si="7"/>
        <v>4.5</v>
      </c>
      <c r="AR8" s="173">
        <f t="shared" si="8"/>
        <v>0</v>
      </c>
    </row>
    <row r="9" spans="1:44" x14ac:dyDescent="0.35">
      <c r="A9" s="113">
        <v>6</v>
      </c>
      <c r="B9" s="113" t="s">
        <v>58</v>
      </c>
      <c r="C9" s="115">
        <f t="shared" ref="C9:C19" si="11">I9*40%</f>
        <v>24000</v>
      </c>
      <c r="D9" s="115">
        <f t="shared" ref="D9:F19" si="12">C9/2</f>
        <v>12000</v>
      </c>
      <c r="E9" s="115">
        <f t="shared" si="12"/>
        <v>6000</v>
      </c>
      <c r="F9" s="115">
        <f t="shared" si="12"/>
        <v>3000</v>
      </c>
      <c r="G9" s="116">
        <f t="shared" si="0"/>
        <v>15000</v>
      </c>
      <c r="H9" s="116">
        <f t="shared" si="9"/>
        <v>24000</v>
      </c>
      <c r="I9" s="117">
        <f>54000+4000+2000</f>
        <v>60000</v>
      </c>
      <c r="J9" s="115">
        <v>0</v>
      </c>
      <c r="K9" s="118">
        <f t="shared" si="1"/>
        <v>60000</v>
      </c>
      <c r="L9" s="119">
        <v>0</v>
      </c>
      <c r="M9" s="119">
        <v>22</v>
      </c>
      <c r="N9" s="119">
        <v>0</v>
      </c>
      <c r="O9" s="120">
        <v>1</v>
      </c>
      <c r="P9" s="121">
        <f t="shared" si="10"/>
        <v>1</v>
      </c>
      <c r="Q9" s="122">
        <v>0</v>
      </c>
      <c r="R9" s="123">
        <v>1</v>
      </c>
      <c r="S9" s="123">
        <v>0.5</v>
      </c>
      <c r="T9" s="124">
        <f t="shared" si="2"/>
        <v>1363.6363636363637</v>
      </c>
      <c r="U9" s="127"/>
      <c r="V9" s="182" t="e">
        <f>K9+#REF!+T9+U9</f>
        <v>#REF!</v>
      </c>
      <c r="W9" s="115">
        <v>0</v>
      </c>
      <c r="X9" s="115">
        <v>0</v>
      </c>
      <c r="Y9" s="116">
        <v>208</v>
      </c>
      <c r="Z9" s="116">
        <v>0</v>
      </c>
      <c r="AA9" s="183">
        <v>0</v>
      </c>
      <c r="AB9" s="116"/>
      <c r="AC9" s="184" t="e">
        <f t="shared" si="3"/>
        <v>#REF!</v>
      </c>
      <c r="AD9" s="185">
        <v>0</v>
      </c>
      <c r="AE9" s="186" t="s">
        <v>198</v>
      </c>
      <c r="AF9" s="186" t="s">
        <v>199</v>
      </c>
      <c r="AG9" s="156">
        <f t="shared" si="4"/>
        <v>6</v>
      </c>
      <c r="AH9" s="187" t="e">
        <f>+V9</f>
        <v>#REF!</v>
      </c>
      <c r="AI9" s="189"/>
      <c r="AJ9" s="189"/>
      <c r="AK9" s="189"/>
      <c r="AL9" s="172" t="s">
        <v>58</v>
      </c>
      <c r="AO9" s="174">
        <f t="shared" si="5"/>
        <v>1</v>
      </c>
      <c r="AP9" s="173">
        <f t="shared" si="6"/>
        <v>0</v>
      </c>
      <c r="AQ9" s="173">
        <f t="shared" si="7"/>
        <v>1</v>
      </c>
      <c r="AR9" s="173">
        <f t="shared" si="8"/>
        <v>0</v>
      </c>
    </row>
    <row r="10" spans="1:44" x14ac:dyDescent="0.35">
      <c r="A10" s="113">
        <v>7</v>
      </c>
      <c r="B10" s="129" t="s">
        <v>17</v>
      </c>
      <c r="C10" s="115">
        <f t="shared" si="11"/>
        <v>30000</v>
      </c>
      <c r="D10" s="115">
        <f t="shared" si="12"/>
        <v>15000</v>
      </c>
      <c r="E10" s="115">
        <f t="shared" si="12"/>
        <v>7500</v>
      </c>
      <c r="F10" s="115">
        <f t="shared" si="12"/>
        <v>3750</v>
      </c>
      <c r="G10" s="116">
        <f t="shared" si="0"/>
        <v>18750</v>
      </c>
      <c r="H10" s="116">
        <f t="shared" si="9"/>
        <v>30000</v>
      </c>
      <c r="I10" s="117">
        <v>75000</v>
      </c>
      <c r="J10" s="115">
        <v>0</v>
      </c>
      <c r="K10" s="118">
        <f t="shared" si="1"/>
        <v>75000</v>
      </c>
      <c r="L10" s="119">
        <v>1.5</v>
      </c>
      <c r="M10" s="119">
        <v>19</v>
      </c>
      <c r="N10" s="119">
        <v>3</v>
      </c>
      <c r="O10" s="120">
        <v>1</v>
      </c>
      <c r="P10" s="121">
        <f t="shared" si="10"/>
        <v>-0.5</v>
      </c>
      <c r="Q10" s="122">
        <v>-0.5</v>
      </c>
      <c r="R10" s="123">
        <v>0</v>
      </c>
      <c r="S10" s="123"/>
      <c r="T10" s="124">
        <f t="shared" si="2"/>
        <v>0</v>
      </c>
      <c r="U10" s="127">
        <v>500</v>
      </c>
      <c r="V10" s="182" t="e">
        <f>K10+#REF!+T10+U10</f>
        <v>#REF!</v>
      </c>
      <c r="W10" s="115">
        <v>0</v>
      </c>
      <c r="X10" s="115">
        <v>0</v>
      </c>
      <c r="Y10" s="116">
        <v>208</v>
      </c>
      <c r="Z10" s="116">
        <v>8000</v>
      </c>
      <c r="AA10" s="183">
        <v>0</v>
      </c>
      <c r="AB10" s="116"/>
      <c r="AC10" s="184" t="e">
        <f t="shared" si="3"/>
        <v>#REF!</v>
      </c>
      <c r="AD10" s="185">
        <v>0</v>
      </c>
      <c r="AE10" s="186" t="s">
        <v>198</v>
      </c>
      <c r="AF10" s="186"/>
      <c r="AG10" s="156">
        <f t="shared" si="4"/>
        <v>7</v>
      </c>
      <c r="AH10" s="187" t="e">
        <f>+V10</f>
        <v>#REF!</v>
      </c>
      <c r="AI10" s="189"/>
      <c r="AJ10" s="189"/>
      <c r="AK10" s="189"/>
      <c r="AL10" s="172" t="s">
        <v>17</v>
      </c>
      <c r="AO10" s="174">
        <f t="shared" si="5"/>
        <v>-0.5</v>
      </c>
      <c r="AP10" s="173">
        <f t="shared" si="6"/>
        <v>0</v>
      </c>
      <c r="AQ10" s="173">
        <f t="shared" si="7"/>
        <v>-0.5</v>
      </c>
      <c r="AR10" s="173">
        <f t="shared" si="8"/>
        <v>0</v>
      </c>
    </row>
    <row r="11" spans="1:44" x14ac:dyDescent="0.35">
      <c r="A11" s="113">
        <v>8</v>
      </c>
      <c r="B11" s="113" t="s">
        <v>59</v>
      </c>
      <c r="C11" s="115">
        <f t="shared" si="11"/>
        <v>27200</v>
      </c>
      <c r="D11" s="115">
        <f t="shared" si="12"/>
        <v>13600</v>
      </c>
      <c r="E11" s="115">
        <f t="shared" si="12"/>
        <v>6800</v>
      </c>
      <c r="F11" s="115">
        <f t="shared" si="12"/>
        <v>3400</v>
      </c>
      <c r="G11" s="116">
        <f t="shared" si="0"/>
        <v>17000</v>
      </c>
      <c r="H11" s="116">
        <f t="shared" si="9"/>
        <v>27200</v>
      </c>
      <c r="I11" s="117">
        <f>63000+5000</f>
        <v>68000</v>
      </c>
      <c r="J11" s="115">
        <v>0</v>
      </c>
      <c r="K11" s="118">
        <f t="shared" si="1"/>
        <v>68000</v>
      </c>
      <c r="L11" s="119">
        <v>1</v>
      </c>
      <c r="M11" s="119">
        <v>21</v>
      </c>
      <c r="N11" s="119">
        <v>1</v>
      </c>
      <c r="O11" s="120">
        <v>1</v>
      </c>
      <c r="P11" s="121">
        <f t="shared" si="10"/>
        <v>1</v>
      </c>
      <c r="Q11" s="122">
        <v>0</v>
      </c>
      <c r="R11" s="123">
        <v>1</v>
      </c>
      <c r="S11" s="123"/>
      <c r="T11" s="124">
        <f t="shared" si="2"/>
        <v>0</v>
      </c>
      <c r="U11" s="127">
        <v>2500</v>
      </c>
      <c r="V11" s="182" t="e">
        <f>K11+#REF!+T11+U11</f>
        <v>#REF!</v>
      </c>
      <c r="W11" s="115">
        <v>0</v>
      </c>
      <c r="X11" s="115">
        <v>0</v>
      </c>
      <c r="Y11" s="116">
        <v>208</v>
      </c>
      <c r="Z11" s="116">
        <v>0</v>
      </c>
      <c r="AA11" s="183">
        <v>0</v>
      </c>
      <c r="AB11" s="116"/>
      <c r="AC11" s="184" t="e">
        <f t="shared" si="3"/>
        <v>#REF!</v>
      </c>
      <c r="AD11" s="185">
        <v>1</v>
      </c>
      <c r="AE11" s="186" t="s">
        <v>198</v>
      </c>
      <c r="AF11" s="186" t="s">
        <v>200</v>
      </c>
      <c r="AG11" s="156">
        <f t="shared" si="4"/>
        <v>8</v>
      </c>
      <c r="AH11" s="187" t="e">
        <f>+V11</f>
        <v>#REF!</v>
      </c>
      <c r="AI11" s="189"/>
      <c r="AJ11" s="189"/>
      <c r="AK11" s="189"/>
      <c r="AL11" s="172" t="s">
        <v>59</v>
      </c>
      <c r="AO11" s="174">
        <f t="shared" si="5"/>
        <v>1</v>
      </c>
      <c r="AP11" s="173">
        <f t="shared" si="6"/>
        <v>0</v>
      </c>
      <c r="AQ11" s="173">
        <f t="shared" si="7"/>
        <v>1</v>
      </c>
      <c r="AR11" s="173">
        <f t="shared" si="8"/>
        <v>0</v>
      </c>
    </row>
    <row r="12" spans="1:44" x14ac:dyDescent="0.35">
      <c r="A12" s="113">
        <v>9</v>
      </c>
      <c r="B12" s="130" t="s">
        <v>18</v>
      </c>
      <c r="C12" s="115">
        <f t="shared" si="11"/>
        <v>20800</v>
      </c>
      <c r="D12" s="115">
        <f t="shared" si="12"/>
        <v>10400</v>
      </c>
      <c r="E12" s="115">
        <f t="shared" si="12"/>
        <v>5200</v>
      </c>
      <c r="F12" s="115">
        <f t="shared" si="12"/>
        <v>2600</v>
      </c>
      <c r="G12" s="116">
        <f t="shared" si="0"/>
        <v>13000</v>
      </c>
      <c r="H12" s="116">
        <f t="shared" si="9"/>
        <v>20800</v>
      </c>
      <c r="I12" s="117">
        <f>48000+4000</f>
        <v>52000</v>
      </c>
      <c r="J12" s="115">
        <v>0</v>
      </c>
      <c r="K12" s="118">
        <f t="shared" si="1"/>
        <v>52000</v>
      </c>
      <c r="L12" s="119">
        <v>2</v>
      </c>
      <c r="M12" s="119">
        <v>22</v>
      </c>
      <c r="N12" s="119">
        <v>0</v>
      </c>
      <c r="O12" s="120">
        <v>1</v>
      </c>
      <c r="P12" s="121">
        <f t="shared" si="10"/>
        <v>3</v>
      </c>
      <c r="Q12" s="122">
        <v>0</v>
      </c>
      <c r="R12" s="123">
        <v>3</v>
      </c>
      <c r="S12" s="123">
        <v>0.5</v>
      </c>
      <c r="T12" s="124">
        <f t="shared" si="2"/>
        <v>1181.8181818181818</v>
      </c>
      <c r="U12" s="125"/>
      <c r="V12" s="182" t="e">
        <f>K12+#REF!+T12+U12</f>
        <v>#REF!</v>
      </c>
      <c r="W12" s="115">
        <v>0</v>
      </c>
      <c r="X12" s="115">
        <v>0</v>
      </c>
      <c r="Y12" s="116">
        <v>208</v>
      </c>
      <c r="Z12" s="116">
        <v>0</v>
      </c>
      <c r="AA12" s="183">
        <v>0</v>
      </c>
      <c r="AB12" s="116">
        <v>2810</v>
      </c>
      <c r="AC12" s="184" t="e">
        <f t="shared" si="3"/>
        <v>#REF!</v>
      </c>
      <c r="AD12" s="185">
        <v>0</v>
      </c>
      <c r="AE12" s="186" t="s">
        <v>198</v>
      </c>
      <c r="AF12" s="186" t="s">
        <v>201</v>
      </c>
      <c r="AG12" s="156">
        <f t="shared" si="4"/>
        <v>9</v>
      </c>
      <c r="AH12" s="190"/>
      <c r="AI12" s="188" t="e">
        <f>+V12</f>
        <v>#REF!</v>
      </c>
      <c r="AJ12" s="189"/>
      <c r="AK12" s="189"/>
      <c r="AL12" s="172" t="s">
        <v>18</v>
      </c>
      <c r="AO12" s="174">
        <f t="shared" si="5"/>
        <v>3</v>
      </c>
      <c r="AP12" s="173">
        <f t="shared" si="6"/>
        <v>0</v>
      </c>
      <c r="AQ12" s="173">
        <f t="shared" si="7"/>
        <v>3</v>
      </c>
      <c r="AR12" s="173">
        <f t="shared" si="8"/>
        <v>0</v>
      </c>
    </row>
    <row r="13" spans="1:44" x14ac:dyDescent="0.35">
      <c r="A13" s="113">
        <v>10</v>
      </c>
      <c r="B13" s="132" t="s">
        <v>20</v>
      </c>
      <c r="C13" s="115">
        <f t="shared" si="11"/>
        <v>18000</v>
      </c>
      <c r="D13" s="115">
        <f t="shared" si="12"/>
        <v>9000</v>
      </c>
      <c r="E13" s="115">
        <f t="shared" si="12"/>
        <v>4500</v>
      </c>
      <c r="F13" s="115">
        <f t="shared" si="12"/>
        <v>2250</v>
      </c>
      <c r="G13" s="116">
        <f t="shared" si="0"/>
        <v>11250</v>
      </c>
      <c r="H13" s="116">
        <f t="shared" si="9"/>
        <v>18000</v>
      </c>
      <c r="I13" s="117">
        <v>45000</v>
      </c>
      <c r="J13" s="115">
        <v>0</v>
      </c>
      <c r="K13" s="118">
        <f t="shared" si="1"/>
        <v>45000</v>
      </c>
      <c r="L13" s="119">
        <v>1</v>
      </c>
      <c r="M13" s="119">
        <v>22</v>
      </c>
      <c r="N13" s="119">
        <v>0</v>
      </c>
      <c r="O13" s="120">
        <v>1</v>
      </c>
      <c r="P13" s="121">
        <f t="shared" si="10"/>
        <v>2</v>
      </c>
      <c r="Q13" s="122">
        <v>0</v>
      </c>
      <c r="R13" s="123">
        <v>2</v>
      </c>
      <c r="S13" s="123">
        <v>0.5</v>
      </c>
      <c r="T13" s="124">
        <f t="shared" si="2"/>
        <v>1022.7272727272727</v>
      </c>
      <c r="U13" s="127"/>
      <c r="V13" s="182" t="e">
        <f>K13+#REF!+T13+U13</f>
        <v>#REF!</v>
      </c>
      <c r="W13" s="115">
        <v>0</v>
      </c>
      <c r="X13" s="115">
        <v>0</v>
      </c>
      <c r="Y13" s="116">
        <v>208</v>
      </c>
      <c r="Z13" s="116">
        <v>0</v>
      </c>
      <c r="AA13" s="183">
        <v>0</v>
      </c>
      <c r="AB13" s="116"/>
      <c r="AC13" s="184" t="e">
        <f t="shared" si="3"/>
        <v>#REF!</v>
      </c>
      <c r="AD13" s="185">
        <v>0</v>
      </c>
      <c r="AE13" s="186" t="s">
        <v>198</v>
      </c>
      <c r="AF13" s="186" t="s">
        <v>199</v>
      </c>
      <c r="AG13" s="156">
        <f t="shared" si="4"/>
        <v>10</v>
      </c>
      <c r="AH13" s="187" t="e">
        <f t="shared" ref="AH13:AH19" si="13">+V13</f>
        <v>#REF!</v>
      </c>
      <c r="AI13" s="189"/>
      <c r="AJ13" s="189"/>
      <c r="AK13" s="189"/>
      <c r="AL13" s="172" t="s">
        <v>20</v>
      </c>
      <c r="AO13" s="174">
        <f t="shared" si="5"/>
        <v>2</v>
      </c>
      <c r="AP13" s="173">
        <f t="shared" si="6"/>
        <v>0</v>
      </c>
      <c r="AQ13" s="173">
        <f t="shared" si="7"/>
        <v>2</v>
      </c>
      <c r="AR13" s="173">
        <f t="shared" si="8"/>
        <v>0</v>
      </c>
    </row>
    <row r="14" spans="1:44" x14ac:dyDescent="0.35">
      <c r="A14" s="113">
        <v>11</v>
      </c>
      <c r="B14" s="132" t="s">
        <v>21</v>
      </c>
      <c r="C14" s="115">
        <f t="shared" si="11"/>
        <v>30000</v>
      </c>
      <c r="D14" s="115">
        <f t="shared" si="12"/>
        <v>15000</v>
      </c>
      <c r="E14" s="115">
        <f t="shared" si="12"/>
        <v>7500</v>
      </c>
      <c r="F14" s="115">
        <f t="shared" si="12"/>
        <v>3750</v>
      </c>
      <c r="G14" s="116">
        <f t="shared" si="0"/>
        <v>18750</v>
      </c>
      <c r="H14" s="116">
        <f t="shared" si="9"/>
        <v>30000</v>
      </c>
      <c r="I14" s="117">
        <v>75000</v>
      </c>
      <c r="J14" s="115">
        <v>0</v>
      </c>
      <c r="K14" s="118">
        <f t="shared" si="1"/>
        <v>75000</v>
      </c>
      <c r="L14" s="119">
        <v>0</v>
      </c>
      <c r="M14" s="119">
        <v>22</v>
      </c>
      <c r="N14" s="119">
        <v>0</v>
      </c>
      <c r="O14" s="120">
        <v>1</v>
      </c>
      <c r="P14" s="121">
        <f t="shared" si="10"/>
        <v>1</v>
      </c>
      <c r="Q14" s="122">
        <v>0</v>
      </c>
      <c r="R14" s="123">
        <v>1</v>
      </c>
      <c r="S14" s="123">
        <v>0.5</v>
      </c>
      <c r="T14" s="124">
        <f t="shared" si="2"/>
        <v>1704.5454545454545</v>
      </c>
      <c r="U14" s="127"/>
      <c r="V14" s="182" t="e">
        <f>K14+#REF!+T14+U14</f>
        <v>#REF!</v>
      </c>
      <c r="W14" s="115">
        <v>0</v>
      </c>
      <c r="X14" s="115">
        <v>0</v>
      </c>
      <c r="Y14" s="116">
        <v>208</v>
      </c>
      <c r="Z14" s="116">
        <v>0</v>
      </c>
      <c r="AA14" s="183">
        <v>0</v>
      </c>
      <c r="AB14" s="116"/>
      <c r="AC14" s="184" t="e">
        <f t="shared" si="3"/>
        <v>#REF!</v>
      </c>
      <c r="AD14" s="185">
        <v>10.5</v>
      </c>
      <c r="AE14" s="186" t="s">
        <v>198</v>
      </c>
      <c r="AF14" s="186"/>
      <c r="AG14" s="156">
        <f t="shared" si="4"/>
        <v>11</v>
      </c>
      <c r="AH14" s="187" t="e">
        <f t="shared" si="13"/>
        <v>#REF!</v>
      </c>
      <c r="AI14" s="189"/>
      <c r="AJ14" s="189"/>
      <c r="AK14" s="189"/>
      <c r="AL14" s="172" t="s">
        <v>21</v>
      </c>
      <c r="AO14" s="174">
        <f t="shared" si="5"/>
        <v>1</v>
      </c>
      <c r="AP14" s="173">
        <f t="shared" si="6"/>
        <v>0</v>
      </c>
      <c r="AQ14" s="173">
        <f t="shared" si="7"/>
        <v>1</v>
      </c>
      <c r="AR14" s="173">
        <f t="shared" si="8"/>
        <v>0</v>
      </c>
    </row>
    <row r="15" spans="1:44" x14ac:dyDescent="0.35">
      <c r="A15" s="113">
        <v>12</v>
      </c>
      <c r="B15" s="132" t="s">
        <v>22</v>
      </c>
      <c r="C15" s="115">
        <f t="shared" si="11"/>
        <v>20000</v>
      </c>
      <c r="D15" s="115">
        <f t="shared" si="12"/>
        <v>10000</v>
      </c>
      <c r="E15" s="115">
        <f t="shared" si="12"/>
        <v>5000</v>
      </c>
      <c r="F15" s="115">
        <f t="shared" si="12"/>
        <v>2500</v>
      </c>
      <c r="G15" s="116">
        <f t="shared" si="0"/>
        <v>12500</v>
      </c>
      <c r="H15" s="116">
        <f t="shared" si="9"/>
        <v>20000</v>
      </c>
      <c r="I15" s="117">
        <v>50000</v>
      </c>
      <c r="J15" s="115">
        <v>0</v>
      </c>
      <c r="K15" s="118">
        <f t="shared" si="1"/>
        <v>50000</v>
      </c>
      <c r="L15" s="119">
        <v>1</v>
      </c>
      <c r="M15" s="119">
        <v>21</v>
      </c>
      <c r="N15" s="119">
        <v>1</v>
      </c>
      <c r="O15" s="120">
        <v>1</v>
      </c>
      <c r="P15" s="121">
        <f t="shared" si="10"/>
        <v>1</v>
      </c>
      <c r="Q15" s="122">
        <v>0</v>
      </c>
      <c r="R15" s="123">
        <v>1</v>
      </c>
      <c r="S15" s="123"/>
      <c r="T15" s="124">
        <f t="shared" si="2"/>
        <v>0</v>
      </c>
      <c r="U15" s="127"/>
      <c r="V15" s="182" t="e">
        <f>K15+#REF!+T15+U15</f>
        <v>#REF!</v>
      </c>
      <c r="W15" s="115">
        <v>0</v>
      </c>
      <c r="X15" s="115">
        <v>0</v>
      </c>
      <c r="Y15" s="116">
        <v>208</v>
      </c>
      <c r="Z15" s="116">
        <v>0</v>
      </c>
      <c r="AA15" s="183">
        <v>0</v>
      </c>
      <c r="AB15" s="116"/>
      <c r="AC15" s="184" t="e">
        <f t="shared" si="3"/>
        <v>#REF!</v>
      </c>
      <c r="AD15" s="185">
        <v>0</v>
      </c>
      <c r="AE15" s="186" t="s">
        <v>198</v>
      </c>
      <c r="AF15" s="186"/>
      <c r="AG15" s="156">
        <f t="shared" si="4"/>
        <v>12</v>
      </c>
      <c r="AH15" s="187" t="e">
        <f t="shared" si="13"/>
        <v>#REF!</v>
      </c>
      <c r="AI15" s="189"/>
      <c r="AJ15" s="189"/>
      <c r="AK15" s="189"/>
      <c r="AL15" s="172" t="s">
        <v>22</v>
      </c>
      <c r="AO15" s="174">
        <f t="shared" si="5"/>
        <v>1</v>
      </c>
      <c r="AP15" s="173">
        <f t="shared" si="6"/>
        <v>0</v>
      </c>
      <c r="AQ15" s="173">
        <f t="shared" si="7"/>
        <v>1</v>
      </c>
      <c r="AR15" s="173">
        <f t="shared" si="8"/>
        <v>0</v>
      </c>
    </row>
    <row r="16" spans="1:44" x14ac:dyDescent="0.35">
      <c r="A16" s="113">
        <v>13</v>
      </c>
      <c r="B16" s="132" t="s">
        <v>23</v>
      </c>
      <c r="C16" s="115">
        <f t="shared" si="11"/>
        <v>11200</v>
      </c>
      <c r="D16" s="115">
        <f t="shared" si="12"/>
        <v>5600</v>
      </c>
      <c r="E16" s="115">
        <f t="shared" si="12"/>
        <v>2800</v>
      </c>
      <c r="F16" s="115">
        <f t="shared" si="12"/>
        <v>1400</v>
      </c>
      <c r="G16" s="116">
        <f t="shared" si="0"/>
        <v>7000</v>
      </c>
      <c r="H16" s="116">
        <f t="shared" si="9"/>
        <v>11200</v>
      </c>
      <c r="I16" s="117">
        <f>24000+4000</f>
        <v>28000</v>
      </c>
      <c r="J16" s="115">
        <v>0</v>
      </c>
      <c r="K16" s="118">
        <f t="shared" si="1"/>
        <v>28000</v>
      </c>
      <c r="L16" s="119">
        <v>0.5</v>
      </c>
      <c r="M16" s="119">
        <v>20</v>
      </c>
      <c r="N16" s="119">
        <v>2</v>
      </c>
      <c r="O16" s="120">
        <v>1</v>
      </c>
      <c r="P16" s="121">
        <f t="shared" si="10"/>
        <v>-0.5</v>
      </c>
      <c r="Q16" s="122">
        <v>-0.5</v>
      </c>
      <c r="R16" s="123">
        <v>0</v>
      </c>
      <c r="S16" s="123"/>
      <c r="T16" s="124">
        <f t="shared" si="2"/>
        <v>0</v>
      </c>
      <c r="U16" s="127"/>
      <c r="V16" s="182" t="e">
        <f>K16+#REF!+T16+U16</f>
        <v>#REF!</v>
      </c>
      <c r="W16" s="183">
        <v>0</v>
      </c>
      <c r="X16" s="115">
        <v>0</v>
      </c>
      <c r="Y16" s="116">
        <v>289</v>
      </c>
      <c r="Z16" s="116">
        <v>0</v>
      </c>
      <c r="AA16" s="183">
        <v>0</v>
      </c>
      <c r="AB16" s="116"/>
      <c r="AC16" s="184" t="e">
        <f>(V16)-(W16+X16+Y16+AA16+Z16+AB16)</f>
        <v>#REF!</v>
      </c>
      <c r="AD16" s="185">
        <v>0</v>
      </c>
      <c r="AE16" s="186" t="s">
        <v>198</v>
      </c>
      <c r="AF16" s="186" t="s">
        <v>199</v>
      </c>
      <c r="AG16" s="156">
        <f t="shared" si="4"/>
        <v>13</v>
      </c>
      <c r="AH16" s="187" t="e">
        <f t="shared" si="13"/>
        <v>#REF!</v>
      </c>
      <c r="AI16" s="189"/>
      <c r="AJ16" s="189"/>
      <c r="AK16" s="189"/>
      <c r="AL16" s="172" t="s">
        <v>23</v>
      </c>
      <c r="AO16" s="174">
        <f t="shared" si="5"/>
        <v>-0.5</v>
      </c>
      <c r="AP16" s="173">
        <f t="shared" si="6"/>
        <v>0</v>
      </c>
      <c r="AQ16" s="173">
        <f t="shared" si="7"/>
        <v>-0.5</v>
      </c>
      <c r="AR16" s="173">
        <f t="shared" si="8"/>
        <v>0</v>
      </c>
    </row>
    <row r="17" spans="1:44" x14ac:dyDescent="0.35">
      <c r="A17" s="113">
        <v>14</v>
      </c>
      <c r="B17" s="113" t="s">
        <v>24</v>
      </c>
      <c r="C17" s="115">
        <f t="shared" si="11"/>
        <v>12000</v>
      </c>
      <c r="D17" s="115">
        <f t="shared" si="12"/>
        <v>6000</v>
      </c>
      <c r="E17" s="115">
        <f t="shared" si="12"/>
        <v>3000</v>
      </c>
      <c r="F17" s="115">
        <f t="shared" si="12"/>
        <v>1500</v>
      </c>
      <c r="G17" s="116">
        <f t="shared" si="0"/>
        <v>7500</v>
      </c>
      <c r="H17" s="116">
        <f t="shared" si="9"/>
        <v>12000</v>
      </c>
      <c r="I17" s="117">
        <v>30000</v>
      </c>
      <c r="J17" s="115">
        <v>0</v>
      </c>
      <c r="K17" s="118">
        <f t="shared" si="1"/>
        <v>30000</v>
      </c>
      <c r="L17" s="119">
        <v>0</v>
      </c>
      <c r="M17" s="119">
        <v>22</v>
      </c>
      <c r="N17" s="119">
        <v>0</v>
      </c>
      <c r="O17" s="120">
        <v>1</v>
      </c>
      <c r="P17" s="121">
        <f t="shared" si="10"/>
        <v>1</v>
      </c>
      <c r="Q17" s="122">
        <v>0</v>
      </c>
      <c r="R17" s="123">
        <v>1</v>
      </c>
      <c r="S17" s="123">
        <v>0.5</v>
      </c>
      <c r="T17" s="124">
        <f t="shared" si="2"/>
        <v>681.81818181818187</v>
      </c>
      <c r="U17" s="127"/>
      <c r="V17" s="182" t="e">
        <f>K17+#REF!+T17+U17</f>
        <v>#REF!</v>
      </c>
      <c r="W17" s="183">
        <v>0</v>
      </c>
      <c r="X17" s="183">
        <v>0</v>
      </c>
      <c r="Y17" s="116">
        <v>499</v>
      </c>
      <c r="Z17" s="183">
        <v>0</v>
      </c>
      <c r="AA17" s="183">
        <v>0</v>
      </c>
      <c r="AB17" s="116"/>
      <c r="AC17" s="184" t="e">
        <f t="shared" ref="AC17:AC80" si="14">(V17)-(W17+X17+Y17+AA17+Z17+AB17)</f>
        <v>#REF!</v>
      </c>
      <c r="AD17" s="185">
        <v>0</v>
      </c>
      <c r="AE17" s="186" t="s">
        <v>198</v>
      </c>
      <c r="AF17" s="186" t="s">
        <v>199</v>
      </c>
      <c r="AG17" s="156">
        <f t="shared" si="4"/>
        <v>14</v>
      </c>
      <c r="AH17" s="187" t="e">
        <f t="shared" si="13"/>
        <v>#REF!</v>
      </c>
      <c r="AI17" s="189"/>
      <c r="AJ17" s="189"/>
      <c r="AK17" s="189"/>
      <c r="AL17" s="172" t="s">
        <v>24</v>
      </c>
      <c r="AO17" s="174">
        <f t="shared" si="5"/>
        <v>1</v>
      </c>
      <c r="AP17" s="173">
        <f t="shared" si="6"/>
        <v>0</v>
      </c>
      <c r="AQ17" s="173">
        <f t="shared" si="7"/>
        <v>1</v>
      </c>
      <c r="AR17" s="173">
        <f t="shared" si="8"/>
        <v>0</v>
      </c>
    </row>
    <row r="18" spans="1:44" x14ac:dyDescent="0.35">
      <c r="A18" s="113">
        <v>15</v>
      </c>
      <c r="B18" s="113" t="s">
        <v>25</v>
      </c>
      <c r="C18" s="115">
        <f t="shared" si="11"/>
        <v>9600</v>
      </c>
      <c r="D18" s="115">
        <f t="shared" si="12"/>
        <v>4800</v>
      </c>
      <c r="E18" s="115">
        <f t="shared" si="12"/>
        <v>2400</v>
      </c>
      <c r="F18" s="115">
        <f t="shared" si="12"/>
        <v>1200</v>
      </c>
      <c r="G18" s="116">
        <f t="shared" si="0"/>
        <v>6000</v>
      </c>
      <c r="H18" s="116">
        <f t="shared" si="9"/>
        <v>9600</v>
      </c>
      <c r="I18" s="118">
        <f>20000+4000</f>
        <v>24000</v>
      </c>
      <c r="J18" s="116">
        <v>0</v>
      </c>
      <c r="K18" s="118">
        <f t="shared" si="1"/>
        <v>24000</v>
      </c>
      <c r="L18" s="119">
        <v>0</v>
      </c>
      <c r="M18" s="119">
        <v>20.5</v>
      </c>
      <c r="N18" s="119">
        <v>1.5</v>
      </c>
      <c r="O18" s="120">
        <v>1</v>
      </c>
      <c r="P18" s="121">
        <f t="shared" si="10"/>
        <v>-0.5</v>
      </c>
      <c r="Q18" s="122">
        <v>-0.5</v>
      </c>
      <c r="R18" s="123">
        <v>0</v>
      </c>
      <c r="S18" s="123"/>
      <c r="T18" s="124">
        <f t="shared" si="2"/>
        <v>0</v>
      </c>
      <c r="U18" s="127"/>
      <c r="V18" s="182" t="e">
        <f>K18+#REF!+T18+U18</f>
        <v>#REF!</v>
      </c>
      <c r="W18" s="115">
        <v>0</v>
      </c>
      <c r="X18" s="115">
        <v>0</v>
      </c>
      <c r="Y18" s="116">
        <v>125</v>
      </c>
      <c r="Z18" s="116">
        <v>0</v>
      </c>
      <c r="AA18" s="183">
        <v>0</v>
      </c>
      <c r="AB18" s="116"/>
      <c r="AC18" s="184" t="e">
        <f t="shared" si="14"/>
        <v>#REF!</v>
      </c>
      <c r="AD18" s="185">
        <v>0.5</v>
      </c>
      <c r="AE18" s="186" t="s">
        <v>198</v>
      </c>
      <c r="AF18" s="186"/>
      <c r="AG18" s="156">
        <f t="shared" si="4"/>
        <v>15</v>
      </c>
      <c r="AH18" s="187" t="e">
        <f t="shared" si="13"/>
        <v>#REF!</v>
      </c>
      <c r="AI18" s="189"/>
      <c r="AJ18" s="189"/>
      <c r="AK18" s="189"/>
      <c r="AL18" s="172" t="s">
        <v>25</v>
      </c>
      <c r="AO18" s="174">
        <f t="shared" si="5"/>
        <v>-0.5</v>
      </c>
      <c r="AP18" s="173">
        <f t="shared" si="6"/>
        <v>0</v>
      </c>
      <c r="AQ18" s="173">
        <f t="shared" si="7"/>
        <v>-0.5</v>
      </c>
      <c r="AR18" s="173">
        <f t="shared" si="8"/>
        <v>0</v>
      </c>
    </row>
    <row r="19" spans="1:44" x14ac:dyDescent="0.35">
      <c r="A19" s="113">
        <v>16</v>
      </c>
      <c r="B19" s="114" t="s">
        <v>26</v>
      </c>
      <c r="C19" s="115">
        <f t="shared" si="11"/>
        <v>16000</v>
      </c>
      <c r="D19" s="115">
        <f t="shared" si="12"/>
        <v>8000</v>
      </c>
      <c r="E19" s="115">
        <f t="shared" si="12"/>
        <v>4000</v>
      </c>
      <c r="F19" s="115">
        <f t="shared" si="12"/>
        <v>2000</v>
      </c>
      <c r="G19" s="116">
        <f t="shared" si="0"/>
        <v>10000</v>
      </c>
      <c r="H19" s="116">
        <f t="shared" si="9"/>
        <v>16000</v>
      </c>
      <c r="I19" s="118">
        <v>40000</v>
      </c>
      <c r="J19" s="116">
        <v>0</v>
      </c>
      <c r="K19" s="118">
        <f t="shared" si="1"/>
        <v>40000</v>
      </c>
      <c r="L19" s="119">
        <v>10.5</v>
      </c>
      <c r="M19" s="119">
        <v>20</v>
      </c>
      <c r="N19" s="119">
        <v>2</v>
      </c>
      <c r="O19" s="120">
        <v>1</v>
      </c>
      <c r="P19" s="121">
        <f t="shared" si="10"/>
        <v>9.5</v>
      </c>
      <c r="Q19" s="122">
        <v>0</v>
      </c>
      <c r="R19" s="133">
        <v>9.5</v>
      </c>
      <c r="S19" s="123">
        <v>0</v>
      </c>
      <c r="T19" s="124">
        <f t="shared" si="2"/>
        <v>0</v>
      </c>
      <c r="U19" s="127"/>
      <c r="V19" s="182" t="e">
        <f>K19+#REF!+T19+U19</f>
        <v>#REF!</v>
      </c>
      <c r="W19" s="115">
        <v>0</v>
      </c>
      <c r="X19" s="116">
        <v>0</v>
      </c>
      <c r="Y19" s="116">
        <v>296</v>
      </c>
      <c r="Z19" s="116">
        <v>0</v>
      </c>
      <c r="AA19" s="183">
        <v>0</v>
      </c>
      <c r="AB19" s="116"/>
      <c r="AC19" s="184" t="e">
        <f t="shared" si="14"/>
        <v>#REF!</v>
      </c>
      <c r="AD19" s="185">
        <v>0</v>
      </c>
      <c r="AE19" s="186" t="s">
        <v>198</v>
      </c>
      <c r="AF19" s="186"/>
      <c r="AG19" s="156">
        <f t="shared" si="4"/>
        <v>16</v>
      </c>
      <c r="AH19" s="187" t="e">
        <f t="shared" si="13"/>
        <v>#REF!</v>
      </c>
      <c r="AI19" s="189"/>
      <c r="AJ19" s="189"/>
      <c r="AK19" s="189"/>
      <c r="AL19" s="172" t="s">
        <v>26</v>
      </c>
      <c r="AO19" s="174">
        <f t="shared" si="5"/>
        <v>9.5</v>
      </c>
      <c r="AP19" s="173">
        <f t="shared" si="6"/>
        <v>0</v>
      </c>
      <c r="AQ19" s="173">
        <f t="shared" si="7"/>
        <v>9.5</v>
      </c>
      <c r="AR19" s="173">
        <f t="shared" si="8"/>
        <v>0</v>
      </c>
    </row>
    <row r="20" spans="1:44" x14ac:dyDescent="0.35">
      <c r="A20" s="113">
        <v>17</v>
      </c>
      <c r="B20" s="129" t="s">
        <v>27</v>
      </c>
      <c r="C20" s="134">
        <v>24600</v>
      </c>
      <c r="D20" s="134">
        <f>+I20*30/100</f>
        <v>25500</v>
      </c>
      <c r="E20" s="116">
        <v>12750</v>
      </c>
      <c r="F20" s="116">
        <v>6375</v>
      </c>
      <c r="G20" s="116">
        <f t="shared" si="0"/>
        <v>15775</v>
      </c>
      <c r="H20" s="116">
        <f t="shared" si="9"/>
        <v>34900</v>
      </c>
      <c r="I20" s="117">
        <f>70000+15000</f>
        <v>85000</v>
      </c>
      <c r="J20" s="115">
        <f>ROUND(X20*108.33%+(W20*435%),0)</f>
        <v>1728</v>
      </c>
      <c r="K20" s="118">
        <f t="shared" si="1"/>
        <v>83272</v>
      </c>
      <c r="L20" s="119">
        <v>0</v>
      </c>
      <c r="M20" s="119">
        <v>19.5</v>
      </c>
      <c r="N20" s="119">
        <v>2.5</v>
      </c>
      <c r="O20" s="120">
        <v>0</v>
      </c>
      <c r="P20" s="121">
        <f t="shared" si="10"/>
        <v>-2.5</v>
      </c>
      <c r="Q20" s="122">
        <v>-2.5</v>
      </c>
      <c r="R20" s="123">
        <v>0</v>
      </c>
      <c r="S20" s="123"/>
      <c r="T20" s="124">
        <f t="shared" si="2"/>
        <v>0</v>
      </c>
      <c r="U20" s="127"/>
      <c r="V20" s="182" t="e">
        <f>K20+#REF!+T20+U20</f>
        <v>#REF!</v>
      </c>
      <c r="W20" s="115">
        <v>0</v>
      </c>
      <c r="X20" s="116">
        <f>ROUND(15000*12/100,0)/22*Q20+15000*12/100</f>
        <v>1595.4545454545455</v>
      </c>
      <c r="Y20" s="116">
        <v>208</v>
      </c>
      <c r="Z20" s="116">
        <v>4500</v>
      </c>
      <c r="AA20" s="183">
        <v>0</v>
      </c>
      <c r="AB20" s="116">
        <v>10000</v>
      </c>
      <c r="AC20" s="184" t="e">
        <f t="shared" si="14"/>
        <v>#REF!</v>
      </c>
      <c r="AD20" s="185">
        <v>0.5</v>
      </c>
      <c r="AE20" s="156" t="s">
        <v>202</v>
      </c>
      <c r="AF20" s="186"/>
      <c r="AG20" s="156">
        <f t="shared" si="4"/>
        <v>17</v>
      </c>
      <c r="AH20" s="187" t="e">
        <f>+V20-10000</f>
        <v>#REF!</v>
      </c>
      <c r="AI20" s="189"/>
      <c r="AJ20" s="189">
        <v>10000</v>
      </c>
      <c r="AK20" s="189"/>
      <c r="AL20" s="172" t="s">
        <v>27</v>
      </c>
      <c r="AO20" s="174">
        <f t="shared" si="5"/>
        <v>-2.5</v>
      </c>
      <c r="AP20" s="173">
        <f t="shared" si="6"/>
        <v>0</v>
      </c>
      <c r="AQ20" s="173">
        <f t="shared" si="7"/>
        <v>-2.5</v>
      </c>
      <c r="AR20" s="173">
        <f t="shared" si="8"/>
        <v>0</v>
      </c>
    </row>
    <row r="21" spans="1:44" x14ac:dyDescent="0.35">
      <c r="A21" s="113">
        <v>18</v>
      </c>
      <c r="B21" s="130" t="s">
        <v>28</v>
      </c>
      <c r="C21" s="135">
        <v>13000</v>
      </c>
      <c r="D21" s="135">
        <v>9600</v>
      </c>
      <c r="E21" s="116">
        <v>4800</v>
      </c>
      <c r="F21" s="116">
        <v>2400</v>
      </c>
      <c r="G21" s="116">
        <f t="shared" si="0"/>
        <v>6700</v>
      </c>
      <c r="H21" s="116">
        <f t="shared" si="9"/>
        <v>13900</v>
      </c>
      <c r="I21" s="117">
        <f>32500+4000</f>
        <v>36500</v>
      </c>
      <c r="J21" s="115">
        <f>ROUND(X21*108.33%+(W21*435%),0)</f>
        <v>1613</v>
      </c>
      <c r="K21" s="118">
        <f t="shared" si="1"/>
        <v>34887</v>
      </c>
      <c r="L21" s="119">
        <v>0</v>
      </c>
      <c r="M21" s="119">
        <v>20</v>
      </c>
      <c r="N21" s="119">
        <v>2</v>
      </c>
      <c r="O21" s="120">
        <v>1</v>
      </c>
      <c r="P21" s="121">
        <f t="shared" si="10"/>
        <v>-1</v>
      </c>
      <c r="Q21" s="122">
        <v>-1</v>
      </c>
      <c r="R21" s="123">
        <v>0</v>
      </c>
      <c r="S21" s="123"/>
      <c r="T21" s="124">
        <f t="shared" si="2"/>
        <v>0</v>
      </c>
      <c r="U21" s="127"/>
      <c r="V21" s="182" t="e">
        <f>K21+#REF!+T21+U21</f>
        <v>#REF!</v>
      </c>
      <c r="W21" s="115">
        <v>0</v>
      </c>
      <c r="X21" s="116">
        <f>ROUND(C21*12/100/22*Q21,0)+C21*12/100</f>
        <v>1489</v>
      </c>
      <c r="Y21" s="116">
        <v>339</v>
      </c>
      <c r="Z21" s="116">
        <v>0</v>
      </c>
      <c r="AA21" s="183">
        <v>0</v>
      </c>
      <c r="AB21" s="116"/>
      <c r="AC21" s="184" t="e">
        <f t="shared" si="14"/>
        <v>#REF!</v>
      </c>
      <c r="AD21" s="185">
        <v>0.5</v>
      </c>
      <c r="AE21" s="186" t="s">
        <v>198</v>
      </c>
      <c r="AF21" s="186"/>
      <c r="AG21" s="156">
        <f t="shared" si="4"/>
        <v>18</v>
      </c>
      <c r="AH21" s="187" t="e">
        <f t="shared" ref="AH21:AH32" si="15">+V21</f>
        <v>#REF!</v>
      </c>
      <c r="AI21" s="189"/>
      <c r="AJ21" s="189"/>
      <c r="AK21" s="189"/>
      <c r="AL21" s="172" t="s">
        <v>28</v>
      </c>
      <c r="AO21" s="174">
        <f t="shared" si="5"/>
        <v>-1</v>
      </c>
      <c r="AP21" s="173">
        <f t="shared" si="6"/>
        <v>0</v>
      </c>
      <c r="AQ21" s="173">
        <f t="shared" si="7"/>
        <v>-1</v>
      </c>
      <c r="AR21" s="173">
        <f t="shared" si="8"/>
        <v>0</v>
      </c>
    </row>
    <row r="22" spans="1:44" x14ac:dyDescent="0.35">
      <c r="A22" s="113">
        <v>19</v>
      </c>
      <c r="B22" s="130" t="s">
        <v>29</v>
      </c>
      <c r="C22" s="115">
        <f>I22*40%</f>
        <v>14000</v>
      </c>
      <c r="D22" s="115">
        <f>C22/2</f>
        <v>7000</v>
      </c>
      <c r="E22" s="115">
        <f t="shared" ref="E22:F25" si="16">D22/2</f>
        <v>3500</v>
      </c>
      <c r="F22" s="115">
        <f t="shared" si="16"/>
        <v>1750</v>
      </c>
      <c r="G22" s="116">
        <f t="shared" si="0"/>
        <v>8750</v>
      </c>
      <c r="H22" s="116">
        <f t="shared" si="9"/>
        <v>14000</v>
      </c>
      <c r="I22" s="117">
        <v>35000</v>
      </c>
      <c r="J22" s="115">
        <v>0</v>
      </c>
      <c r="K22" s="118">
        <f t="shared" si="1"/>
        <v>35000</v>
      </c>
      <c r="L22" s="119">
        <v>10.5</v>
      </c>
      <c r="M22" s="119">
        <v>21.5</v>
      </c>
      <c r="N22" s="119">
        <v>0.5</v>
      </c>
      <c r="O22" s="120">
        <v>1</v>
      </c>
      <c r="P22" s="121">
        <f t="shared" si="10"/>
        <v>11</v>
      </c>
      <c r="Q22" s="122">
        <v>0</v>
      </c>
      <c r="R22" s="123">
        <v>11</v>
      </c>
      <c r="S22" s="123"/>
      <c r="T22" s="124">
        <f t="shared" si="2"/>
        <v>0</v>
      </c>
      <c r="U22" s="127"/>
      <c r="V22" s="182" t="e">
        <f>K22+#REF!+T22+U22</f>
        <v>#REF!</v>
      </c>
      <c r="W22" s="115">
        <v>0</v>
      </c>
      <c r="X22" s="115">
        <v>0</v>
      </c>
      <c r="Y22" s="116">
        <f>208+168</f>
        <v>376</v>
      </c>
      <c r="Z22" s="116">
        <v>0</v>
      </c>
      <c r="AA22" s="183">
        <v>0</v>
      </c>
      <c r="AB22" s="116"/>
      <c r="AC22" s="184" t="e">
        <f t="shared" si="14"/>
        <v>#REF!</v>
      </c>
      <c r="AD22" s="185">
        <v>0</v>
      </c>
      <c r="AE22" s="186" t="s">
        <v>198</v>
      </c>
      <c r="AF22" s="186" t="s">
        <v>199</v>
      </c>
      <c r="AG22" s="156">
        <f t="shared" si="4"/>
        <v>19</v>
      </c>
      <c r="AH22" s="187" t="e">
        <f t="shared" si="15"/>
        <v>#REF!</v>
      </c>
      <c r="AI22" s="189"/>
      <c r="AJ22" s="189"/>
      <c r="AK22" s="189"/>
      <c r="AL22" s="172" t="s">
        <v>29</v>
      </c>
      <c r="AO22" s="174">
        <f t="shared" si="5"/>
        <v>11</v>
      </c>
      <c r="AP22" s="173">
        <f t="shared" si="6"/>
        <v>0</v>
      </c>
      <c r="AQ22" s="173">
        <f t="shared" si="7"/>
        <v>11</v>
      </c>
      <c r="AR22" s="173">
        <f t="shared" si="8"/>
        <v>0</v>
      </c>
    </row>
    <row r="23" spans="1:44" x14ac:dyDescent="0.35">
      <c r="A23" s="113">
        <v>20</v>
      </c>
      <c r="B23" s="130" t="s">
        <v>30</v>
      </c>
      <c r="C23" s="115">
        <f>I23*40%</f>
        <v>17200</v>
      </c>
      <c r="D23" s="115">
        <f>C23/2</f>
        <v>8600</v>
      </c>
      <c r="E23" s="115">
        <f t="shared" si="16"/>
        <v>4300</v>
      </c>
      <c r="F23" s="115">
        <f t="shared" si="16"/>
        <v>2150</v>
      </c>
      <c r="G23" s="116">
        <f t="shared" si="0"/>
        <v>10750</v>
      </c>
      <c r="H23" s="116">
        <f t="shared" si="9"/>
        <v>17200</v>
      </c>
      <c r="I23" s="117">
        <v>43000</v>
      </c>
      <c r="J23" s="115">
        <v>0</v>
      </c>
      <c r="K23" s="118">
        <f t="shared" si="1"/>
        <v>43000</v>
      </c>
      <c r="L23" s="119">
        <v>-2</v>
      </c>
      <c r="M23" s="119">
        <v>17.5</v>
      </c>
      <c r="N23" s="119">
        <v>4.5</v>
      </c>
      <c r="O23" s="120">
        <v>1</v>
      </c>
      <c r="P23" s="121">
        <f t="shared" si="10"/>
        <v>-5.5</v>
      </c>
      <c r="Q23" s="122">
        <v>-5.5</v>
      </c>
      <c r="R23" s="123">
        <v>0</v>
      </c>
      <c r="S23" s="123"/>
      <c r="T23" s="124">
        <f t="shared" si="2"/>
        <v>0</v>
      </c>
      <c r="U23" s="127"/>
      <c r="V23" s="182" t="e">
        <f>K23+#REF!+T23+U23</f>
        <v>#REF!</v>
      </c>
      <c r="W23" s="115">
        <v>0</v>
      </c>
      <c r="X23" s="115">
        <v>0</v>
      </c>
      <c r="Y23" s="116">
        <v>208</v>
      </c>
      <c r="Z23" s="116">
        <v>0</v>
      </c>
      <c r="AA23" s="183">
        <v>0</v>
      </c>
      <c r="AB23" s="116"/>
      <c r="AC23" s="184" t="e">
        <f t="shared" si="14"/>
        <v>#REF!</v>
      </c>
      <c r="AD23" s="185">
        <v>0</v>
      </c>
      <c r="AE23" s="186" t="s">
        <v>198</v>
      </c>
      <c r="AF23" s="186"/>
      <c r="AG23" s="156">
        <f t="shared" si="4"/>
        <v>20</v>
      </c>
      <c r="AH23" s="187" t="e">
        <f t="shared" si="15"/>
        <v>#REF!</v>
      </c>
      <c r="AI23" s="189"/>
      <c r="AJ23" s="189"/>
      <c r="AK23" s="189"/>
      <c r="AL23" s="172" t="s">
        <v>30</v>
      </c>
      <c r="AO23" s="174">
        <f t="shared" si="5"/>
        <v>-5.5</v>
      </c>
      <c r="AP23" s="173">
        <f t="shared" si="6"/>
        <v>0</v>
      </c>
      <c r="AQ23" s="173">
        <f t="shared" si="7"/>
        <v>-5.5</v>
      </c>
      <c r="AR23" s="173">
        <f t="shared" si="8"/>
        <v>0</v>
      </c>
    </row>
    <row r="24" spans="1:44" x14ac:dyDescent="0.35">
      <c r="A24" s="113">
        <v>21</v>
      </c>
      <c r="B24" s="132" t="s">
        <v>31</v>
      </c>
      <c r="C24" s="115">
        <f>I24*40%</f>
        <v>11600</v>
      </c>
      <c r="D24" s="115">
        <f>C24/2</f>
        <v>5800</v>
      </c>
      <c r="E24" s="115">
        <f t="shared" si="16"/>
        <v>2900</v>
      </c>
      <c r="F24" s="115">
        <f t="shared" si="16"/>
        <v>1450</v>
      </c>
      <c r="G24" s="116">
        <f t="shared" si="0"/>
        <v>7250</v>
      </c>
      <c r="H24" s="116">
        <f t="shared" si="9"/>
        <v>11600</v>
      </c>
      <c r="I24" s="117">
        <v>29000</v>
      </c>
      <c r="J24" s="115">
        <f>ROUND(X24*108.33%+(W24*435%),0)</f>
        <v>0</v>
      </c>
      <c r="K24" s="118">
        <f t="shared" si="1"/>
        <v>29000</v>
      </c>
      <c r="L24" s="119">
        <v>0</v>
      </c>
      <c r="M24" s="119">
        <v>21</v>
      </c>
      <c r="N24" s="119">
        <v>1</v>
      </c>
      <c r="O24" s="120">
        <v>1</v>
      </c>
      <c r="P24" s="121">
        <f t="shared" si="10"/>
        <v>0</v>
      </c>
      <c r="Q24" s="122">
        <v>0</v>
      </c>
      <c r="R24" s="123">
        <v>0</v>
      </c>
      <c r="S24" s="123"/>
      <c r="T24" s="124">
        <f t="shared" si="2"/>
        <v>0</v>
      </c>
      <c r="U24" s="127"/>
      <c r="V24" s="182" t="e">
        <f>K24+#REF!+T24+U24</f>
        <v>#REF!</v>
      </c>
      <c r="W24" s="115">
        <v>0</v>
      </c>
      <c r="X24" s="116">
        <v>0</v>
      </c>
      <c r="Y24" s="116">
        <v>167</v>
      </c>
      <c r="Z24" s="116">
        <v>0</v>
      </c>
      <c r="AA24" s="183">
        <v>0</v>
      </c>
      <c r="AB24" s="116"/>
      <c r="AC24" s="184" t="e">
        <f t="shared" si="14"/>
        <v>#REF!</v>
      </c>
      <c r="AD24" s="185">
        <v>0</v>
      </c>
      <c r="AE24" s="186" t="s">
        <v>198</v>
      </c>
      <c r="AF24" s="186"/>
      <c r="AG24" s="156">
        <f t="shared" si="4"/>
        <v>21</v>
      </c>
      <c r="AH24" s="187" t="e">
        <f t="shared" si="15"/>
        <v>#REF!</v>
      </c>
      <c r="AI24" s="189"/>
      <c r="AJ24" s="189"/>
      <c r="AK24" s="189"/>
      <c r="AL24" s="172" t="s">
        <v>31</v>
      </c>
      <c r="AO24" s="174">
        <f t="shared" si="5"/>
        <v>0</v>
      </c>
      <c r="AP24" s="173">
        <f t="shared" si="6"/>
        <v>0</v>
      </c>
      <c r="AQ24" s="173">
        <f t="shared" si="7"/>
        <v>0</v>
      </c>
      <c r="AR24" s="173">
        <f t="shared" si="8"/>
        <v>0</v>
      </c>
    </row>
    <row r="25" spans="1:44" x14ac:dyDescent="0.35">
      <c r="A25" s="113">
        <v>22</v>
      </c>
      <c r="B25" s="113" t="s">
        <v>62</v>
      </c>
      <c r="C25" s="115">
        <f>I25*40%</f>
        <v>10000</v>
      </c>
      <c r="D25" s="115">
        <f>C25/2</f>
        <v>5000</v>
      </c>
      <c r="E25" s="115">
        <f t="shared" si="16"/>
        <v>2500</v>
      </c>
      <c r="F25" s="115">
        <f t="shared" si="16"/>
        <v>1250</v>
      </c>
      <c r="G25" s="116">
        <f t="shared" si="0"/>
        <v>6250</v>
      </c>
      <c r="H25" s="116">
        <f t="shared" si="9"/>
        <v>10000</v>
      </c>
      <c r="I25" s="117">
        <v>25000</v>
      </c>
      <c r="J25" s="115">
        <v>0</v>
      </c>
      <c r="K25" s="118">
        <f t="shared" si="1"/>
        <v>25000</v>
      </c>
      <c r="L25" s="119">
        <v>0</v>
      </c>
      <c r="M25" s="119">
        <v>21</v>
      </c>
      <c r="N25" s="119">
        <v>1</v>
      </c>
      <c r="O25" s="120">
        <v>1</v>
      </c>
      <c r="P25" s="121">
        <f t="shared" si="10"/>
        <v>0</v>
      </c>
      <c r="Q25" s="122">
        <v>0</v>
      </c>
      <c r="R25" s="123">
        <v>0</v>
      </c>
      <c r="S25" s="123"/>
      <c r="T25" s="124">
        <f t="shared" si="2"/>
        <v>0</v>
      </c>
      <c r="U25" s="127"/>
      <c r="V25" s="182" t="e">
        <f>K25+#REF!+T25+U25</f>
        <v>#REF!</v>
      </c>
      <c r="W25" s="115">
        <v>0</v>
      </c>
      <c r="X25" s="115">
        <v>0</v>
      </c>
      <c r="Y25" s="116">
        <v>125</v>
      </c>
      <c r="Z25" s="116">
        <v>0</v>
      </c>
      <c r="AA25" s="183">
        <v>0</v>
      </c>
      <c r="AB25" s="116"/>
      <c r="AC25" s="184" t="e">
        <f t="shared" si="14"/>
        <v>#REF!</v>
      </c>
      <c r="AD25" s="185">
        <v>7.5</v>
      </c>
      <c r="AE25" s="186" t="s">
        <v>198</v>
      </c>
      <c r="AF25" s="186" t="s">
        <v>201</v>
      </c>
      <c r="AG25" s="156">
        <f t="shared" si="4"/>
        <v>22</v>
      </c>
      <c r="AH25" s="187" t="e">
        <f t="shared" si="15"/>
        <v>#REF!</v>
      </c>
      <c r="AI25" s="189"/>
      <c r="AJ25" s="189"/>
      <c r="AK25" s="189"/>
      <c r="AL25" s="172" t="s">
        <v>62</v>
      </c>
      <c r="AO25" s="174">
        <f t="shared" si="5"/>
        <v>0</v>
      </c>
      <c r="AP25" s="173">
        <f t="shared" si="6"/>
        <v>0</v>
      </c>
      <c r="AQ25" s="173">
        <f t="shared" si="7"/>
        <v>0</v>
      </c>
      <c r="AR25" s="173">
        <f t="shared" si="8"/>
        <v>0</v>
      </c>
    </row>
    <row r="26" spans="1:44" x14ac:dyDescent="0.35">
      <c r="A26" s="113">
        <v>23</v>
      </c>
      <c r="B26" s="136" t="s">
        <v>63</v>
      </c>
      <c r="C26" s="137">
        <f>+I26*40%</f>
        <v>15680</v>
      </c>
      <c r="D26" s="137">
        <f>+I26*30%</f>
        <v>11760</v>
      </c>
      <c r="E26" s="116">
        <v>5880</v>
      </c>
      <c r="F26" s="116">
        <v>2940</v>
      </c>
      <c r="G26" s="116">
        <f t="shared" si="0"/>
        <v>2940</v>
      </c>
      <c r="H26" s="116">
        <f t="shared" si="9"/>
        <v>11760</v>
      </c>
      <c r="I26" s="117">
        <v>39200</v>
      </c>
      <c r="J26" s="115">
        <f t="shared" ref="J26:J32" si="17">ROUND(X26*108.33%+(W26*435%),0)</f>
        <v>1950</v>
      </c>
      <c r="K26" s="118">
        <f t="shared" si="1"/>
        <v>37250</v>
      </c>
      <c r="L26" s="119">
        <v>0</v>
      </c>
      <c r="M26" s="119">
        <v>22</v>
      </c>
      <c r="N26" s="119">
        <v>0</v>
      </c>
      <c r="O26" s="120">
        <v>1</v>
      </c>
      <c r="P26" s="121">
        <f t="shared" si="10"/>
        <v>1</v>
      </c>
      <c r="Q26" s="122">
        <v>0</v>
      </c>
      <c r="R26" s="123">
        <v>1</v>
      </c>
      <c r="S26" s="123">
        <v>0.5</v>
      </c>
      <c r="T26" s="124">
        <f t="shared" si="2"/>
        <v>890.90909090909088</v>
      </c>
      <c r="U26" s="127"/>
      <c r="V26" s="182" t="e">
        <f>K26+#REF!+T26+U26</f>
        <v>#REF!</v>
      </c>
      <c r="W26" s="115">
        <v>0</v>
      </c>
      <c r="X26" s="116">
        <f>ROUND(15000*12/100,0)/22*Q26+15000*12/100</f>
        <v>1800</v>
      </c>
      <c r="Y26" s="116">
        <v>212</v>
      </c>
      <c r="Z26" s="116">
        <v>0</v>
      </c>
      <c r="AA26" s="183">
        <v>0</v>
      </c>
      <c r="AB26" s="116"/>
      <c r="AC26" s="184" t="e">
        <f t="shared" si="14"/>
        <v>#REF!</v>
      </c>
      <c r="AD26" s="185">
        <v>1</v>
      </c>
      <c r="AE26" s="186" t="s">
        <v>198</v>
      </c>
      <c r="AF26" s="186"/>
      <c r="AG26" s="156">
        <f t="shared" si="4"/>
        <v>23</v>
      </c>
      <c r="AH26" s="187" t="e">
        <f t="shared" si="15"/>
        <v>#REF!</v>
      </c>
      <c r="AI26" s="189"/>
      <c r="AJ26" s="189"/>
      <c r="AK26" s="189"/>
      <c r="AL26" s="172" t="s">
        <v>63</v>
      </c>
      <c r="AO26" s="174">
        <f t="shared" si="5"/>
        <v>1</v>
      </c>
      <c r="AP26" s="173">
        <f t="shared" si="6"/>
        <v>0</v>
      </c>
      <c r="AQ26" s="173">
        <f t="shared" si="7"/>
        <v>1</v>
      </c>
      <c r="AR26" s="173">
        <f t="shared" si="8"/>
        <v>0</v>
      </c>
    </row>
    <row r="27" spans="1:44" x14ac:dyDescent="0.35">
      <c r="A27" s="113">
        <v>24</v>
      </c>
      <c r="B27" s="136" t="s">
        <v>64</v>
      </c>
      <c r="C27" s="137">
        <f>+I27*40%</f>
        <v>12400</v>
      </c>
      <c r="D27" s="137">
        <f>+I27*30%</f>
        <v>9300</v>
      </c>
      <c r="E27" s="116">
        <v>4650</v>
      </c>
      <c r="F27" s="116">
        <v>2325</v>
      </c>
      <c r="G27" s="116">
        <f t="shared" si="0"/>
        <v>2325</v>
      </c>
      <c r="H27" s="116">
        <f t="shared" si="9"/>
        <v>9300</v>
      </c>
      <c r="I27" s="117">
        <v>31000</v>
      </c>
      <c r="J27" s="115">
        <f t="shared" si="17"/>
        <v>1575</v>
      </c>
      <c r="K27" s="118">
        <f t="shared" si="1"/>
        <v>29425</v>
      </c>
      <c r="L27" s="119">
        <v>0.5</v>
      </c>
      <c r="M27" s="119">
        <v>20</v>
      </c>
      <c r="N27" s="119">
        <v>2</v>
      </c>
      <c r="O27" s="120">
        <v>1</v>
      </c>
      <c r="P27" s="121">
        <f t="shared" si="10"/>
        <v>-0.5</v>
      </c>
      <c r="Q27" s="122">
        <v>-0.5</v>
      </c>
      <c r="R27" s="123">
        <v>0</v>
      </c>
      <c r="S27" s="123"/>
      <c r="T27" s="124">
        <f t="shared" si="2"/>
        <v>0</v>
      </c>
      <c r="U27" s="127"/>
      <c r="V27" s="182" t="e">
        <f>K27+#REF!+T27+U27</f>
        <v>#REF!</v>
      </c>
      <c r="W27" s="115">
        <v>0</v>
      </c>
      <c r="X27" s="116">
        <f>ROUND(C27*12/100/22*Q27,0)+C27*12/100</f>
        <v>1454</v>
      </c>
      <c r="Y27" s="116">
        <v>499</v>
      </c>
      <c r="Z27" s="116">
        <v>0</v>
      </c>
      <c r="AA27" s="183">
        <v>0</v>
      </c>
      <c r="AB27" s="116"/>
      <c r="AC27" s="184" t="e">
        <f t="shared" si="14"/>
        <v>#REF!</v>
      </c>
      <c r="AD27" s="185">
        <v>0</v>
      </c>
      <c r="AE27" s="186" t="s">
        <v>198</v>
      </c>
      <c r="AF27" s="186" t="s">
        <v>201</v>
      </c>
      <c r="AG27" s="156">
        <f t="shared" si="4"/>
        <v>24</v>
      </c>
      <c r="AH27" s="187" t="e">
        <f t="shared" si="15"/>
        <v>#REF!</v>
      </c>
      <c r="AI27" s="189"/>
      <c r="AJ27" s="189"/>
      <c r="AK27" s="189"/>
      <c r="AL27" s="172" t="s">
        <v>64</v>
      </c>
      <c r="AO27" s="174">
        <f t="shared" si="5"/>
        <v>-0.5</v>
      </c>
      <c r="AP27" s="173">
        <f t="shared" si="6"/>
        <v>0</v>
      </c>
      <c r="AQ27" s="173">
        <f t="shared" si="7"/>
        <v>-0.5</v>
      </c>
      <c r="AR27" s="173">
        <f t="shared" si="8"/>
        <v>0</v>
      </c>
    </row>
    <row r="28" spans="1:44" x14ac:dyDescent="0.35">
      <c r="A28" s="113">
        <v>25</v>
      </c>
      <c r="B28" s="136" t="s">
        <v>66</v>
      </c>
      <c r="C28" s="137">
        <f>+I28*40%</f>
        <v>15200</v>
      </c>
      <c r="D28" s="137">
        <f>+I28*30%</f>
        <v>11400</v>
      </c>
      <c r="E28" s="116">
        <v>5700</v>
      </c>
      <c r="F28" s="116">
        <v>2850</v>
      </c>
      <c r="G28" s="116">
        <f t="shared" si="0"/>
        <v>2850</v>
      </c>
      <c r="H28" s="116">
        <f t="shared" si="9"/>
        <v>11400</v>
      </c>
      <c r="I28" s="117">
        <v>38000</v>
      </c>
      <c r="J28" s="115">
        <f t="shared" si="17"/>
        <v>1976</v>
      </c>
      <c r="K28" s="118">
        <f t="shared" si="1"/>
        <v>36024</v>
      </c>
      <c r="L28" s="119">
        <v>5</v>
      </c>
      <c r="M28" s="119">
        <v>22</v>
      </c>
      <c r="N28" s="119">
        <v>0</v>
      </c>
      <c r="O28" s="120">
        <v>1</v>
      </c>
      <c r="P28" s="121">
        <f t="shared" si="10"/>
        <v>6</v>
      </c>
      <c r="Q28" s="122">
        <v>0</v>
      </c>
      <c r="R28" s="123">
        <v>6</v>
      </c>
      <c r="S28" s="123">
        <v>0.5</v>
      </c>
      <c r="T28" s="124">
        <f t="shared" si="2"/>
        <v>863.63636363636363</v>
      </c>
      <c r="U28" s="127"/>
      <c r="V28" s="182" t="e">
        <f>K28+#REF!+T28+U28</f>
        <v>#REF!</v>
      </c>
      <c r="W28" s="115">
        <v>0</v>
      </c>
      <c r="X28" s="116">
        <f>ROUND(C28*12/100/22*Q28,0)+C28*12/100</f>
        <v>1824</v>
      </c>
      <c r="Y28" s="116">
        <v>208</v>
      </c>
      <c r="Z28" s="116">
        <v>0</v>
      </c>
      <c r="AA28" s="183">
        <v>0</v>
      </c>
      <c r="AB28" s="116"/>
      <c r="AC28" s="184" t="e">
        <f t="shared" si="14"/>
        <v>#REF!</v>
      </c>
      <c r="AD28" s="185">
        <v>0</v>
      </c>
      <c r="AE28" s="186" t="s">
        <v>198</v>
      </c>
      <c r="AF28" s="186"/>
      <c r="AG28" s="156">
        <f t="shared" si="4"/>
        <v>25</v>
      </c>
      <c r="AH28" s="187" t="e">
        <f t="shared" si="15"/>
        <v>#REF!</v>
      </c>
      <c r="AI28" s="189"/>
      <c r="AJ28" s="189"/>
      <c r="AK28" s="189"/>
      <c r="AL28" s="172" t="s">
        <v>66</v>
      </c>
      <c r="AO28" s="174">
        <f t="shared" si="5"/>
        <v>6</v>
      </c>
      <c r="AP28" s="173">
        <f t="shared" si="6"/>
        <v>0</v>
      </c>
      <c r="AQ28" s="173">
        <f t="shared" si="7"/>
        <v>6</v>
      </c>
      <c r="AR28" s="173">
        <f t="shared" si="8"/>
        <v>0</v>
      </c>
    </row>
    <row r="29" spans="1:44" x14ac:dyDescent="0.35">
      <c r="A29" s="113">
        <v>26</v>
      </c>
      <c r="B29" s="136" t="s">
        <v>67</v>
      </c>
      <c r="C29" s="115">
        <f>I29*40%</f>
        <v>14000</v>
      </c>
      <c r="D29" s="115">
        <f t="shared" ref="D29:F30" si="18">C29/2</f>
        <v>7000</v>
      </c>
      <c r="E29" s="115">
        <f t="shared" si="18"/>
        <v>3500</v>
      </c>
      <c r="F29" s="115">
        <f t="shared" si="18"/>
        <v>1750</v>
      </c>
      <c r="G29" s="116">
        <f t="shared" si="0"/>
        <v>8750</v>
      </c>
      <c r="H29" s="116">
        <f t="shared" si="9"/>
        <v>14000</v>
      </c>
      <c r="I29" s="117">
        <v>35000</v>
      </c>
      <c r="J29" s="115">
        <f t="shared" si="17"/>
        <v>0</v>
      </c>
      <c r="K29" s="118">
        <f t="shared" si="1"/>
        <v>35000</v>
      </c>
      <c r="L29" s="119">
        <v>0.5</v>
      </c>
      <c r="M29" s="119">
        <v>21</v>
      </c>
      <c r="N29" s="119">
        <v>1</v>
      </c>
      <c r="O29" s="120">
        <v>1</v>
      </c>
      <c r="P29" s="121">
        <f t="shared" si="10"/>
        <v>0.5</v>
      </c>
      <c r="Q29" s="122">
        <v>0</v>
      </c>
      <c r="R29" s="123">
        <v>0.5</v>
      </c>
      <c r="S29" s="123"/>
      <c r="T29" s="124">
        <f t="shared" si="2"/>
        <v>0</v>
      </c>
      <c r="U29" s="127"/>
      <c r="V29" s="182" t="e">
        <f>K29+#REF!+T29+U29</f>
        <v>#REF!</v>
      </c>
      <c r="W29" s="115">
        <v>0</v>
      </c>
      <c r="X29" s="115">
        <v>0</v>
      </c>
      <c r="Y29" s="116">
        <v>208</v>
      </c>
      <c r="Z29" s="116">
        <v>0</v>
      </c>
      <c r="AA29" s="183">
        <v>0</v>
      </c>
      <c r="AB29" s="116">
        <v>591.5</v>
      </c>
      <c r="AC29" s="184" t="e">
        <f t="shared" si="14"/>
        <v>#REF!</v>
      </c>
      <c r="AD29" s="185">
        <v>0</v>
      </c>
      <c r="AE29" s="186" t="s">
        <v>198</v>
      </c>
      <c r="AF29" s="186"/>
      <c r="AG29" s="156">
        <f t="shared" si="4"/>
        <v>26</v>
      </c>
      <c r="AH29" s="187" t="e">
        <f t="shared" si="15"/>
        <v>#REF!</v>
      </c>
      <c r="AI29" s="189"/>
      <c r="AJ29" s="189"/>
      <c r="AK29" s="189"/>
      <c r="AL29" s="172" t="s">
        <v>67</v>
      </c>
      <c r="AO29" s="174">
        <f t="shared" si="5"/>
        <v>0.5</v>
      </c>
      <c r="AP29" s="173">
        <f t="shared" si="6"/>
        <v>0</v>
      </c>
      <c r="AQ29" s="173">
        <f t="shared" si="7"/>
        <v>0.5</v>
      </c>
      <c r="AR29" s="173">
        <f t="shared" si="8"/>
        <v>0</v>
      </c>
    </row>
    <row r="30" spans="1:44" x14ac:dyDescent="0.35">
      <c r="A30" s="113">
        <v>27</v>
      </c>
      <c r="B30" s="136" t="s">
        <v>68</v>
      </c>
      <c r="C30" s="115">
        <f>I30*40%</f>
        <v>16800</v>
      </c>
      <c r="D30" s="115">
        <f t="shared" si="18"/>
        <v>8400</v>
      </c>
      <c r="E30" s="115">
        <f t="shared" si="18"/>
        <v>4200</v>
      </c>
      <c r="F30" s="115">
        <f t="shared" si="18"/>
        <v>2100</v>
      </c>
      <c r="G30" s="116">
        <f t="shared" si="0"/>
        <v>10500</v>
      </c>
      <c r="H30" s="116">
        <f t="shared" si="9"/>
        <v>16800</v>
      </c>
      <c r="I30" s="117">
        <v>42000</v>
      </c>
      <c r="J30" s="115">
        <f t="shared" si="17"/>
        <v>0</v>
      </c>
      <c r="K30" s="118">
        <f t="shared" si="1"/>
        <v>42000</v>
      </c>
      <c r="L30" s="119">
        <v>0.5</v>
      </c>
      <c r="M30" s="119">
        <v>17</v>
      </c>
      <c r="N30" s="119">
        <v>5</v>
      </c>
      <c r="O30" s="120">
        <v>1</v>
      </c>
      <c r="P30" s="121">
        <f t="shared" si="10"/>
        <v>-3.5</v>
      </c>
      <c r="Q30" s="122">
        <v>-3.5</v>
      </c>
      <c r="R30" s="123">
        <v>0</v>
      </c>
      <c r="S30" s="123"/>
      <c r="T30" s="124">
        <f t="shared" si="2"/>
        <v>0</v>
      </c>
      <c r="U30" s="127"/>
      <c r="V30" s="182" t="e">
        <f>K30+#REF!+T30+U30</f>
        <v>#REF!</v>
      </c>
      <c r="W30" s="115">
        <v>0</v>
      </c>
      <c r="X30" s="115">
        <v>0</v>
      </c>
      <c r="Y30" s="116">
        <v>208</v>
      </c>
      <c r="Z30" s="116">
        <v>0</v>
      </c>
      <c r="AA30" s="183">
        <v>0</v>
      </c>
      <c r="AB30" s="116"/>
      <c r="AC30" s="184" t="e">
        <f t="shared" si="14"/>
        <v>#REF!</v>
      </c>
      <c r="AD30" s="185">
        <v>0</v>
      </c>
      <c r="AE30" s="186" t="s">
        <v>198</v>
      </c>
      <c r="AF30" s="186" t="s">
        <v>201</v>
      </c>
      <c r="AG30" s="156">
        <f t="shared" si="4"/>
        <v>27</v>
      </c>
      <c r="AH30" s="187" t="e">
        <f t="shared" si="15"/>
        <v>#REF!</v>
      </c>
      <c r="AI30" s="189"/>
      <c r="AJ30" s="189"/>
      <c r="AK30" s="189"/>
      <c r="AL30" s="172" t="s">
        <v>68</v>
      </c>
      <c r="AO30" s="174">
        <f t="shared" si="5"/>
        <v>-3.5</v>
      </c>
      <c r="AP30" s="173">
        <f t="shared" si="6"/>
        <v>0</v>
      </c>
      <c r="AQ30" s="173">
        <f t="shared" si="7"/>
        <v>-3.5</v>
      </c>
      <c r="AR30" s="173">
        <f t="shared" si="8"/>
        <v>0</v>
      </c>
    </row>
    <row r="31" spans="1:44" x14ac:dyDescent="0.35">
      <c r="A31" s="113">
        <v>28</v>
      </c>
      <c r="B31" s="136" t="s">
        <v>69</v>
      </c>
      <c r="C31" s="126">
        <v>15000</v>
      </c>
      <c r="D31" s="115">
        <f>K31*30%</f>
        <v>11415</v>
      </c>
      <c r="E31" s="116">
        <v>5712.45</v>
      </c>
      <c r="F31" s="116">
        <v>2856.2249999999999</v>
      </c>
      <c r="G31" s="116">
        <f t="shared" si="0"/>
        <v>5016.3249999999971</v>
      </c>
      <c r="H31" s="116">
        <f t="shared" si="9"/>
        <v>13584.999999999996</v>
      </c>
      <c r="I31" s="117">
        <v>40000</v>
      </c>
      <c r="J31" s="115">
        <f t="shared" si="17"/>
        <v>1950</v>
      </c>
      <c r="K31" s="118">
        <f t="shared" si="1"/>
        <v>38050</v>
      </c>
      <c r="L31" s="119">
        <v>0</v>
      </c>
      <c r="M31" s="119">
        <v>22</v>
      </c>
      <c r="N31" s="119">
        <v>0</v>
      </c>
      <c r="O31" s="120">
        <v>1</v>
      </c>
      <c r="P31" s="121">
        <f t="shared" si="10"/>
        <v>1</v>
      </c>
      <c r="Q31" s="122">
        <v>0</v>
      </c>
      <c r="R31" s="123">
        <v>1</v>
      </c>
      <c r="S31" s="123">
        <v>0.5</v>
      </c>
      <c r="T31" s="124">
        <f t="shared" si="2"/>
        <v>909.09090909090912</v>
      </c>
      <c r="U31" s="127"/>
      <c r="V31" s="182" t="e">
        <f>K31+#REF!+T31+U31</f>
        <v>#REF!</v>
      </c>
      <c r="W31" s="115">
        <v>0</v>
      </c>
      <c r="X31" s="116">
        <f>ROUND(C31*12/100/22*Q31,0)+C31*12/100</f>
        <v>1800</v>
      </c>
      <c r="Y31" s="116">
        <v>208</v>
      </c>
      <c r="Z31" s="116">
        <v>0</v>
      </c>
      <c r="AA31" s="183">
        <v>0</v>
      </c>
      <c r="AB31" s="116"/>
      <c r="AC31" s="184" t="e">
        <f t="shared" si="14"/>
        <v>#REF!</v>
      </c>
      <c r="AD31" s="185">
        <v>0.5</v>
      </c>
      <c r="AE31" s="186" t="s">
        <v>198</v>
      </c>
      <c r="AF31" s="186"/>
      <c r="AG31" s="156">
        <f t="shared" si="4"/>
        <v>28</v>
      </c>
      <c r="AH31" s="187" t="e">
        <f t="shared" si="15"/>
        <v>#REF!</v>
      </c>
      <c r="AI31" s="189"/>
      <c r="AJ31" s="189"/>
      <c r="AK31" s="189"/>
      <c r="AL31" s="172" t="s">
        <v>69</v>
      </c>
      <c r="AO31" s="174">
        <f t="shared" si="5"/>
        <v>1</v>
      </c>
      <c r="AP31" s="173">
        <f t="shared" si="6"/>
        <v>0</v>
      </c>
      <c r="AQ31" s="173">
        <f t="shared" si="7"/>
        <v>1</v>
      </c>
      <c r="AR31" s="173">
        <f t="shared" si="8"/>
        <v>0</v>
      </c>
    </row>
    <row r="32" spans="1:44" x14ac:dyDescent="0.35">
      <c r="A32" s="113">
        <v>29</v>
      </c>
      <c r="B32" s="136" t="s">
        <v>70</v>
      </c>
      <c r="C32" s="126">
        <f>+I32*40%</f>
        <v>15000</v>
      </c>
      <c r="D32" s="115">
        <f>K32*30%</f>
        <v>10665</v>
      </c>
      <c r="E32" s="116">
        <v>5332.5</v>
      </c>
      <c r="F32" s="116">
        <v>2666.25</v>
      </c>
      <c r="G32" s="116">
        <f t="shared" si="0"/>
        <v>3836.25</v>
      </c>
      <c r="H32" s="116">
        <f t="shared" si="9"/>
        <v>11835</v>
      </c>
      <c r="I32" s="117">
        <v>37500</v>
      </c>
      <c r="J32" s="115">
        <f t="shared" si="17"/>
        <v>1950</v>
      </c>
      <c r="K32" s="118">
        <f t="shared" si="1"/>
        <v>35550</v>
      </c>
      <c r="L32" s="119">
        <v>4</v>
      </c>
      <c r="M32" s="119">
        <v>22</v>
      </c>
      <c r="N32" s="119">
        <v>0</v>
      </c>
      <c r="O32" s="120">
        <v>1</v>
      </c>
      <c r="P32" s="121">
        <f t="shared" si="10"/>
        <v>5</v>
      </c>
      <c r="Q32" s="122">
        <v>0</v>
      </c>
      <c r="R32" s="123">
        <v>5</v>
      </c>
      <c r="S32" s="123">
        <v>0.5</v>
      </c>
      <c r="T32" s="124">
        <f t="shared" si="2"/>
        <v>852.27272727272725</v>
      </c>
      <c r="U32" s="127"/>
      <c r="V32" s="182" t="e">
        <f>K32+#REF!+T32+U32</f>
        <v>#REF!</v>
      </c>
      <c r="W32" s="115">
        <v>0</v>
      </c>
      <c r="X32" s="116">
        <f>ROUND(C32*12/100/22*Q32,0)+C32*12/100</f>
        <v>1800</v>
      </c>
      <c r="Y32" s="116">
        <v>167</v>
      </c>
      <c r="Z32" s="116">
        <v>0</v>
      </c>
      <c r="AA32" s="183">
        <v>0</v>
      </c>
      <c r="AB32" s="116">
        <v>738</v>
      </c>
      <c r="AC32" s="184" t="e">
        <f t="shared" si="14"/>
        <v>#REF!</v>
      </c>
      <c r="AD32" s="185">
        <v>0</v>
      </c>
      <c r="AE32" s="186" t="s">
        <v>198</v>
      </c>
      <c r="AF32" s="186" t="s">
        <v>201</v>
      </c>
      <c r="AG32" s="156">
        <f t="shared" si="4"/>
        <v>29</v>
      </c>
      <c r="AH32" s="187" t="e">
        <f t="shared" si="15"/>
        <v>#REF!</v>
      </c>
      <c r="AI32" s="189"/>
      <c r="AJ32" s="189"/>
      <c r="AK32" s="189"/>
      <c r="AL32" s="172" t="s">
        <v>70</v>
      </c>
      <c r="AO32" s="174">
        <f t="shared" si="5"/>
        <v>5</v>
      </c>
      <c r="AP32" s="173">
        <f t="shared" si="6"/>
        <v>0</v>
      </c>
      <c r="AQ32" s="173">
        <f t="shared" si="7"/>
        <v>5</v>
      </c>
      <c r="AR32" s="173">
        <f t="shared" si="8"/>
        <v>0</v>
      </c>
    </row>
    <row r="33" spans="1:44" x14ac:dyDescent="0.35">
      <c r="A33" s="113">
        <v>30</v>
      </c>
      <c r="B33" s="138" t="s">
        <v>60</v>
      </c>
      <c r="C33" s="115">
        <f>I33*40%</f>
        <v>10000</v>
      </c>
      <c r="D33" s="115">
        <f>C33/2</f>
        <v>5000</v>
      </c>
      <c r="E33" s="115">
        <f>D33/2</f>
        <v>2500</v>
      </c>
      <c r="F33" s="115">
        <f>E33/2</f>
        <v>1250</v>
      </c>
      <c r="G33" s="116">
        <f t="shared" si="0"/>
        <v>6250</v>
      </c>
      <c r="H33" s="116">
        <f t="shared" si="9"/>
        <v>10000</v>
      </c>
      <c r="I33" s="117">
        <v>25000</v>
      </c>
      <c r="J33" s="115">
        <v>0</v>
      </c>
      <c r="K33" s="118">
        <f t="shared" si="1"/>
        <v>25000</v>
      </c>
      <c r="L33" s="119">
        <v>0</v>
      </c>
      <c r="M33" s="119">
        <v>10</v>
      </c>
      <c r="N33" s="119">
        <v>14</v>
      </c>
      <c r="O33" s="120">
        <v>0</v>
      </c>
      <c r="P33" s="121">
        <f t="shared" si="10"/>
        <v>-14</v>
      </c>
      <c r="Q33" s="122">
        <v>-14</v>
      </c>
      <c r="R33" s="133">
        <v>0</v>
      </c>
      <c r="S33" s="133"/>
      <c r="T33" s="124">
        <f t="shared" ref="T33:T39" si="19">+I33/24*S33</f>
        <v>0</v>
      </c>
      <c r="U33" s="127"/>
      <c r="V33" s="182" t="e">
        <f>K33+#REF!+T33+U33</f>
        <v>#REF!</v>
      </c>
      <c r="W33" s="115">
        <v>0</v>
      </c>
      <c r="X33" s="115">
        <v>0</v>
      </c>
      <c r="Y33" s="116">
        <v>167</v>
      </c>
      <c r="Z33" s="116">
        <v>0</v>
      </c>
      <c r="AA33" s="183">
        <v>0</v>
      </c>
      <c r="AB33" s="116"/>
      <c r="AC33" s="184" t="e">
        <f t="shared" si="14"/>
        <v>#REF!</v>
      </c>
      <c r="AD33" s="191">
        <v>2</v>
      </c>
      <c r="AE33" s="156" t="s">
        <v>202</v>
      </c>
      <c r="AF33" s="192"/>
      <c r="AG33" s="156">
        <f t="shared" si="4"/>
        <v>30</v>
      </c>
      <c r="AH33" s="193"/>
      <c r="AI33" s="115"/>
      <c r="AJ33" s="115"/>
      <c r="AK33" s="115" t="e">
        <f t="shared" ref="AK33:AK39" si="20">+V33</f>
        <v>#REF!</v>
      </c>
      <c r="AL33" s="172" t="s">
        <v>60</v>
      </c>
      <c r="AO33" s="174">
        <f t="shared" ref="AO33:AO39" si="21">M33+L33+O33-24</f>
        <v>-14</v>
      </c>
      <c r="AP33" s="173">
        <f t="shared" si="6"/>
        <v>0</v>
      </c>
      <c r="AQ33" s="173">
        <f t="shared" si="7"/>
        <v>-14</v>
      </c>
      <c r="AR33" s="173">
        <f t="shared" si="8"/>
        <v>0</v>
      </c>
    </row>
    <row r="34" spans="1:44" x14ac:dyDescent="0.35">
      <c r="A34" s="113">
        <v>31</v>
      </c>
      <c r="B34" s="138" t="s">
        <v>32</v>
      </c>
      <c r="C34" s="139">
        <v>8800</v>
      </c>
      <c r="D34" s="139">
        <v>1400</v>
      </c>
      <c r="E34" s="116">
        <v>700</v>
      </c>
      <c r="F34" s="116">
        <v>350</v>
      </c>
      <c r="G34" s="116">
        <f t="shared" si="0"/>
        <v>8750</v>
      </c>
      <c r="H34" s="116">
        <f t="shared" si="9"/>
        <v>9800</v>
      </c>
      <c r="I34" s="117">
        <f>10500+2000+5000+2500</f>
        <v>20000</v>
      </c>
      <c r="J34" s="115">
        <f>ROUND(X34*108.33%+(W34*433.33%),0)</f>
        <v>1777</v>
      </c>
      <c r="K34" s="118">
        <f t="shared" si="1"/>
        <v>18223</v>
      </c>
      <c r="L34" s="119">
        <v>0</v>
      </c>
      <c r="M34" s="119">
        <v>23</v>
      </c>
      <c r="N34" s="119">
        <v>1</v>
      </c>
      <c r="O34" s="120">
        <v>0</v>
      </c>
      <c r="P34" s="121">
        <f t="shared" si="10"/>
        <v>-1</v>
      </c>
      <c r="Q34" s="122">
        <v>-1</v>
      </c>
      <c r="R34" s="133">
        <v>0</v>
      </c>
      <c r="S34" s="133"/>
      <c r="T34" s="124">
        <f t="shared" si="19"/>
        <v>0</v>
      </c>
      <c r="U34" s="125">
        <f>2752+1518</f>
        <v>4270</v>
      </c>
      <c r="V34" s="182" t="e">
        <f>K34+#REF!+T34+U34</f>
        <v>#REF!</v>
      </c>
      <c r="W34" s="116">
        <f>+[1]ESIC!I7</f>
        <v>158</v>
      </c>
      <c r="X34" s="116">
        <f>ROUND(C34*12/100/22*Q34,0)+C34*12/100</f>
        <v>1008</v>
      </c>
      <c r="Y34" s="116">
        <v>125</v>
      </c>
      <c r="Z34" s="116">
        <v>0</v>
      </c>
      <c r="AA34" s="183">
        <v>0</v>
      </c>
      <c r="AB34" s="116">
        <v>4000</v>
      </c>
      <c r="AC34" s="184" t="e">
        <f t="shared" si="14"/>
        <v>#REF!</v>
      </c>
      <c r="AD34" s="191">
        <v>1</v>
      </c>
      <c r="AE34" s="192" t="s">
        <v>198</v>
      </c>
      <c r="AF34" s="192"/>
      <c r="AG34" s="156">
        <f t="shared" si="4"/>
        <v>31</v>
      </c>
      <c r="AH34" s="193"/>
      <c r="AI34" s="115"/>
      <c r="AJ34" s="115"/>
      <c r="AK34" s="115" t="e">
        <f t="shared" si="20"/>
        <v>#REF!</v>
      </c>
      <c r="AL34" s="172" t="s">
        <v>32</v>
      </c>
      <c r="AO34" s="174">
        <f t="shared" si="21"/>
        <v>-1</v>
      </c>
      <c r="AP34" s="173">
        <f t="shared" si="6"/>
        <v>0</v>
      </c>
      <c r="AQ34" s="173">
        <f t="shared" si="7"/>
        <v>-1</v>
      </c>
      <c r="AR34" s="173">
        <f t="shared" si="8"/>
        <v>0</v>
      </c>
    </row>
    <row r="35" spans="1:44" x14ac:dyDescent="0.35">
      <c r="A35" s="113">
        <v>32</v>
      </c>
      <c r="B35" s="138" t="s">
        <v>176</v>
      </c>
      <c r="C35" s="139">
        <v>8800</v>
      </c>
      <c r="D35" s="139">
        <v>2300</v>
      </c>
      <c r="E35" s="116">
        <v>1150</v>
      </c>
      <c r="F35" s="116">
        <v>575</v>
      </c>
      <c r="G35" s="116">
        <f t="shared" si="0"/>
        <v>2675</v>
      </c>
      <c r="H35" s="116">
        <f t="shared" si="9"/>
        <v>4400</v>
      </c>
      <c r="I35" s="117">
        <v>15500</v>
      </c>
      <c r="J35" s="115">
        <f>ROUND(X35*108.33%+(W35*433.33%),0)</f>
        <v>1595</v>
      </c>
      <c r="K35" s="118">
        <f t="shared" si="1"/>
        <v>13905</v>
      </c>
      <c r="L35" s="119">
        <v>0</v>
      </c>
      <c r="M35" s="119">
        <v>24</v>
      </c>
      <c r="N35" s="119">
        <v>0</v>
      </c>
      <c r="O35" s="120">
        <v>0</v>
      </c>
      <c r="P35" s="121">
        <f t="shared" si="10"/>
        <v>0</v>
      </c>
      <c r="Q35" s="140">
        <v>0</v>
      </c>
      <c r="R35" s="133">
        <v>0</v>
      </c>
      <c r="S35" s="133"/>
      <c r="T35" s="124">
        <f t="shared" si="19"/>
        <v>0</v>
      </c>
      <c r="U35" s="127"/>
      <c r="V35" s="182" t="e">
        <f>K35+#REF!+T35+U35</f>
        <v>#REF!</v>
      </c>
      <c r="W35" s="116">
        <f>+[1]ESIC!I6</f>
        <v>104</v>
      </c>
      <c r="X35" s="116">
        <f>ROUND(C35*12/100/22*Q35,0)+C35*12/100</f>
        <v>1056</v>
      </c>
      <c r="Y35" s="116">
        <v>0</v>
      </c>
      <c r="Z35" s="116">
        <v>0</v>
      </c>
      <c r="AA35" s="183">
        <v>0</v>
      </c>
      <c r="AB35" s="116">
        <f>1500+2745</f>
        <v>4245</v>
      </c>
      <c r="AC35" s="184" t="e">
        <f t="shared" si="14"/>
        <v>#REF!</v>
      </c>
      <c r="AD35" s="191">
        <v>0</v>
      </c>
      <c r="AE35" s="192" t="s">
        <v>198</v>
      </c>
      <c r="AF35" s="192"/>
      <c r="AG35" s="156">
        <f t="shared" si="4"/>
        <v>32</v>
      </c>
      <c r="AH35" s="193"/>
      <c r="AI35" s="115"/>
      <c r="AJ35" s="115"/>
      <c r="AK35" s="115" t="e">
        <f t="shared" si="20"/>
        <v>#REF!</v>
      </c>
      <c r="AL35" s="172" t="s">
        <v>33</v>
      </c>
      <c r="AO35" s="174">
        <f t="shared" si="21"/>
        <v>0</v>
      </c>
      <c r="AP35" s="173">
        <f t="shared" si="6"/>
        <v>0</v>
      </c>
      <c r="AQ35" s="173">
        <f t="shared" si="7"/>
        <v>0</v>
      </c>
      <c r="AR35" s="173">
        <f t="shared" si="8"/>
        <v>0</v>
      </c>
    </row>
    <row r="36" spans="1:44" x14ac:dyDescent="0.35">
      <c r="A36" s="113">
        <v>33</v>
      </c>
      <c r="B36" s="138" t="s">
        <v>34</v>
      </c>
      <c r="C36" s="139">
        <v>8800</v>
      </c>
      <c r="D36" s="139">
        <v>0</v>
      </c>
      <c r="E36" s="116">
        <v>0</v>
      </c>
      <c r="F36" s="116">
        <v>0</v>
      </c>
      <c r="G36" s="116">
        <f t="shared" si="0"/>
        <v>3200</v>
      </c>
      <c r="H36" s="116">
        <f t="shared" si="9"/>
        <v>3200</v>
      </c>
      <c r="I36" s="117">
        <v>12000</v>
      </c>
      <c r="J36" s="115">
        <f>ROUND(X36*108.33%+(W36*433.33%),0)</f>
        <v>1413</v>
      </c>
      <c r="K36" s="118">
        <f t="shared" si="1"/>
        <v>10587</v>
      </c>
      <c r="L36" s="119">
        <v>0</v>
      </c>
      <c r="M36" s="119">
        <v>23</v>
      </c>
      <c r="N36" s="119">
        <v>1</v>
      </c>
      <c r="O36" s="120">
        <v>0</v>
      </c>
      <c r="P36" s="121">
        <f t="shared" si="10"/>
        <v>-1</v>
      </c>
      <c r="Q36" s="122">
        <v>-1</v>
      </c>
      <c r="R36" s="133">
        <v>0</v>
      </c>
      <c r="S36" s="133"/>
      <c r="T36" s="124">
        <f t="shared" si="19"/>
        <v>0</v>
      </c>
      <c r="U36" s="125">
        <v>3500</v>
      </c>
      <c r="V36" s="182" t="e">
        <f>K36+#REF!+T36+U36</f>
        <v>#REF!</v>
      </c>
      <c r="W36" s="116">
        <f>+[1]ESIC!I8</f>
        <v>74</v>
      </c>
      <c r="X36" s="116">
        <f>ROUND(C36*12/100/22*Q36,0)+C36*12/100</f>
        <v>1008</v>
      </c>
      <c r="Y36" s="116">
        <v>0</v>
      </c>
      <c r="Z36" s="116">
        <v>0</v>
      </c>
      <c r="AA36" s="183">
        <v>0</v>
      </c>
      <c r="AB36" s="116"/>
      <c r="AC36" s="184" t="e">
        <f t="shared" si="14"/>
        <v>#REF!</v>
      </c>
      <c r="AD36" s="191">
        <v>0</v>
      </c>
      <c r="AE36" s="192" t="s">
        <v>198</v>
      </c>
      <c r="AF36" s="192"/>
      <c r="AG36" s="156">
        <f t="shared" ref="AG36:AG67" si="22">A36</f>
        <v>33</v>
      </c>
      <c r="AH36" s="193"/>
      <c r="AI36" s="115"/>
      <c r="AJ36" s="115"/>
      <c r="AK36" s="115" t="e">
        <f t="shared" si="20"/>
        <v>#REF!</v>
      </c>
      <c r="AL36" s="172" t="s">
        <v>34</v>
      </c>
      <c r="AO36" s="174">
        <f t="shared" si="21"/>
        <v>-1</v>
      </c>
      <c r="AP36" s="173">
        <f t="shared" ref="AP36:AP67" si="23">+P36-AO36</f>
        <v>0</v>
      </c>
      <c r="AQ36" s="173">
        <f t="shared" ref="AQ36:AQ67" si="24">+L36+O36-N36</f>
        <v>-1</v>
      </c>
      <c r="AR36" s="173">
        <f t="shared" ref="AR36:AR67" si="25">+AQ36-P36</f>
        <v>0</v>
      </c>
    </row>
    <row r="37" spans="1:44" x14ac:dyDescent="0.35">
      <c r="A37" s="113">
        <v>34</v>
      </c>
      <c r="B37" s="138" t="s">
        <v>35</v>
      </c>
      <c r="C37" s="139">
        <v>8800</v>
      </c>
      <c r="D37" s="139">
        <v>0</v>
      </c>
      <c r="E37" s="116">
        <v>0</v>
      </c>
      <c r="F37" s="116">
        <v>0</v>
      </c>
      <c r="G37" s="116">
        <f t="shared" si="0"/>
        <v>2200</v>
      </c>
      <c r="H37" s="116">
        <f t="shared" si="9"/>
        <v>2200</v>
      </c>
      <c r="I37" s="117">
        <v>11000</v>
      </c>
      <c r="J37" s="115">
        <f>ROUND(X37*108.33%+(W37*433.33%),0)-352</f>
        <v>1126</v>
      </c>
      <c r="K37" s="118">
        <f t="shared" si="1"/>
        <v>9874</v>
      </c>
      <c r="L37" s="119">
        <v>0</v>
      </c>
      <c r="M37" s="119">
        <v>24</v>
      </c>
      <c r="N37" s="119">
        <v>0</v>
      </c>
      <c r="O37" s="120">
        <v>0</v>
      </c>
      <c r="P37" s="121">
        <f t="shared" si="10"/>
        <v>0</v>
      </c>
      <c r="Q37" s="140">
        <v>0</v>
      </c>
      <c r="R37" s="133">
        <v>0</v>
      </c>
      <c r="S37" s="133"/>
      <c r="T37" s="124">
        <f t="shared" si="19"/>
        <v>0</v>
      </c>
      <c r="U37" s="125">
        <v>415</v>
      </c>
      <c r="V37" s="182" t="e">
        <f>K37+#REF!+T37+U37</f>
        <v>#REF!</v>
      </c>
      <c r="W37" s="116">
        <f>+[1]ESIC!I9</f>
        <v>77</v>
      </c>
      <c r="X37" s="116">
        <f>ROUND(C37*12/100/22*Q37,0)+C37*12/100</f>
        <v>1056</v>
      </c>
      <c r="Y37" s="116">
        <v>0</v>
      </c>
      <c r="Z37" s="116">
        <v>0</v>
      </c>
      <c r="AA37" s="183">
        <v>0</v>
      </c>
      <c r="AB37" s="116">
        <v>0</v>
      </c>
      <c r="AC37" s="184" t="e">
        <f t="shared" si="14"/>
        <v>#REF!</v>
      </c>
      <c r="AD37" s="191">
        <v>1</v>
      </c>
      <c r="AE37" s="192" t="s">
        <v>198</v>
      </c>
      <c r="AF37" s="192"/>
      <c r="AG37" s="156">
        <f t="shared" si="22"/>
        <v>34</v>
      </c>
      <c r="AH37" s="193"/>
      <c r="AI37" s="115"/>
      <c r="AJ37" s="115"/>
      <c r="AK37" s="115" t="e">
        <f t="shared" si="20"/>
        <v>#REF!</v>
      </c>
      <c r="AL37" s="172" t="s">
        <v>35</v>
      </c>
      <c r="AO37" s="174">
        <f t="shared" si="21"/>
        <v>0</v>
      </c>
      <c r="AP37" s="173">
        <f t="shared" si="23"/>
        <v>0</v>
      </c>
      <c r="AQ37" s="173">
        <f t="shared" si="24"/>
        <v>0</v>
      </c>
      <c r="AR37" s="173">
        <f t="shared" si="25"/>
        <v>0</v>
      </c>
    </row>
    <row r="38" spans="1:44" x14ac:dyDescent="0.35">
      <c r="A38" s="113">
        <v>35</v>
      </c>
      <c r="B38" s="138" t="s">
        <v>71</v>
      </c>
      <c r="C38" s="139">
        <v>8800</v>
      </c>
      <c r="D38" s="139">
        <v>0</v>
      </c>
      <c r="E38" s="116">
        <v>0</v>
      </c>
      <c r="F38" s="116">
        <v>0</v>
      </c>
      <c r="G38" s="116">
        <f t="shared" si="0"/>
        <v>6200</v>
      </c>
      <c r="H38" s="116">
        <f t="shared" si="9"/>
        <v>6200</v>
      </c>
      <c r="I38" s="117">
        <v>15000</v>
      </c>
      <c r="J38" s="115">
        <f>ROUND(X38*108.33%+(W38*433.33%),0)</f>
        <v>490</v>
      </c>
      <c r="K38" s="118">
        <f t="shared" si="1"/>
        <v>14510</v>
      </c>
      <c r="L38" s="119">
        <v>0</v>
      </c>
      <c r="M38" s="119">
        <v>24</v>
      </c>
      <c r="N38" s="119">
        <v>0</v>
      </c>
      <c r="O38" s="120">
        <v>0</v>
      </c>
      <c r="P38" s="121">
        <f t="shared" si="10"/>
        <v>0</v>
      </c>
      <c r="Q38" s="140">
        <v>0</v>
      </c>
      <c r="R38" s="133">
        <v>0</v>
      </c>
      <c r="S38" s="133"/>
      <c r="T38" s="124">
        <f t="shared" si="19"/>
        <v>0</v>
      </c>
      <c r="U38" s="125">
        <v>601</v>
      </c>
      <c r="V38" s="182" t="e">
        <f>K38+#REF!+T38+U38</f>
        <v>#REF!</v>
      </c>
      <c r="W38" s="116">
        <f>+[1]ESIC!I10</f>
        <v>113</v>
      </c>
      <c r="X38" s="115">
        <v>0</v>
      </c>
      <c r="Y38" s="116">
        <v>0</v>
      </c>
      <c r="Z38" s="116">
        <v>0</v>
      </c>
      <c r="AA38" s="183">
        <v>0</v>
      </c>
      <c r="AB38" s="116"/>
      <c r="AC38" s="184" t="e">
        <f t="shared" si="14"/>
        <v>#REF!</v>
      </c>
      <c r="AD38" s="191">
        <v>0</v>
      </c>
      <c r="AE38" s="192" t="s">
        <v>198</v>
      </c>
      <c r="AF38" s="192"/>
      <c r="AG38" s="156">
        <f t="shared" si="22"/>
        <v>35</v>
      </c>
      <c r="AH38" s="193"/>
      <c r="AI38" s="115"/>
      <c r="AJ38" s="115"/>
      <c r="AK38" s="115" t="e">
        <f t="shared" si="20"/>
        <v>#REF!</v>
      </c>
      <c r="AL38" s="172" t="s">
        <v>71</v>
      </c>
      <c r="AO38" s="174">
        <f t="shared" si="21"/>
        <v>0</v>
      </c>
      <c r="AP38" s="173">
        <f t="shared" si="23"/>
        <v>0</v>
      </c>
      <c r="AQ38" s="173">
        <f t="shared" si="24"/>
        <v>0</v>
      </c>
      <c r="AR38" s="173">
        <f t="shared" si="25"/>
        <v>0</v>
      </c>
    </row>
    <row r="39" spans="1:44" x14ac:dyDescent="0.35">
      <c r="A39" s="113">
        <v>36</v>
      </c>
      <c r="B39" s="138" t="s">
        <v>75</v>
      </c>
      <c r="C39" s="139">
        <v>8800</v>
      </c>
      <c r="D39" s="139">
        <v>0</v>
      </c>
      <c r="E39" s="116">
        <v>0</v>
      </c>
      <c r="F39" s="116">
        <v>0</v>
      </c>
      <c r="G39" s="116">
        <f t="shared" si="0"/>
        <v>1390</v>
      </c>
      <c r="H39" s="116">
        <f t="shared" si="9"/>
        <v>1390</v>
      </c>
      <c r="I39" s="117">
        <v>10190</v>
      </c>
      <c r="J39" s="115">
        <f>ROUND(X39*108.33%+(W39*433.33%),0)-40</f>
        <v>1321</v>
      </c>
      <c r="K39" s="118">
        <f t="shared" si="1"/>
        <v>8869</v>
      </c>
      <c r="L39" s="119">
        <v>0</v>
      </c>
      <c r="M39" s="119">
        <v>23</v>
      </c>
      <c r="N39" s="119">
        <v>1</v>
      </c>
      <c r="O39" s="120">
        <v>0</v>
      </c>
      <c r="P39" s="121">
        <f t="shared" si="10"/>
        <v>-1</v>
      </c>
      <c r="Q39" s="122">
        <v>-1</v>
      </c>
      <c r="R39" s="133">
        <v>0</v>
      </c>
      <c r="S39" s="133"/>
      <c r="T39" s="124">
        <f t="shared" si="19"/>
        <v>0</v>
      </c>
      <c r="U39" s="125"/>
      <c r="V39" s="182" t="e">
        <f>K39+#REF!+T39+U39</f>
        <v>#REF!</v>
      </c>
      <c r="W39" s="116">
        <f>+[1]ESIC!I11</f>
        <v>62</v>
      </c>
      <c r="X39" s="116">
        <f>ROUND(C39*12/100/22*Q39,0)+C39*12/100</f>
        <v>1008</v>
      </c>
      <c r="Y39" s="116">
        <v>0</v>
      </c>
      <c r="Z39" s="116">
        <v>0</v>
      </c>
      <c r="AA39" s="183">
        <v>0</v>
      </c>
      <c r="AB39" s="116"/>
      <c r="AC39" s="184" t="e">
        <f t="shared" si="14"/>
        <v>#REF!</v>
      </c>
      <c r="AD39" s="191">
        <v>0.5</v>
      </c>
      <c r="AE39" s="192" t="s">
        <v>198</v>
      </c>
      <c r="AF39" s="192"/>
      <c r="AG39" s="156">
        <f t="shared" si="22"/>
        <v>36</v>
      </c>
      <c r="AH39" s="193"/>
      <c r="AI39" s="115"/>
      <c r="AJ39" s="115"/>
      <c r="AK39" s="115" t="e">
        <f t="shared" si="20"/>
        <v>#REF!</v>
      </c>
      <c r="AL39" s="172" t="s">
        <v>75</v>
      </c>
      <c r="AO39" s="174">
        <f t="shared" si="21"/>
        <v>-1</v>
      </c>
      <c r="AP39" s="173">
        <f t="shared" si="23"/>
        <v>0</v>
      </c>
      <c r="AQ39" s="173">
        <f t="shared" si="24"/>
        <v>-1</v>
      </c>
      <c r="AR39" s="173">
        <f t="shared" si="25"/>
        <v>0</v>
      </c>
    </row>
    <row r="40" spans="1:44" x14ac:dyDescent="0.35">
      <c r="A40" s="113">
        <v>37</v>
      </c>
      <c r="B40" s="130" t="s">
        <v>37</v>
      </c>
      <c r="C40" s="141">
        <v>29000</v>
      </c>
      <c r="D40" s="141">
        <v>5850</v>
      </c>
      <c r="E40" s="116">
        <v>2925</v>
      </c>
      <c r="F40" s="116">
        <v>1462.5</v>
      </c>
      <c r="G40" s="116">
        <f t="shared" si="0"/>
        <v>41027.5</v>
      </c>
      <c r="H40" s="116">
        <f t="shared" si="9"/>
        <v>45415</v>
      </c>
      <c r="I40" s="117">
        <v>80265</v>
      </c>
      <c r="J40" s="115">
        <f>ROUND(X40*108.33%+(W40*435%),0)</f>
        <v>3770</v>
      </c>
      <c r="K40" s="118">
        <f t="shared" si="1"/>
        <v>76495</v>
      </c>
      <c r="L40" s="119">
        <v>20.5</v>
      </c>
      <c r="M40" s="119">
        <v>22</v>
      </c>
      <c r="N40" s="119">
        <v>0</v>
      </c>
      <c r="O40" s="120">
        <v>1</v>
      </c>
      <c r="P40" s="121">
        <f t="shared" si="10"/>
        <v>21.5</v>
      </c>
      <c r="Q40" s="122">
        <v>0</v>
      </c>
      <c r="R40" s="133">
        <f>20.5-8.5</f>
        <v>12</v>
      </c>
      <c r="S40" s="123"/>
      <c r="T40" s="124">
        <f t="shared" ref="T40:T59" si="26">+I40/22*S40</f>
        <v>0</v>
      </c>
      <c r="U40" s="125">
        <v>29631</v>
      </c>
      <c r="V40" s="182" t="e">
        <f>K40+#REF!+T40+U40</f>
        <v>#REF!</v>
      </c>
      <c r="W40" s="115">
        <v>0</v>
      </c>
      <c r="X40" s="116">
        <f>ROUND(C40*12/100/22*Q40,0)+C40*12/100</f>
        <v>3480</v>
      </c>
      <c r="Y40" s="116">
        <v>208</v>
      </c>
      <c r="Z40" s="116">
        <v>3500</v>
      </c>
      <c r="AA40" s="183">
        <v>0</v>
      </c>
      <c r="AB40" s="116"/>
      <c r="AC40" s="184" t="e">
        <f t="shared" si="14"/>
        <v>#REF!</v>
      </c>
      <c r="AD40" s="185">
        <v>0</v>
      </c>
      <c r="AE40" s="186" t="s">
        <v>198</v>
      </c>
      <c r="AF40" s="186"/>
      <c r="AG40" s="156">
        <f t="shared" si="22"/>
        <v>37</v>
      </c>
      <c r="AH40" s="187" t="e">
        <f>(V40-10000)/2</f>
        <v>#REF!</v>
      </c>
      <c r="AI40" s="188" t="e">
        <f>(V40-10000)/2</f>
        <v>#REF!</v>
      </c>
      <c r="AJ40" s="189">
        <v>10000</v>
      </c>
      <c r="AK40" s="189"/>
      <c r="AL40" s="172" t="s">
        <v>37</v>
      </c>
      <c r="AO40" s="174">
        <f t="shared" ref="AO40:AO56" si="27">M40+L40+O40-22</f>
        <v>21.5</v>
      </c>
      <c r="AP40" s="173">
        <f t="shared" si="23"/>
        <v>0</v>
      </c>
      <c r="AQ40" s="173">
        <f t="shared" si="24"/>
        <v>21.5</v>
      </c>
      <c r="AR40" s="173">
        <f t="shared" si="25"/>
        <v>0</v>
      </c>
    </row>
    <row r="41" spans="1:44" x14ac:dyDescent="0.35">
      <c r="A41" s="113">
        <v>38</v>
      </c>
      <c r="B41" s="132" t="s">
        <v>38</v>
      </c>
      <c r="C41" s="115">
        <v>75000</v>
      </c>
      <c r="D41" s="115">
        <v>22500</v>
      </c>
      <c r="E41" s="116">
        <f>D41/2</f>
        <v>11250</v>
      </c>
      <c r="F41" s="116">
        <f>E41/2</f>
        <v>5625</v>
      </c>
      <c r="G41" s="116">
        <f t="shared" si="0"/>
        <v>25525</v>
      </c>
      <c r="H41" s="116">
        <f t="shared" si="9"/>
        <v>42400</v>
      </c>
      <c r="I41" s="117">
        <v>139900</v>
      </c>
      <c r="J41" s="115">
        <f>ROUND(X41*108.33%+(W41*435%),0)</f>
        <v>886</v>
      </c>
      <c r="K41" s="118">
        <f t="shared" si="1"/>
        <v>139014</v>
      </c>
      <c r="L41" s="119">
        <v>0</v>
      </c>
      <c r="M41" s="119">
        <v>1</v>
      </c>
      <c r="N41" s="119">
        <v>21</v>
      </c>
      <c r="O41" s="120">
        <v>1</v>
      </c>
      <c r="P41" s="121">
        <f t="shared" si="10"/>
        <v>-20</v>
      </c>
      <c r="Q41" s="122">
        <v>-20</v>
      </c>
      <c r="R41" s="123">
        <v>0</v>
      </c>
      <c r="S41" s="123"/>
      <c r="T41" s="124">
        <f t="shared" si="26"/>
        <v>0</v>
      </c>
      <c r="U41" s="127"/>
      <c r="V41" s="182" t="e">
        <f>K41+#REF!+T41+U41</f>
        <v>#REF!</v>
      </c>
      <c r="W41" s="183">
        <v>0</v>
      </c>
      <c r="X41" s="116">
        <f>ROUND(C41*12/100/22*Q41,0)+C41*12/100</f>
        <v>818</v>
      </c>
      <c r="Y41" s="116">
        <v>208</v>
      </c>
      <c r="Z41" s="116">
        <v>100</v>
      </c>
      <c r="AA41" s="183">
        <v>0</v>
      </c>
      <c r="AB41" s="116">
        <v>-3842</v>
      </c>
      <c r="AC41" s="184" t="e">
        <f t="shared" si="14"/>
        <v>#REF!</v>
      </c>
      <c r="AD41" s="185">
        <v>18</v>
      </c>
      <c r="AE41" s="186" t="s">
        <v>198</v>
      </c>
      <c r="AF41" s="186"/>
      <c r="AG41" s="156">
        <f t="shared" si="22"/>
        <v>38</v>
      </c>
      <c r="AH41" s="187"/>
      <c r="AI41" s="189"/>
      <c r="AJ41" s="189"/>
      <c r="AK41" s="189" t="e">
        <f>+V41</f>
        <v>#REF!</v>
      </c>
      <c r="AL41" s="172" t="s">
        <v>38</v>
      </c>
      <c r="AO41" s="174">
        <f t="shared" si="27"/>
        <v>-20</v>
      </c>
      <c r="AP41" s="173">
        <f t="shared" si="23"/>
        <v>0</v>
      </c>
      <c r="AQ41" s="173">
        <f t="shared" si="24"/>
        <v>-20</v>
      </c>
      <c r="AR41" s="173">
        <f t="shared" si="25"/>
        <v>0</v>
      </c>
    </row>
    <row r="42" spans="1:44" x14ac:dyDescent="0.35">
      <c r="A42" s="113">
        <v>39</v>
      </c>
      <c r="B42" s="132" t="s">
        <v>39</v>
      </c>
      <c r="C42" s="115">
        <v>150000</v>
      </c>
      <c r="D42" s="115">
        <v>30000</v>
      </c>
      <c r="E42" s="116">
        <v>15000</v>
      </c>
      <c r="F42" s="116">
        <v>7500</v>
      </c>
      <c r="G42" s="116">
        <f t="shared" si="0"/>
        <v>222500</v>
      </c>
      <c r="H42" s="116">
        <f t="shared" si="9"/>
        <v>245000</v>
      </c>
      <c r="I42" s="117">
        <v>425000</v>
      </c>
      <c r="J42" s="115">
        <v>19499</v>
      </c>
      <c r="K42" s="118">
        <f t="shared" si="1"/>
        <v>405501</v>
      </c>
      <c r="L42" s="119">
        <v>0</v>
      </c>
      <c r="M42" s="119">
        <v>1</v>
      </c>
      <c r="N42" s="119">
        <v>21</v>
      </c>
      <c r="O42" s="120">
        <v>0</v>
      </c>
      <c r="P42" s="121">
        <f t="shared" si="10"/>
        <v>-21</v>
      </c>
      <c r="Q42" s="122">
        <v>-21</v>
      </c>
      <c r="R42" s="123">
        <v>0</v>
      </c>
      <c r="S42" s="123"/>
      <c r="T42" s="124">
        <f t="shared" si="26"/>
        <v>0</v>
      </c>
      <c r="U42" s="127"/>
      <c r="V42" s="182" t="e">
        <f>K42+#REF!+T42+U42</f>
        <v>#REF!</v>
      </c>
      <c r="W42" s="183">
        <v>0</v>
      </c>
      <c r="X42" s="116">
        <f>ROUND(C42*12/100/22*Q42,0)+C42*12/100</f>
        <v>818</v>
      </c>
      <c r="Y42" s="116">
        <v>208</v>
      </c>
      <c r="Z42" s="116">
        <v>100</v>
      </c>
      <c r="AA42" s="183">
        <v>0</v>
      </c>
      <c r="AB42" s="116">
        <v>0</v>
      </c>
      <c r="AC42" s="184" t="e">
        <f t="shared" si="14"/>
        <v>#REF!</v>
      </c>
      <c r="AD42" s="185">
        <v>19</v>
      </c>
      <c r="AE42" s="186" t="s">
        <v>198</v>
      </c>
      <c r="AF42" s="186"/>
      <c r="AG42" s="156">
        <f t="shared" si="22"/>
        <v>39</v>
      </c>
      <c r="AH42" s="187"/>
      <c r="AI42" s="188" t="e">
        <f>+V42</f>
        <v>#REF!</v>
      </c>
      <c r="AJ42" s="189"/>
      <c r="AK42" s="189"/>
      <c r="AL42" s="172" t="s">
        <v>39</v>
      </c>
      <c r="AO42" s="174">
        <f t="shared" si="27"/>
        <v>-21</v>
      </c>
      <c r="AP42" s="173">
        <f t="shared" si="23"/>
        <v>0</v>
      </c>
      <c r="AQ42" s="173">
        <f t="shared" si="24"/>
        <v>-21</v>
      </c>
      <c r="AR42" s="173">
        <f t="shared" si="25"/>
        <v>0</v>
      </c>
    </row>
    <row r="43" spans="1:44" x14ac:dyDescent="0.35">
      <c r="A43" s="113">
        <v>40</v>
      </c>
      <c r="B43" s="132" t="s">
        <v>40</v>
      </c>
      <c r="C43" s="115">
        <v>80000</v>
      </c>
      <c r="D43" s="115">
        <v>24000</v>
      </c>
      <c r="E43" s="116">
        <v>0</v>
      </c>
      <c r="F43" s="116">
        <v>0</v>
      </c>
      <c r="G43" s="116">
        <f t="shared" si="0"/>
        <v>16560</v>
      </c>
      <c r="H43" s="116">
        <f t="shared" si="9"/>
        <v>16560</v>
      </c>
      <c r="I43" s="117">
        <v>120560</v>
      </c>
      <c r="J43" s="115">
        <f>ROUND(X43*108.33%+(W43*435%),0)</f>
        <v>1418</v>
      </c>
      <c r="K43" s="118">
        <f t="shared" si="1"/>
        <v>119142</v>
      </c>
      <c r="L43" s="119">
        <v>0</v>
      </c>
      <c r="M43" s="119">
        <v>1</v>
      </c>
      <c r="N43" s="119">
        <v>20</v>
      </c>
      <c r="O43" s="120">
        <v>1</v>
      </c>
      <c r="P43" s="121">
        <f t="shared" si="10"/>
        <v>-19</v>
      </c>
      <c r="Q43" s="122">
        <v>-19</v>
      </c>
      <c r="R43" s="123">
        <v>0</v>
      </c>
      <c r="S43" s="123"/>
      <c r="T43" s="124">
        <f t="shared" si="26"/>
        <v>0</v>
      </c>
      <c r="U43" s="127"/>
      <c r="V43" s="182" t="e">
        <f>K43+#REF!+T43+U43</f>
        <v>#REF!</v>
      </c>
      <c r="W43" s="183">
        <v>0</v>
      </c>
      <c r="X43" s="116">
        <f>ROUND(C43*12/100/22*Q43,0)+C43*12/100</f>
        <v>1309</v>
      </c>
      <c r="Y43" s="116">
        <v>208</v>
      </c>
      <c r="Z43" s="116">
        <v>100</v>
      </c>
      <c r="AA43" s="183">
        <v>0</v>
      </c>
      <c r="AB43" s="116">
        <v>-29784</v>
      </c>
      <c r="AC43" s="184" t="e">
        <f t="shared" si="14"/>
        <v>#REF!</v>
      </c>
      <c r="AD43" s="185">
        <v>18</v>
      </c>
      <c r="AE43" s="186" t="s">
        <v>198</v>
      </c>
      <c r="AF43" s="186"/>
      <c r="AG43" s="156">
        <f t="shared" si="22"/>
        <v>40</v>
      </c>
      <c r="AH43" s="187"/>
      <c r="AI43" s="189"/>
      <c r="AJ43" s="189"/>
      <c r="AK43" s="189" t="e">
        <f>+V43</f>
        <v>#REF!</v>
      </c>
      <c r="AL43" s="172" t="s">
        <v>40</v>
      </c>
      <c r="AO43" s="174">
        <f t="shared" si="27"/>
        <v>-20</v>
      </c>
      <c r="AP43" s="173">
        <f t="shared" si="23"/>
        <v>1</v>
      </c>
      <c r="AQ43" s="173">
        <f t="shared" si="24"/>
        <v>-19</v>
      </c>
      <c r="AR43" s="173">
        <f t="shared" si="25"/>
        <v>0</v>
      </c>
    </row>
    <row r="44" spans="1:44" x14ac:dyDescent="0.35">
      <c r="A44" s="113">
        <v>41</v>
      </c>
      <c r="B44" s="132" t="s">
        <v>36</v>
      </c>
      <c r="C44" s="126">
        <v>16000</v>
      </c>
      <c r="D44" s="126">
        <v>4800</v>
      </c>
      <c r="E44" s="116">
        <v>2400</v>
      </c>
      <c r="F44" s="116">
        <v>1200</v>
      </c>
      <c r="G44" s="116">
        <f t="shared" si="0"/>
        <v>15600</v>
      </c>
      <c r="H44" s="116">
        <f t="shared" si="9"/>
        <v>19200</v>
      </c>
      <c r="I44" s="117">
        <v>40000</v>
      </c>
      <c r="J44" s="115">
        <v>0</v>
      </c>
      <c r="K44" s="118">
        <f t="shared" si="1"/>
        <v>40000</v>
      </c>
      <c r="L44" s="119">
        <v>0</v>
      </c>
      <c r="M44" s="119">
        <v>21</v>
      </c>
      <c r="N44" s="119">
        <v>1</v>
      </c>
      <c r="O44" s="120">
        <v>1</v>
      </c>
      <c r="P44" s="121">
        <f t="shared" si="10"/>
        <v>0</v>
      </c>
      <c r="Q44" s="122">
        <v>0</v>
      </c>
      <c r="R44" s="123">
        <v>0</v>
      </c>
      <c r="S44" s="123"/>
      <c r="T44" s="124">
        <f t="shared" si="26"/>
        <v>0</v>
      </c>
      <c r="U44" s="127"/>
      <c r="V44" s="182" t="e">
        <f>K44+#REF!+T44+U44</f>
        <v>#REF!</v>
      </c>
      <c r="W44" s="115">
        <v>0</v>
      </c>
      <c r="X44" s="115">
        <v>0</v>
      </c>
      <c r="Y44" s="116">
        <v>208</v>
      </c>
      <c r="Z44" s="116">
        <v>0</v>
      </c>
      <c r="AA44" s="183">
        <v>0</v>
      </c>
      <c r="AB44" s="116"/>
      <c r="AC44" s="184" t="e">
        <f t="shared" si="14"/>
        <v>#REF!</v>
      </c>
      <c r="AD44" s="185">
        <v>0</v>
      </c>
      <c r="AE44" s="186" t="s">
        <v>198</v>
      </c>
      <c r="AF44" s="186"/>
      <c r="AG44" s="156">
        <f t="shared" si="22"/>
        <v>41</v>
      </c>
      <c r="AH44" s="187" t="e">
        <f t="shared" ref="AH44:AH56" si="28">+V44</f>
        <v>#REF!</v>
      </c>
      <c r="AI44" s="189"/>
      <c r="AJ44" s="189"/>
      <c r="AK44" s="189"/>
      <c r="AL44" s="172" t="s">
        <v>36</v>
      </c>
      <c r="AO44" s="174">
        <f t="shared" si="27"/>
        <v>0</v>
      </c>
      <c r="AP44" s="173">
        <f t="shared" si="23"/>
        <v>0</v>
      </c>
      <c r="AQ44" s="173">
        <f t="shared" si="24"/>
        <v>0</v>
      </c>
      <c r="AR44" s="173">
        <f t="shared" si="25"/>
        <v>0</v>
      </c>
    </row>
    <row r="45" spans="1:44" x14ac:dyDescent="0.35">
      <c r="A45" s="113">
        <v>42</v>
      </c>
      <c r="B45" s="132" t="s">
        <v>41</v>
      </c>
      <c r="C45" s="115">
        <f>I45*40%</f>
        <v>16000</v>
      </c>
      <c r="D45" s="115">
        <f>C45/2</f>
        <v>8000</v>
      </c>
      <c r="E45" s="115">
        <f t="shared" ref="E45:F48" si="29">D45/2</f>
        <v>4000</v>
      </c>
      <c r="F45" s="115">
        <f t="shared" si="29"/>
        <v>2000</v>
      </c>
      <c r="G45" s="116">
        <f t="shared" si="0"/>
        <v>10000</v>
      </c>
      <c r="H45" s="116">
        <f t="shared" si="9"/>
        <v>16000</v>
      </c>
      <c r="I45" s="117">
        <v>40000</v>
      </c>
      <c r="J45" s="115">
        <v>0</v>
      </c>
      <c r="K45" s="118">
        <f t="shared" si="1"/>
        <v>40000</v>
      </c>
      <c r="L45" s="119">
        <v>0</v>
      </c>
      <c r="M45" s="119">
        <v>21</v>
      </c>
      <c r="N45" s="119">
        <v>1</v>
      </c>
      <c r="O45" s="120">
        <v>1</v>
      </c>
      <c r="P45" s="121">
        <f t="shared" si="10"/>
        <v>0</v>
      </c>
      <c r="Q45" s="122">
        <v>0</v>
      </c>
      <c r="R45" s="123">
        <v>0</v>
      </c>
      <c r="S45" s="123"/>
      <c r="T45" s="124">
        <f t="shared" si="26"/>
        <v>0</v>
      </c>
      <c r="U45" s="127"/>
      <c r="V45" s="182" t="e">
        <f>K45+#REF!+T45+U45</f>
        <v>#REF!</v>
      </c>
      <c r="W45" s="183">
        <v>0</v>
      </c>
      <c r="X45" s="115">
        <v>0</v>
      </c>
      <c r="Y45" s="116">
        <v>208</v>
      </c>
      <c r="Z45" s="116">
        <v>0</v>
      </c>
      <c r="AA45" s="183">
        <v>0</v>
      </c>
      <c r="AB45" s="116"/>
      <c r="AC45" s="184" t="e">
        <f t="shared" si="14"/>
        <v>#REF!</v>
      </c>
      <c r="AD45" s="185">
        <v>0</v>
      </c>
      <c r="AE45" s="186" t="s">
        <v>198</v>
      </c>
      <c r="AF45" s="186"/>
      <c r="AG45" s="156">
        <f t="shared" si="22"/>
        <v>42</v>
      </c>
      <c r="AH45" s="187" t="e">
        <f t="shared" si="28"/>
        <v>#REF!</v>
      </c>
      <c r="AI45" s="189"/>
      <c r="AJ45" s="189"/>
      <c r="AK45" s="189"/>
      <c r="AL45" s="172" t="s">
        <v>41</v>
      </c>
      <c r="AO45" s="174">
        <f t="shared" si="27"/>
        <v>0</v>
      </c>
      <c r="AP45" s="173">
        <f t="shared" si="23"/>
        <v>0</v>
      </c>
      <c r="AQ45" s="173">
        <f t="shared" si="24"/>
        <v>0</v>
      </c>
      <c r="AR45" s="173">
        <f t="shared" si="25"/>
        <v>0</v>
      </c>
    </row>
    <row r="46" spans="1:44" x14ac:dyDescent="0.35">
      <c r="A46" s="113">
        <v>43</v>
      </c>
      <c r="B46" s="113" t="s">
        <v>42</v>
      </c>
      <c r="C46" s="115">
        <f>I46*40%</f>
        <v>16000</v>
      </c>
      <c r="D46" s="115">
        <f>C46/2</f>
        <v>8000</v>
      </c>
      <c r="E46" s="115">
        <f t="shared" si="29"/>
        <v>4000</v>
      </c>
      <c r="F46" s="115">
        <f t="shared" si="29"/>
        <v>2000</v>
      </c>
      <c r="G46" s="116">
        <f t="shared" si="0"/>
        <v>10000</v>
      </c>
      <c r="H46" s="116">
        <f t="shared" si="9"/>
        <v>16000</v>
      </c>
      <c r="I46" s="117">
        <v>40000</v>
      </c>
      <c r="J46" s="115">
        <v>0</v>
      </c>
      <c r="K46" s="118">
        <f t="shared" si="1"/>
        <v>40000</v>
      </c>
      <c r="L46" s="119">
        <v>0</v>
      </c>
      <c r="M46" s="119">
        <v>21</v>
      </c>
      <c r="N46" s="119">
        <v>1</v>
      </c>
      <c r="O46" s="120">
        <v>1</v>
      </c>
      <c r="P46" s="121">
        <f t="shared" si="10"/>
        <v>0</v>
      </c>
      <c r="Q46" s="122">
        <v>0</v>
      </c>
      <c r="R46" s="123">
        <v>0</v>
      </c>
      <c r="S46" s="123"/>
      <c r="T46" s="124">
        <f t="shared" si="26"/>
        <v>0</v>
      </c>
      <c r="U46" s="127"/>
      <c r="V46" s="182" t="e">
        <f>K46+#REF!+T46+U46</f>
        <v>#REF!</v>
      </c>
      <c r="W46" s="183">
        <v>0</v>
      </c>
      <c r="X46" s="116">
        <v>0</v>
      </c>
      <c r="Y46" s="116">
        <v>208</v>
      </c>
      <c r="Z46" s="116">
        <v>0</v>
      </c>
      <c r="AA46" s="183">
        <v>0</v>
      </c>
      <c r="AB46" s="116"/>
      <c r="AC46" s="184" t="e">
        <f t="shared" si="14"/>
        <v>#REF!</v>
      </c>
      <c r="AD46" s="185">
        <v>0</v>
      </c>
      <c r="AE46" s="186" t="s">
        <v>198</v>
      </c>
      <c r="AF46" s="186"/>
      <c r="AG46" s="156">
        <f t="shared" si="22"/>
        <v>43</v>
      </c>
      <c r="AH46" s="187" t="e">
        <f t="shared" si="28"/>
        <v>#REF!</v>
      </c>
      <c r="AI46" s="188"/>
      <c r="AJ46" s="189"/>
      <c r="AK46" s="189"/>
      <c r="AL46" s="172" t="s">
        <v>42</v>
      </c>
      <c r="AO46" s="174">
        <f t="shared" si="27"/>
        <v>0</v>
      </c>
      <c r="AP46" s="173">
        <f t="shared" si="23"/>
        <v>0</v>
      </c>
      <c r="AQ46" s="173">
        <f t="shared" si="24"/>
        <v>0</v>
      </c>
      <c r="AR46" s="173">
        <f t="shared" si="25"/>
        <v>0</v>
      </c>
    </row>
    <row r="47" spans="1:44" x14ac:dyDescent="0.35">
      <c r="A47" s="113">
        <v>44</v>
      </c>
      <c r="B47" s="132" t="s">
        <v>43</v>
      </c>
      <c r="C47" s="115">
        <f>I47*40%</f>
        <v>12000</v>
      </c>
      <c r="D47" s="115">
        <f>C47/2</f>
        <v>6000</v>
      </c>
      <c r="E47" s="115">
        <f t="shared" si="29"/>
        <v>3000</v>
      </c>
      <c r="F47" s="115">
        <f t="shared" si="29"/>
        <v>1500</v>
      </c>
      <c r="G47" s="116">
        <f t="shared" si="0"/>
        <v>7500</v>
      </c>
      <c r="H47" s="116">
        <f t="shared" si="9"/>
        <v>12000</v>
      </c>
      <c r="I47" s="117">
        <v>30000</v>
      </c>
      <c r="J47" s="115">
        <v>0</v>
      </c>
      <c r="K47" s="118">
        <f t="shared" si="1"/>
        <v>30000</v>
      </c>
      <c r="L47" s="119">
        <v>0</v>
      </c>
      <c r="M47" s="119">
        <v>0</v>
      </c>
      <c r="N47" s="119">
        <v>22</v>
      </c>
      <c r="O47" s="120">
        <v>0</v>
      </c>
      <c r="P47" s="121">
        <f t="shared" si="10"/>
        <v>-22</v>
      </c>
      <c r="Q47" s="122">
        <v>-22</v>
      </c>
      <c r="R47" s="123">
        <v>0</v>
      </c>
      <c r="S47" s="123"/>
      <c r="T47" s="124">
        <f t="shared" si="26"/>
        <v>0</v>
      </c>
      <c r="U47" s="127"/>
      <c r="V47" s="182" t="e">
        <f>K47+#REF!+T47+U47</f>
        <v>#REF!</v>
      </c>
      <c r="W47" s="183">
        <v>0</v>
      </c>
      <c r="X47" s="116">
        <v>0</v>
      </c>
      <c r="Y47" s="116">
        <v>0</v>
      </c>
      <c r="Z47" s="116">
        <v>0</v>
      </c>
      <c r="AA47" s="183">
        <v>0</v>
      </c>
      <c r="AB47" s="116"/>
      <c r="AC47" s="184" t="e">
        <f t="shared" si="14"/>
        <v>#REF!</v>
      </c>
      <c r="AD47" s="185">
        <v>0</v>
      </c>
      <c r="AE47" s="186" t="s">
        <v>198</v>
      </c>
      <c r="AF47" s="186"/>
      <c r="AG47" s="156">
        <f t="shared" si="22"/>
        <v>44</v>
      </c>
      <c r="AH47" s="187" t="e">
        <f t="shared" si="28"/>
        <v>#REF!</v>
      </c>
      <c r="AI47" s="189"/>
      <c r="AJ47" s="189"/>
      <c r="AK47" s="189"/>
      <c r="AL47" s="172" t="s">
        <v>43</v>
      </c>
      <c r="AO47" s="174">
        <f t="shared" si="27"/>
        <v>-22</v>
      </c>
      <c r="AP47" s="173">
        <f t="shared" si="23"/>
        <v>0</v>
      </c>
      <c r="AQ47" s="173">
        <f t="shared" si="24"/>
        <v>-22</v>
      </c>
      <c r="AR47" s="173">
        <f t="shared" si="25"/>
        <v>0</v>
      </c>
    </row>
    <row r="48" spans="1:44" x14ac:dyDescent="0.35">
      <c r="A48" s="113">
        <v>45</v>
      </c>
      <c r="B48" s="113" t="s">
        <v>44</v>
      </c>
      <c r="C48" s="115">
        <f>I48*40%</f>
        <v>20000</v>
      </c>
      <c r="D48" s="115">
        <f>C48/2</f>
        <v>10000</v>
      </c>
      <c r="E48" s="115">
        <f t="shared" si="29"/>
        <v>5000</v>
      </c>
      <c r="F48" s="115">
        <f t="shared" si="29"/>
        <v>2500</v>
      </c>
      <c r="G48" s="116">
        <f t="shared" si="0"/>
        <v>12500</v>
      </c>
      <c r="H48" s="116">
        <f t="shared" si="9"/>
        <v>20000</v>
      </c>
      <c r="I48" s="117">
        <v>50000</v>
      </c>
      <c r="J48" s="116">
        <v>0</v>
      </c>
      <c r="K48" s="118">
        <f t="shared" si="1"/>
        <v>50000</v>
      </c>
      <c r="L48" s="119">
        <v>0</v>
      </c>
      <c r="M48" s="119">
        <v>21</v>
      </c>
      <c r="N48" s="119">
        <v>1</v>
      </c>
      <c r="O48" s="120">
        <v>1</v>
      </c>
      <c r="P48" s="121">
        <f t="shared" si="10"/>
        <v>0</v>
      </c>
      <c r="Q48" s="122">
        <v>0</v>
      </c>
      <c r="R48" s="123">
        <v>0</v>
      </c>
      <c r="S48" s="123"/>
      <c r="T48" s="124">
        <f t="shared" si="26"/>
        <v>0</v>
      </c>
      <c r="U48" s="127"/>
      <c r="V48" s="182" t="e">
        <f>K48+#REF!+T48+U48</f>
        <v>#REF!</v>
      </c>
      <c r="W48" s="183">
        <v>0</v>
      </c>
      <c r="X48" s="116">
        <v>0</v>
      </c>
      <c r="Y48" s="116">
        <v>208</v>
      </c>
      <c r="Z48" s="116">
        <v>0</v>
      </c>
      <c r="AA48" s="183">
        <v>0</v>
      </c>
      <c r="AB48" s="116"/>
      <c r="AC48" s="184" t="e">
        <f t="shared" si="14"/>
        <v>#REF!</v>
      </c>
      <c r="AD48" s="185">
        <v>0</v>
      </c>
      <c r="AE48" s="186" t="s">
        <v>198</v>
      </c>
      <c r="AF48" s="186"/>
      <c r="AG48" s="156">
        <f t="shared" si="22"/>
        <v>45</v>
      </c>
      <c r="AH48" s="187" t="e">
        <f t="shared" si="28"/>
        <v>#REF!</v>
      </c>
      <c r="AI48" s="189"/>
      <c r="AJ48" s="189"/>
      <c r="AK48" s="189"/>
      <c r="AL48" s="172" t="s">
        <v>44</v>
      </c>
      <c r="AO48" s="174">
        <f t="shared" si="27"/>
        <v>0</v>
      </c>
      <c r="AP48" s="173">
        <f t="shared" si="23"/>
        <v>0</v>
      </c>
      <c r="AQ48" s="173">
        <f t="shared" si="24"/>
        <v>0</v>
      </c>
      <c r="AR48" s="173">
        <f t="shared" si="25"/>
        <v>0</v>
      </c>
    </row>
    <row r="49" spans="1:46" x14ac:dyDescent="0.35">
      <c r="A49" s="113">
        <v>46</v>
      </c>
      <c r="B49" s="113" t="s">
        <v>45</v>
      </c>
      <c r="C49" s="115">
        <v>16000</v>
      </c>
      <c r="D49" s="115">
        <v>6400</v>
      </c>
      <c r="E49" s="116">
        <v>3200</v>
      </c>
      <c r="F49" s="116">
        <v>1600</v>
      </c>
      <c r="G49" s="116">
        <f t="shared" si="0"/>
        <v>2800</v>
      </c>
      <c r="H49" s="116">
        <f t="shared" si="9"/>
        <v>7600</v>
      </c>
      <c r="I49" s="117">
        <v>30000</v>
      </c>
      <c r="J49" s="115">
        <v>0</v>
      </c>
      <c r="K49" s="118">
        <f t="shared" si="1"/>
        <v>30000</v>
      </c>
      <c r="L49" s="119">
        <v>0</v>
      </c>
      <c r="M49" s="119">
        <v>0</v>
      </c>
      <c r="N49" s="119">
        <v>22</v>
      </c>
      <c r="O49" s="120">
        <v>0</v>
      </c>
      <c r="P49" s="121">
        <f t="shared" si="10"/>
        <v>-22</v>
      </c>
      <c r="Q49" s="122">
        <v>-22</v>
      </c>
      <c r="R49" s="123">
        <v>0</v>
      </c>
      <c r="S49" s="123"/>
      <c r="T49" s="124">
        <f t="shared" si="26"/>
        <v>0</v>
      </c>
      <c r="U49" s="127"/>
      <c r="V49" s="182" t="e">
        <f>K49+#REF!+T49+U49</f>
        <v>#REF!</v>
      </c>
      <c r="W49" s="183">
        <v>0</v>
      </c>
      <c r="X49" s="183">
        <v>0</v>
      </c>
      <c r="Y49" s="116">
        <v>0</v>
      </c>
      <c r="Z49" s="183">
        <v>0</v>
      </c>
      <c r="AA49" s="183">
        <v>0</v>
      </c>
      <c r="AB49" s="116"/>
      <c r="AC49" s="184" t="e">
        <f t="shared" si="14"/>
        <v>#REF!</v>
      </c>
      <c r="AD49" s="185">
        <v>0</v>
      </c>
      <c r="AE49" s="186" t="s">
        <v>198</v>
      </c>
      <c r="AF49" s="186"/>
      <c r="AG49" s="156">
        <f t="shared" si="22"/>
        <v>46</v>
      </c>
      <c r="AH49" s="187" t="e">
        <f t="shared" si="28"/>
        <v>#REF!</v>
      </c>
      <c r="AI49" s="189"/>
      <c r="AJ49" s="189"/>
      <c r="AK49" s="189"/>
      <c r="AL49" s="172" t="s">
        <v>45</v>
      </c>
      <c r="AO49" s="174">
        <f t="shared" si="27"/>
        <v>-22</v>
      </c>
      <c r="AP49" s="173">
        <f t="shared" si="23"/>
        <v>0</v>
      </c>
      <c r="AQ49" s="173">
        <f t="shared" si="24"/>
        <v>-22</v>
      </c>
      <c r="AR49" s="173">
        <f t="shared" si="25"/>
        <v>0</v>
      </c>
    </row>
    <row r="50" spans="1:46" x14ac:dyDescent="0.35">
      <c r="A50" s="113">
        <v>47</v>
      </c>
      <c r="B50" s="113" t="s">
        <v>46</v>
      </c>
      <c r="C50" s="115">
        <v>16000</v>
      </c>
      <c r="D50" s="115">
        <v>4800</v>
      </c>
      <c r="E50" s="116">
        <v>2400</v>
      </c>
      <c r="F50" s="116">
        <v>1200</v>
      </c>
      <c r="G50" s="116">
        <f t="shared" si="0"/>
        <v>600</v>
      </c>
      <c r="H50" s="116">
        <f t="shared" si="9"/>
        <v>4200</v>
      </c>
      <c r="I50" s="117">
        <v>25000</v>
      </c>
      <c r="J50" s="115">
        <v>0</v>
      </c>
      <c r="K50" s="118">
        <f t="shared" si="1"/>
        <v>25000</v>
      </c>
      <c r="L50" s="119">
        <v>0</v>
      </c>
      <c r="M50" s="119">
        <v>0</v>
      </c>
      <c r="N50" s="119">
        <v>22</v>
      </c>
      <c r="O50" s="120">
        <v>0</v>
      </c>
      <c r="P50" s="121">
        <f t="shared" si="10"/>
        <v>-22</v>
      </c>
      <c r="Q50" s="122">
        <v>-22</v>
      </c>
      <c r="R50" s="123">
        <v>0</v>
      </c>
      <c r="S50" s="123"/>
      <c r="T50" s="124">
        <f t="shared" si="26"/>
        <v>0</v>
      </c>
      <c r="U50" s="127"/>
      <c r="V50" s="182" t="e">
        <f>K50+#REF!+T50+U50</f>
        <v>#REF!</v>
      </c>
      <c r="W50" s="183">
        <v>0</v>
      </c>
      <c r="X50" s="183">
        <v>0</v>
      </c>
      <c r="Y50" s="116">
        <v>0</v>
      </c>
      <c r="Z50" s="183">
        <v>0</v>
      </c>
      <c r="AA50" s="183">
        <v>0</v>
      </c>
      <c r="AB50" s="116"/>
      <c r="AC50" s="184" t="e">
        <f t="shared" si="14"/>
        <v>#REF!</v>
      </c>
      <c r="AD50" s="185">
        <v>0</v>
      </c>
      <c r="AE50" s="186" t="s">
        <v>198</v>
      </c>
      <c r="AF50" s="186"/>
      <c r="AG50" s="156">
        <f t="shared" si="22"/>
        <v>47</v>
      </c>
      <c r="AH50" s="187" t="e">
        <f t="shared" si="28"/>
        <v>#REF!</v>
      </c>
      <c r="AI50" s="189"/>
      <c r="AJ50" s="189"/>
      <c r="AK50" s="189"/>
      <c r="AL50" s="172" t="s">
        <v>46</v>
      </c>
      <c r="AO50" s="174">
        <f t="shared" si="27"/>
        <v>-22</v>
      </c>
      <c r="AP50" s="173">
        <f t="shared" si="23"/>
        <v>0</v>
      </c>
      <c r="AQ50" s="173">
        <f t="shared" si="24"/>
        <v>-22</v>
      </c>
      <c r="AR50" s="173">
        <f t="shared" si="25"/>
        <v>0</v>
      </c>
    </row>
    <row r="51" spans="1:46" x14ac:dyDescent="0.35">
      <c r="A51" s="113">
        <v>48</v>
      </c>
      <c r="B51" s="113" t="s">
        <v>47</v>
      </c>
      <c r="C51" s="115">
        <v>24000</v>
      </c>
      <c r="D51" s="115">
        <v>10500</v>
      </c>
      <c r="E51" s="116">
        <v>5250</v>
      </c>
      <c r="F51" s="116">
        <v>2625</v>
      </c>
      <c r="G51" s="116">
        <f t="shared" si="0"/>
        <v>7625</v>
      </c>
      <c r="H51" s="116">
        <f t="shared" si="9"/>
        <v>15500</v>
      </c>
      <c r="I51" s="117">
        <v>50000</v>
      </c>
      <c r="J51" s="115">
        <v>0</v>
      </c>
      <c r="K51" s="118">
        <f t="shared" si="1"/>
        <v>50000</v>
      </c>
      <c r="L51" s="119">
        <v>0</v>
      </c>
      <c r="M51" s="119">
        <v>21</v>
      </c>
      <c r="N51" s="119">
        <v>1</v>
      </c>
      <c r="O51" s="120">
        <v>1</v>
      </c>
      <c r="P51" s="121">
        <f t="shared" si="10"/>
        <v>0</v>
      </c>
      <c r="Q51" s="122">
        <v>0</v>
      </c>
      <c r="R51" s="123">
        <v>0</v>
      </c>
      <c r="S51" s="123"/>
      <c r="T51" s="124">
        <f t="shared" si="26"/>
        <v>0</v>
      </c>
      <c r="U51" s="127"/>
      <c r="V51" s="182" t="e">
        <f>K51+#REF!+T51+U51</f>
        <v>#REF!</v>
      </c>
      <c r="W51" s="183">
        <v>0</v>
      </c>
      <c r="X51" s="183">
        <v>0</v>
      </c>
      <c r="Y51" s="116">
        <v>208</v>
      </c>
      <c r="Z51" s="183">
        <v>0</v>
      </c>
      <c r="AA51" s="183">
        <v>0</v>
      </c>
      <c r="AB51" s="116"/>
      <c r="AC51" s="184" t="e">
        <f t="shared" si="14"/>
        <v>#REF!</v>
      </c>
      <c r="AD51" s="185">
        <v>0</v>
      </c>
      <c r="AE51" s="186" t="s">
        <v>198</v>
      </c>
      <c r="AF51" s="186"/>
      <c r="AG51" s="156">
        <f t="shared" si="22"/>
        <v>48</v>
      </c>
      <c r="AH51" s="187" t="e">
        <f t="shared" si="28"/>
        <v>#REF!</v>
      </c>
      <c r="AI51" s="189"/>
      <c r="AJ51" s="189"/>
      <c r="AK51" s="189"/>
      <c r="AL51" s="172" t="s">
        <v>47</v>
      </c>
      <c r="AO51" s="174">
        <f t="shared" si="27"/>
        <v>0</v>
      </c>
      <c r="AP51" s="173">
        <f t="shared" si="23"/>
        <v>0</v>
      </c>
      <c r="AQ51" s="173">
        <f t="shared" si="24"/>
        <v>0</v>
      </c>
      <c r="AR51" s="173">
        <f t="shared" si="25"/>
        <v>0</v>
      </c>
    </row>
    <row r="52" spans="1:46" x14ac:dyDescent="0.35">
      <c r="A52" s="113">
        <v>49</v>
      </c>
      <c r="B52" s="113" t="s">
        <v>48</v>
      </c>
      <c r="C52" s="115">
        <v>16000</v>
      </c>
      <c r="D52" s="115">
        <v>6400</v>
      </c>
      <c r="E52" s="116">
        <v>3200</v>
      </c>
      <c r="F52" s="116">
        <v>1600</v>
      </c>
      <c r="G52" s="116">
        <f t="shared" si="0"/>
        <v>12800</v>
      </c>
      <c r="H52" s="116">
        <f t="shared" si="9"/>
        <v>17600</v>
      </c>
      <c r="I52" s="117">
        <v>40000</v>
      </c>
      <c r="J52" s="115">
        <v>0</v>
      </c>
      <c r="K52" s="118">
        <f t="shared" si="1"/>
        <v>40000</v>
      </c>
      <c r="L52" s="119">
        <v>0</v>
      </c>
      <c r="M52" s="119">
        <v>21</v>
      </c>
      <c r="N52" s="119">
        <v>1</v>
      </c>
      <c r="O52" s="120">
        <v>1</v>
      </c>
      <c r="P52" s="121">
        <f t="shared" si="10"/>
        <v>0</v>
      </c>
      <c r="Q52" s="122">
        <v>0</v>
      </c>
      <c r="R52" s="123">
        <v>0</v>
      </c>
      <c r="S52" s="123"/>
      <c r="T52" s="124">
        <f t="shared" si="26"/>
        <v>0</v>
      </c>
      <c r="U52" s="127"/>
      <c r="V52" s="182" t="e">
        <f>K52+#REF!+T52+U52</f>
        <v>#REF!</v>
      </c>
      <c r="W52" s="183">
        <v>0</v>
      </c>
      <c r="X52" s="183">
        <v>0</v>
      </c>
      <c r="Y52" s="116">
        <v>208</v>
      </c>
      <c r="Z52" s="183">
        <v>0</v>
      </c>
      <c r="AA52" s="183">
        <v>0</v>
      </c>
      <c r="AB52" s="116"/>
      <c r="AC52" s="184" t="e">
        <f t="shared" si="14"/>
        <v>#REF!</v>
      </c>
      <c r="AD52" s="185">
        <v>0</v>
      </c>
      <c r="AE52" s="186" t="s">
        <v>198</v>
      </c>
      <c r="AF52" s="186"/>
      <c r="AG52" s="156">
        <f t="shared" si="22"/>
        <v>49</v>
      </c>
      <c r="AH52" s="187" t="e">
        <f t="shared" si="28"/>
        <v>#REF!</v>
      </c>
      <c r="AI52" s="189"/>
      <c r="AJ52" s="189"/>
      <c r="AK52" s="189"/>
      <c r="AL52" s="172" t="s">
        <v>48</v>
      </c>
      <c r="AO52" s="174">
        <f t="shared" si="27"/>
        <v>0</v>
      </c>
      <c r="AP52" s="173">
        <f t="shared" si="23"/>
        <v>0</v>
      </c>
      <c r="AQ52" s="173">
        <f t="shared" si="24"/>
        <v>0</v>
      </c>
      <c r="AR52" s="173">
        <f t="shared" si="25"/>
        <v>0</v>
      </c>
    </row>
    <row r="53" spans="1:46" x14ac:dyDescent="0.35">
      <c r="A53" s="113">
        <v>50</v>
      </c>
      <c r="B53" s="113" t="s">
        <v>49</v>
      </c>
      <c r="C53" s="115">
        <v>15200</v>
      </c>
      <c r="D53" s="115">
        <v>8400</v>
      </c>
      <c r="E53" s="116">
        <v>4200</v>
      </c>
      <c r="F53" s="116">
        <v>2100</v>
      </c>
      <c r="G53" s="116">
        <f t="shared" si="0"/>
        <v>5100</v>
      </c>
      <c r="H53" s="116">
        <f t="shared" si="9"/>
        <v>11400</v>
      </c>
      <c r="I53" s="117">
        <v>35000</v>
      </c>
      <c r="J53" s="115">
        <v>0</v>
      </c>
      <c r="K53" s="118">
        <f t="shared" si="1"/>
        <v>35000</v>
      </c>
      <c r="L53" s="119">
        <v>0</v>
      </c>
      <c r="M53" s="119">
        <v>0</v>
      </c>
      <c r="N53" s="119">
        <v>22</v>
      </c>
      <c r="O53" s="120">
        <v>0</v>
      </c>
      <c r="P53" s="121">
        <f t="shared" si="10"/>
        <v>-22</v>
      </c>
      <c r="Q53" s="122">
        <v>-22</v>
      </c>
      <c r="R53" s="123">
        <v>0</v>
      </c>
      <c r="S53" s="123"/>
      <c r="T53" s="124">
        <f t="shared" si="26"/>
        <v>0</v>
      </c>
      <c r="U53" s="127"/>
      <c r="V53" s="182" t="e">
        <f>K53+#REF!+T53+U53</f>
        <v>#REF!</v>
      </c>
      <c r="W53" s="183">
        <v>0</v>
      </c>
      <c r="X53" s="183">
        <v>0</v>
      </c>
      <c r="Y53" s="116">
        <v>0</v>
      </c>
      <c r="Z53" s="183">
        <v>0</v>
      </c>
      <c r="AA53" s="183">
        <v>0</v>
      </c>
      <c r="AB53" s="116"/>
      <c r="AC53" s="184" t="e">
        <f t="shared" si="14"/>
        <v>#REF!</v>
      </c>
      <c r="AD53" s="185">
        <v>0</v>
      </c>
      <c r="AE53" s="186" t="s">
        <v>198</v>
      </c>
      <c r="AF53" s="186"/>
      <c r="AG53" s="156">
        <f t="shared" si="22"/>
        <v>50</v>
      </c>
      <c r="AH53" s="187" t="e">
        <f t="shared" si="28"/>
        <v>#REF!</v>
      </c>
      <c r="AI53" s="189"/>
      <c r="AJ53" s="189"/>
      <c r="AK53" s="189"/>
      <c r="AL53" s="172" t="s">
        <v>49</v>
      </c>
      <c r="AO53" s="174">
        <f t="shared" si="27"/>
        <v>-22</v>
      </c>
      <c r="AP53" s="173">
        <f t="shared" si="23"/>
        <v>0</v>
      </c>
      <c r="AQ53" s="173">
        <f t="shared" si="24"/>
        <v>-22</v>
      </c>
      <c r="AR53" s="173">
        <f t="shared" si="25"/>
        <v>0</v>
      </c>
    </row>
    <row r="54" spans="1:46" x14ac:dyDescent="0.35">
      <c r="A54" s="113">
        <v>51</v>
      </c>
      <c r="B54" s="113" t="s">
        <v>50</v>
      </c>
      <c r="C54" s="115">
        <f>I54*40%</f>
        <v>20000</v>
      </c>
      <c r="D54" s="115">
        <f t="shared" ref="D54:F55" si="30">C54/2</f>
        <v>10000</v>
      </c>
      <c r="E54" s="115">
        <f t="shared" si="30"/>
        <v>5000</v>
      </c>
      <c r="F54" s="115">
        <f t="shared" si="30"/>
        <v>2500</v>
      </c>
      <c r="G54" s="116">
        <f t="shared" si="0"/>
        <v>12500</v>
      </c>
      <c r="H54" s="116">
        <f t="shared" si="9"/>
        <v>20000</v>
      </c>
      <c r="I54" s="117">
        <v>50000</v>
      </c>
      <c r="J54" s="115">
        <v>0</v>
      </c>
      <c r="K54" s="118">
        <f t="shared" si="1"/>
        <v>50000</v>
      </c>
      <c r="L54" s="119">
        <v>0</v>
      </c>
      <c r="M54" s="119">
        <v>0</v>
      </c>
      <c r="N54" s="119">
        <v>22</v>
      </c>
      <c r="O54" s="120">
        <v>0</v>
      </c>
      <c r="P54" s="121">
        <f t="shared" si="10"/>
        <v>-22</v>
      </c>
      <c r="Q54" s="122">
        <v>-22</v>
      </c>
      <c r="R54" s="123">
        <v>0</v>
      </c>
      <c r="S54" s="123"/>
      <c r="T54" s="124">
        <f t="shared" si="26"/>
        <v>0</v>
      </c>
      <c r="U54" s="127"/>
      <c r="V54" s="182" t="e">
        <f>K54+#REF!+T54+U54</f>
        <v>#REF!</v>
      </c>
      <c r="W54" s="183">
        <v>0</v>
      </c>
      <c r="X54" s="183">
        <v>0</v>
      </c>
      <c r="Y54" s="116">
        <v>0</v>
      </c>
      <c r="Z54" s="183">
        <v>0</v>
      </c>
      <c r="AA54" s="183">
        <v>0</v>
      </c>
      <c r="AB54" s="116"/>
      <c r="AC54" s="184" t="e">
        <f t="shared" si="14"/>
        <v>#REF!</v>
      </c>
      <c r="AD54" s="185">
        <v>0</v>
      </c>
      <c r="AE54" s="186" t="s">
        <v>198</v>
      </c>
      <c r="AF54" s="186"/>
      <c r="AG54" s="156">
        <f t="shared" si="22"/>
        <v>51</v>
      </c>
      <c r="AH54" s="187" t="e">
        <f t="shared" si="28"/>
        <v>#REF!</v>
      </c>
      <c r="AI54" s="189"/>
      <c r="AJ54" s="189"/>
      <c r="AK54" s="189"/>
      <c r="AL54" s="172" t="s">
        <v>50</v>
      </c>
      <c r="AO54" s="174">
        <f t="shared" si="27"/>
        <v>-22</v>
      </c>
      <c r="AP54" s="173">
        <f t="shared" si="23"/>
        <v>0</v>
      </c>
      <c r="AQ54" s="173">
        <f t="shared" si="24"/>
        <v>-22</v>
      </c>
      <c r="AR54" s="173">
        <f t="shared" si="25"/>
        <v>0</v>
      </c>
    </row>
    <row r="55" spans="1:46" x14ac:dyDescent="0.35">
      <c r="A55" s="113">
        <v>52</v>
      </c>
      <c r="B55" s="113" t="s">
        <v>61</v>
      </c>
      <c r="C55" s="115">
        <f>I55*40%</f>
        <v>16000</v>
      </c>
      <c r="D55" s="115">
        <f t="shared" si="30"/>
        <v>8000</v>
      </c>
      <c r="E55" s="115">
        <f t="shared" si="30"/>
        <v>4000</v>
      </c>
      <c r="F55" s="115">
        <f t="shared" si="30"/>
        <v>2000</v>
      </c>
      <c r="G55" s="116">
        <f t="shared" si="0"/>
        <v>10000</v>
      </c>
      <c r="H55" s="116">
        <f t="shared" si="9"/>
        <v>16000</v>
      </c>
      <c r="I55" s="117">
        <v>40000</v>
      </c>
      <c r="J55" s="115">
        <v>0</v>
      </c>
      <c r="K55" s="118">
        <f t="shared" si="1"/>
        <v>40000</v>
      </c>
      <c r="L55" s="119">
        <v>0</v>
      </c>
      <c r="M55" s="119">
        <v>21</v>
      </c>
      <c r="N55" s="119">
        <v>1</v>
      </c>
      <c r="O55" s="120">
        <v>1</v>
      </c>
      <c r="P55" s="121">
        <f t="shared" si="10"/>
        <v>0</v>
      </c>
      <c r="Q55" s="122">
        <v>0</v>
      </c>
      <c r="R55" s="123">
        <v>0</v>
      </c>
      <c r="S55" s="123"/>
      <c r="T55" s="124">
        <f t="shared" si="26"/>
        <v>0</v>
      </c>
      <c r="U55" s="127"/>
      <c r="V55" s="182" t="e">
        <f>K55+#REF!+T55+U55</f>
        <v>#REF!</v>
      </c>
      <c r="W55" s="183">
        <v>0</v>
      </c>
      <c r="X55" s="183">
        <v>0</v>
      </c>
      <c r="Y55" s="116">
        <v>208</v>
      </c>
      <c r="Z55" s="183">
        <v>0</v>
      </c>
      <c r="AA55" s="183">
        <v>0</v>
      </c>
      <c r="AB55" s="116"/>
      <c r="AC55" s="184" t="e">
        <f t="shared" si="14"/>
        <v>#REF!</v>
      </c>
      <c r="AD55" s="185">
        <v>0</v>
      </c>
      <c r="AE55" s="186" t="s">
        <v>198</v>
      </c>
      <c r="AF55" s="186"/>
      <c r="AG55" s="156">
        <f t="shared" si="22"/>
        <v>52</v>
      </c>
      <c r="AH55" s="187" t="e">
        <f t="shared" si="28"/>
        <v>#REF!</v>
      </c>
      <c r="AI55" s="189"/>
      <c r="AJ55" s="189"/>
      <c r="AK55" s="189"/>
      <c r="AL55" s="172" t="s">
        <v>61</v>
      </c>
      <c r="AO55" s="174">
        <f t="shared" si="27"/>
        <v>0</v>
      </c>
      <c r="AP55" s="173">
        <f t="shared" si="23"/>
        <v>0</v>
      </c>
      <c r="AQ55" s="173">
        <f t="shared" si="24"/>
        <v>0</v>
      </c>
      <c r="AR55" s="173">
        <f t="shared" si="25"/>
        <v>0</v>
      </c>
    </row>
    <row r="56" spans="1:46" x14ac:dyDescent="0.35">
      <c r="A56" s="113">
        <v>53</v>
      </c>
      <c r="B56" s="113" t="s">
        <v>65</v>
      </c>
      <c r="C56" s="115">
        <v>16000</v>
      </c>
      <c r="D56" s="115">
        <v>6400</v>
      </c>
      <c r="E56" s="116">
        <v>3200</v>
      </c>
      <c r="F56" s="116">
        <v>1600</v>
      </c>
      <c r="G56" s="116">
        <f t="shared" si="0"/>
        <v>12800</v>
      </c>
      <c r="H56" s="116">
        <f t="shared" si="9"/>
        <v>17600</v>
      </c>
      <c r="I56" s="117">
        <v>40000</v>
      </c>
      <c r="J56" s="115">
        <v>0</v>
      </c>
      <c r="K56" s="118">
        <f t="shared" si="1"/>
        <v>40000</v>
      </c>
      <c r="L56" s="119">
        <v>0</v>
      </c>
      <c r="M56" s="119">
        <v>0</v>
      </c>
      <c r="N56" s="119">
        <v>22</v>
      </c>
      <c r="O56" s="120">
        <v>0</v>
      </c>
      <c r="P56" s="121">
        <f t="shared" si="10"/>
        <v>-22</v>
      </c>
      <c r="Q56" s="122">
        <v>-22</v>
      </c>
      <c r="R56" s="123">
        <v>0</v>
      </c>
      <c r="S56" s="123"/>
      <c r="T56" s="124">
        <f t="shared" si="26"/>
        <v>0</v>
      </c>
      <c r="U56" s="127"/>
      <c r="V56" s="182" t="e">
        <f>K56+#REF!+T56+U56</f>
        <v>#REF!</v>
      </c>
      <c r="W56" s="183">
        <v>0</v>
      </c>
      <c r="X56" s="183">
        <v>0</v>
      </c>
      <c r="Y56" s="116">
        <v>0</v>
      </c>
      <c r="Z56" s="183">
        <v>0</v>
      </c>
      <c r="AA56" s="183">
        <v>0</v>
      </c>
      <c r="AB56" s="116"/>
      <c r="AC56" s="184" t="e">
        <f t="shared" si="14"/>
        <v>#REF!</v>
      </c>
      <c r="AD56" s="185">
        <v>0</v>
      </c>
      <c r="AE56" s="186" t="s">
        <v>198</v>
      </c>
      <c r="AF56" s="186"/>
      <c r="AG56" s="156">
        <f t="shared" si="22"/>
        <v>53</v>
      </c>
      <c r="AH56" s="187" t="e">
        <f t="shared" si="28"/>
        <v>#REF!</v>
      </c>
      <c r="AI56" s="189"/>
      <c r="AJ56" s="189"/>
      <c r="AK56" s="189"/>
      <c r="AL56" s="172" t="s">
        <v>65</v>
      </c>
      <c r="AO56" s="174">
        <f t="shared" si="27"/>
        <v>-22</v>
      </c>
      <c r="AP56" s="173">
        <f t="shared" si="23"/>
        <v>0</v>
      </c>
      <c r="AQ56" s="173">
        <f t="shared" si="24"/>
        <v>-22</v>
      </c>
      <c r="AR56" s="173">
        <f t="shared" si="25"/>
        <v>0</v>
      </c>
    </row>
    <row r="57" spans="1:46" s="204" customFormat="1" x14ac:dyDescent="0.35">
      <c r="A57" s="142">
        <v>54</v>
      </c>
      <c r="B57" s="143" t="s">
        <v>72</v>
      </c>
      <c r="C57" s="144">
        <f>9000-200</f>
        <v>8800</v>
      </c>
      <c r="D57" s="144">
        <v>0</v>
      </c>
      <c r="E57" s="145">
        <v>0</v>
      </c>
      <c r="F57" s="145">
        <v>0</v>
      </c>
      <c r="G57" s="145">
        <f t="shared" si="0"/>
        <v>1350</v>
      </c>
      <c r="H57" s="145">
        <f t="shared" si="9"/>
        <v>1350</v>
      </c>
      <c r="I57" s="146">
        <v>10150</v>
      </c>
      <c r="J57" s="147">
        <v>0</v>
      </c>
      <c r="K57" s="146">
        <f t="shared" si="1"/>
        <v>10150</v>
      </c>
      <c r="L57" s="148">
        <v>0</v>
      </c>
      <c r="M57" s="148">
        <v>31</v>
      </c>
      <c r="N57" s="148">
        <v>0</v>
      </c>
      <c r="O57" s="149">
        <v>0</v>
      </c>
      <c r="P57" s="150">
        <f t="shared" si="10"/>
        <v>0</v>
      </c>
      <c r="Q57" s="151">
        <v>0</v>
      </c>
      <c r="R57" s="152">
        <v>0</v>
      </c>
      <c r="S57" s="152"/>
      <c r="T57" s="153">
        <f t="shared" si="26"/>
        <v>0</v>
      </c>
      <c r="U57" s="154"/>
      <c r="V57" s="194" t="e">
        <f>K57+#REF!+T57+U57</f>
        <v>#REF!</v>
      </c>
      <c r="W57" s="145">
        <f>+[1]ESIC!I12</f>
        <v>76</v>
      </c>
      <c r="X57" s="147">
        <f>ROUND(C57/22*(22+Q57)*12/100,0)</f>
        <v>1056</v>
      </c>
      <c r="Y57" s="145">
        <v>0</v>
      </c>
      <c r="Z57" s="145">
        <v>0</v>
      </c>
      <c r="AA57" s="195">
        <v>0</v>
      </c>
      <c r="AB57" s="145"/>
      <c r="AC57" s="196" t="e">
        <f t="shared" si="14"/>
        <v>#REF!</v>
      </c>
      <c r="AD57" s="197">
        <v>8</v>
      </c>
      <c r="AE57" s="198" t="s">
        <v>198</v>
      </c>
      <c r="AF57" s="198"/>
      <c r="AG57" s="199">
        <f t="shared" si="22"/>
        <v>54</v>
      </c>
      <c r="AH57" s="200"/>
      <c r="AI57" s="201"/>
      <c r="AJ57" s="201"/>
      <c r="AK57" s="202" t="e">
        <f>+V57</f>
        <v>#REF!</v>
      </c>
      <c r="AL57" s="203" t="s">
        <v>72</v>
      </c>
      <c r="AO57" s="205">
        <f>M57+L57+O57-31</f>
        <v>0</v>
      </c>
      <c r="AP57" s="204">
        <f t="shared" si="23"/>
        <v>0</v>
      </c>
      <c r="AQ57" s="204">
        <f t="shared" si="24"/>
        <v>0</v>
      </c>
      <c r="AR57" s="204">
        <f t="shared" si="25"/>
        <v>0</v>
      </c>
    </row>
    <row r="58" spans="1:46" s="204" customFormat="1" x14ac:dyDescent="0.35">
      <c r="A58" s="142">
        <v>55</v>
      </c>
      <c r="B58" s="143" t="s">
        <v>73</v>
      </c>
      <c r="C58" s="144">
        <f>9500-700</f>
        <v>8800</v>
      </c>
      <c r="D58" s="144">
        <v>0</v>
      </c>
      <c r="E58" s="145">
        <v>0</v>
      </c>
      <c r="F58" s="145">
        <v>0</v>
      </c>
      <c r="G58" s="145">
        <f t="shared" si="0"/>
        <v>1850</v>
      </c>
      <c r="H58" s="145">
        <f t="shared" si="9"/>
        <v>1850</v>
      </c>
      <c r="I58" s="146">
        <v>10650</v>
      </c>
      <c r="J58" s="147">
        <v>0</v>
      </c>
      <c r="K58" s="146">
        <f t="shared" si="1"/>
        <v>10650</v>
      </c>
      <c r="L58" s="148">
        <v>0</v>
      </c>
      <c r="M58" s="148">
        <v>31</v>
      </c>
      <c r="N58" s="148">
        <v>0</v>
      </c>
      <c r="O58" s="149">
        <v>0</v>
      </c>
      <c r="P58" s="150">
        <f t="shared" si="10"/>
        <v>0</v>
      </c>
      <c r="Q58" s="151">
        <v>0</v>
      </c>
      <c r="R58" s="152">
        <v>0</v>
      </c>
      <c r="S58" s="152"/>
      <c r="T58" s="153">
        <f t="shared" si="26"/>
        <v>0</v>
      </c>
      <c r="U58" s="155"/>
      <c r="V58" s="194" t="e">
        <f>K58+#REF!+T58+U58</f>
        <v>#REF!</v>
      </c>
      <c r="W58" s="145">
        <f>+[1]ESIC!I13</f>
        <v>80</v>
      </c>
      <c r="X58" s="147">
        <f>ROUND(C58/22*(22+Q58)*12/100,0)</f>
        <v>1056</v>
      </c>
      <c r="Y58" s="145">
        <v>0</v>
      </c>
      <c r="Z58" s="145">
        <v>0</v>
      </c>
      <c r="AA58" s="195">
        <v>0</v>
      </c>
      <c r="AB58" s="145">
        <v>1392</v>
      </c>
      <c r="AC58" s="196" t="e">
        <f t="shared" si="14"/>
        <v>#REF!</v>
      </c>
      <c r="AD58" s="197">
        <v>0</v>
      </c>
      <c r="AE58" s="198" t="s">
        <v>198</v>
      </c>
      <c r="AF58" s="198"/>
      <c r="AG58" s="199">
        <f t="shared" si="22"/>
        <v>55</v>
      </c>
      <c r="AH58" s="200"/>
      <c r="AI58" s="201"/>
      <c r="AJ58" s="201"/>
      <c r="AK58" s="202" t="e">
        <f>+V58</f>
        <v>#REF!</v>
      </c>
      <c r="AL58" s="203" t="s">
        <v>73</v>
      </c>
      <c r="AO58" s="205">
        <f>M58+L58+O58-31</f>
        <v>0</v>
      </c>
      <c r="AP58" s="204">
        <f t="shared" si="23"/>
        <v>0</v>
      </c>
      <c r="AQ58" s="204">
        <f t="shared" si="24"/>
        <v>0</v>
      </c>
      <c r="AR58" s="204">
        <f t="shared" si="25"/>
        <v>0</v>
      </c>
    </row>
    <row r="59" spans="1:46" s="204" customFormat="1" x14ac:dyDescent="0.35">
      <c r="A59" s="142">
        <v>56</v>
      </c>
      <c r="B59" s="143" t="s">
        <v>74</v>
      </c>
      <c r="C59" s="144">
        <f>10000-1200</f>
        <v>8800</v>
      </c>
      <c r="D59" s="144">
        <v>0</v>
      </c>
      <c r="E59" s="145">
        <v>0</v>
      </c>
      <c r="F59" s="145">
        <v>0</v>
      </c>
      <c r="G59" s="145">
        <f t="shared" si="0"/>
        <v>2350</v>
      </c>
      <c r="H59" s="145">
        <f t="shared" si="9"/>
        <v>2350</v>
      </c>
      <c r="I59" s="146">
        <v>11150</v>
      </c>
      <c r="J59" s="147">
        <v>0</v>
      </c>
      <c r="K59" s="146">
        <f t="shared" si="1"/>
        <v>11150</v>
      </c>
      <c r="L59" s="148">
        <v>0</v>
      </c>
      <c r="M59" s="148">
        <v>28</v>
      </c>
      <c r="N59" s="148">
        <v>3</v>
      </c>
      <c r="O59" s="149">
        <v>0</v>
      </c>
      <c r="P59" s="150">
        <f t="shared" si="10"/>
        <v>-3</v>
      </c>
      <c r="Q59" s="151">
        <v>-3</v>
      </c>
      <c r="R59" s="152">
        <v>0</v>
      </c>
      <c r="S59" s="152"/>
      <c r="T59" s="153">
        <f t="shared" si="26"/>
        <v>0</v>
      </c>
      <c r="U59" s="155"/>
      <c r="V59" s="194" t="e">
        <f>K59+#REF!+T59+U59</f>
        <v>#REF!</v>
      </c>
      <c r="W59" s="145">
        <f>+[1]ESIC!I14</f>
        <v>68</v>
      </c>
      <c r="X59" s="147">
        <f>ROUND(C59/22*(22+Q59)*12/100,0)</f>
        <v>912</v>
      </c>
      <c r="Y59" s="145">
        <v>0</v>
      </c>
      <c r="Z59" s="145">
        <v>0</v>
      </c>
      <c r="AA59" s="195">
        <v>0</v>
      </c>
      <c r="AB59" s="145">
        <v>9091</v>
      </c>
      <c r="AC59" s="196" t="e">
        <f t="shared" si="14"/>
        <v>#REF!</v>
      </c>
      <c r="AD59" s="197">
        <v>0</v>
      </c>
      <c r="AE59" s="198" t="s">
        <v>198</v>
      </c>
      <c r="AF59" s="198"/>
      <c r="AG59" s="199">
        <f t="shared" si="22"/>
        <v>56</v>
      </c>
      <c r="AH59" s="200"/>
      <c r="AI59" s="201"/>
      <c r="AJ59" s="201"/>
      <c r="AK59" s="202" t="e">
        <f>+V59</f>
        <v>#REF!</v>
      </c>
      <c r="AL59" s="203" t="s">
        <v>74</v>
      </c>
      <c r="AO59" s="205">
        <f>M59+L59+O59-31</f>
        <v>-3</v>
      </c>
      <c r="AP59" s="204">
        <f t="shared" si="23"/>
        <v>0</v>
      </c>
      <c r="AQ59" s="204">
        <f t="shared" si="24"/>
        <v>-3</v>
      </c>
      <c r="AR59" s="204">
        <f t="shared" si="25"/>
        <v>0</v>
      </c>
    </row>
    <row r="60" spans="1:46" s="207" customFormat="1" x14ac:dyDescent="0.35">
      <c r="A60" s="113">
        <v>57</v>
      </c>
      <c r="B60" s="138" t="s">
        <v>77</v>
      </c>
      <c r="C60" s="115">
        <f>I60*40%</f>
        <v>10000</v>
      </c>
      <c r="D60" s="115">
        <f t="shared" ref="D60:F61" si="31">C60/2</f>
        <v>5000</v>
      </c>
      <c r="E60" s="115">
        <f t="shared" si="31"/>
        <v>2500</v>
      </c>
      <c r="F60" s="115">
        <f t="shared" si="31"/>
        <v>1250</v>
      </c>
      <c r="G60" s="116">
        <f t="shared" si="0"/>
        <v>6250</v>
      </c>
      <c r="H60" s="116">
        <f t="shared" si="9"/>
        <v>10000</v>
      </c>
      <c r="I60" s="117">
        <v>25000</v>
      </c>
      <c r="J60" s="115">
        <v>0</v>
      </c>
      <c r="K60" s="118">
        <f t="shared" si="1"/>
        <v>25000</v>
      </c>
      <c r="L60" s="119">
        <v>0</v>
      </c>
      <c r="M60" s="119">
        <v>20</v>
      </c>
      <c r="N60" s="119">
        <v>4</v>
      </c>
      <c r="O60" s="120">
        <v>1</v>
      </c>
      <c r="P60" s="156">
        <f t="shared" si="10"/>
        <v>-3</v>
      </c>
      <c r="Q60" s="140">
        <v>-3</v>
      </c>
      <c r="R60" s="133">
        <v>0</v>
      </c>
      <c r="S60" s="133"/>
      <c r="T60" s="124">
        <f>+I60/24*S60</f>
        <v>0</v>
      </c>
      <c r="U60" s="127"/>
      <c r="V60" s="182" t="e">
        <f>K60+#REF!+T60+U60</f>
        <v>#REF!</v>
      </c>
      <c r="W60" s="115">
        <v>0</v>
      </c>
      <c r="X60" s="115">
        <v>0</v>
      </c>
      <c r="Y60" s="116">
        <v>167</v>
      </c>
      <c r="Z60" s="116">
        <v>0</v>
      </c>
      <c r="AA60" s="183">
        <v>0</v>
      </c>
      <c r="AB60" s="116"/>
      <c r="AC60" s="184" t="e">
        <f t="shared" si="14"/>
        <v>#REF!</v>
      </c>
      <c r="AD60" s="191">
        <v>2</v>
      </c>
      <c r="AE60" s="192" t="s">
        <v>203</v>
      </c>
      <c r="AF60" s="192"/>
      <c r="AG60" s="156">
        <f t="shared" si="22"/>
        <v>57</v>
      </c>
      <c r="AH60" s="193"/>
      <c r="AI60" s="115"/>
      <c r="AJ60" s="115"/>
      <c r="AK60" s="116" t="e">
        <f>+V60</f>
        <v>#REF!</v>
      </c>
      <c r="AL60" s="206" t="s">
        <v>77</v>
      </c>
      <c r="AO60" s="208">
        <f>M60+L60+O60-24</f>
        <v>-3</v>
      </c>
      <c r="AP60" s="207">
        <f t="shared" si="23"/>
        <v>0</v>
      </c>
      <c r="AQ60" s="207">
        <f t="shared" si="24"/>
        <v>-3</v>
      </c>
      <c r="AR60" s="173">
        <f t="shared" si="25"/>
        <v>0</v>
      </c>
      <c r="AT60" s="209" t="s">
        <v>204</v>
      </c>
    </row>
    <row r="61" spans="1:46" x14ac:dyDescent="0.35">
      <c r="A61" s="113">
        <v>58</v>
      </c>
      <c r="B61" s="113" t="s">
        <v>76</v>
      </c>
      <c r="C61" s="115">
        <v>14000</v>
      </c>
      <c r="D61" s="115">
        <f t="shared" si="31"/>
        <v>7000</v>
      </c>
      <c r="E61" s="115">
        <f t="shared" si="31"/>
        <v>3500</v>
      </c>
      <c r="F61" s="115">
        <f t="shared" si="31"/>
        <v>1750</v>
      </c>
      <c r="G61" s="116">
        <f t="shared" si="0"/>
        <v>8750</v>
      </c>
      <c r="H61" s="116">
        <f t="shared" si="9"/>
        <v>14000</v>
      </c>
      <c r="I61" s="117">
        <v>35000</v>
      </c>
      <c r="J61" s="115">
        <v>0</v>
      </c>
      <c r="K61" s="118">
        <f t="shared" si="1"/>
        <v>35000</v>
      </c>
      <c r="L61" s="119">
        <v>1.5</v>
      </c>
      <c r="M61" s="119">
        <v>20</v>
      </c>
      <c r="N61" s="119">
        <v>2</v>
      </c>
      <c r="O61" s="120">
        <v>1</v>
      </c>
      <c r="P61" s="121">
        <f t="shared" si="10"/>
        <v>0.5</v>
      </c>
      <c r="Q61" s="122">
        <v>0</v>
      </c>
      <c r="R61" s="123">
        <v>0.5</v>
      </c>
      <c r="S61" s="123"/>
      <c r="T61" s="124">
        <f t="shared" ref="T61:T79" si="32">+I61/22*S61</f>
        <v>0</v>
      </c>
      <c r="U61" s="127"/>
      <c r="V61" s="182" t="e">
        <f>K61+#REF!+T61+U61</f>
        <v>#REF!</v>
      </c>
      <c r="W61" s="183">
        <v>0</v>
      </c>
      <c r="X61" s="183">
        <v>0</v>
      </c>
      <c r="Y61" s="116">
        <v>208</v>
      </c>
      <c r="Z61" s="183">
        <v>0</v>
      </c>
      <c r="AA61" s="183">
        <v>0</v>
      </c>
      <c r="AB61" s="116"/>
      <c r="AC61" s="184" t="e">
        <f t="shared" si="14"/>
        <v>#REF!</v>
      </c>
      <c r="AD61" s="185">
        <v>0</v>
      </c>
      <c r="AE61" s="186" t="s">
        <v>198</v>
      </c>
      <c r="AF61" s="186" t="s">
        <v>201</v>
      </c>
      <c r="AG61" s="156">
        <f t="shared" si="22"/>
        <v>58</v>
      </c>
      <c r="AH61" s="187" t="e">
        <f t="shared" ref="AH61:AH74" si="33">+V61</f>
        <v>#REF!</v>
      </c>
      <c r="AI61" s="189"/>
      <c r="AJ61" s="189"/>
      <c r="AK61" s="189"/>
      <c r="AL61" s="172" t="s">
        <v>76</v>
      </c>
      <c r="AO61" s="174">
        <f t="shared" ref="AO61:AO79" si="34">M61+L61+O61-22</f>
        <v>0.5</v>
      </c>
      <c r="AP61" s="173">
        <f t="shared" si="23"/>
        <v>0</v>
      </c>
      <c r="AQ61" s="173">
        <f t="shared" si="24"/>
        <v>0.5</v>
      </c>
      <c r="AR61" s="173">
        <f t="shared" si="25"/>
        <v>0</v>
      </c>
    </row>
    <row r="62" spans="1:46" x14ac:dyDescent="0.35">
      <c r="A62" s="113">
        <v>59</v>
      </c>
      <c r="B62" s="113" t="s">
        <v>177</v>
      </c>
      <c r="C62" s="115">
        <v>22000</v>
      </c>
      <c r="D62" s="115">
        <f>+I62*30%</f>
        <v>15000</v>
      </c>
      <c r="E62" s="116">
        <v>7500</v>
      </c>
      <c r="F62" s="116">
        <v>3750</v>
      </c>
      <c r="G62" s="116">
        <f t="shared" si="0"/>
        <v>1750</v>
      </c>
      <c r="H62" s="116">
        <f t="shared" si="9"/>
        <v>13000</v>
      </c>
      <c r="I62" s="117">
        <v>50000</v>
      </c>
      <c r="J62" s="115">
        <v>0</v>
      </c>
      <c r="K62" s="118">
        <f t="shared" si="1"/>
        <v>50000</v>
      </c>
      <c r="L62" s="119">
        <v>0</v>
      </c>
      <c r="M62" s="119">
        <v>21</v>
      </c>
      <c r="N62" s="119">
        <v>1</v>
      </c>
      <c r="O62" s="120">
        <v>1</v>
      </c>
      <c r="P62" s="121">
        <f t="shared" si="10"/>
        <v>0</v>
      </c>
      <c r="Q62" s="122">
        <v>0</v>
      </c>
      <c r="R62" s="123">
        <v>0</v>
      </c>
      <c r="S62" s="123"/>
      <c r="T62" s="124">
        <f t="shared" si="32"/>
        <v>0</v>
      </c>
      <c r="U62" s="127"/>
      <c r="V62" s="182" t="e">
        <f>K62+#REF!+T62+U62</f>
        <v>#REF!</v>
      </c>
      <c r="W62" s="183">
        <v>0</v>
      </c>
      <c r="X62" s="183">
        <v>0</v>
      </c>
      <c r="Y62" s="116">
        <v>208</v>
      </c>
      <c r="Z62" s="183">
        <v>23400</v>
      </c>
      <c r="AA62" s="183">
        <v>0</v>
      </c>
      <c r="AB62" s="116"/>
      <c r="AC62" s="184" t="e">
        <f t="shared" si="14"/>
        <v>#REF!</v>
      </c>
      <c r="AD62" s="185">
        <v>0</v>
      </c>
      <c r="AE62" s="186" t="s">
        <v>202</v>
      </c>
      <c r="AF62" s="186"/>
      <c r="AG62" s="156">
        <f t="shared" si="22"/>
        <v>59</v>
      </c>
      <c r="AH62" s="187" t="e">
        <f t="shared" si="33"/>
        <v>#REF!</v>
      </c>
      <c r="AI62" s="189"/>
      <c r="AJ62" s="189"/>
      <c r="AK62" s="189"/>
      <c r="AL62" s="172" t="s">
        <v>78</v>
      </c>
      <c r="AO62" s="174">
        <f t="shared" si="34"/>
        <v>0</v>
      </c>
      <c r="AP62" s="173">
        <f t="shared" si="23"/>
        <v>0</v>
      </c>
      <c r="AQ62" s="173">
        <f t="shared" si="24"/>
        <v>0</v>
      </c>
      <c r="AR62" s="173">
        <f t="shared" si="25"/>
        <v>0</v>
      </c>
    </row>
    <row r="63" spans="1:46" x14ac:dyDescent="0.35">
      <c r="A63" s="113">
        <v>60</v>
      </c>
      <c r="B63" s="113" t="s">
        <v>79</v>
      </c>
      <c r="C63" s="115">
        <v>16000</v>
      </c>
      <c r="D63" s="115">
        <f>C63/2</f>
        <v>8000</v>
      </c>
      <c r="E63" s="115">
        <f t="shared" ref="E63:F65" si="35">D63/2</f>
        <v>4000</v>
      </c>
      <c r="F63" s="115">
        <f t="shared" si="35"/>
        <v>2000</v>
      </c>
      <c r="G63" s="116">
        <f t="shared" si="0"/>
        <v>10000</v>
      </c>
      <c r="H63" s="116">
        <f t="shared" si="9"/>
        <v>16000</v>
      </c>
      <c r="I63" s="117">
        <v>40000</v>
      </c>
      <c r="J63" s="115">
        <v>0</v>
      </c>
      <c r="K63" s="118">
        <f t="shared" si="1"/>
        <v>40000</v>
      </c>
      <c r="L63" s="119">
        <v>0</v>
      </c>
      <c r="M63" s="119">
        <v>0</v>
      </c>
      <c r="N63" s="119">
        <v>22</v>
      </c>
      <c r="O63" s="120">
        <v>0</v>
      </c>
      <c r="P63" s="121">
        <f t="shared" si="10"/>
        <v>-22</v>
      </c>
      <c r="Q63" s="122">
        <v>-22</v>
      </c>
      <c r="R63" s="123">
        <v>0</v>
      </c>
      <c r="S63" s="123"/>
      <c r="T63" s="124">
        <f t="shared" si="32"/>
        <v>0</v>
      </c>
      <c r="U63" s="127"/>
      <c r="V63" s="182" t="e">
        <f>K63+#REF!+T63+U63</f>
        <v>#REF!</v>
      </c>
      <c r="W63" s="183">
        <v>0</v>
      </c>
      <c r="X63" s="183">
        <v>0</v>
      </c>
      <c r="Y63" s="116">
        <v>0</v>
      </c>
      <c r="Z63" s="183">
        <v>0</v>
      </c>
      <c r="AA63" s="183">
        <v>0</v>
      </c>
      <c r="AB63" s="116"/>
      <c r="AC63" s="184" t="e">
        <f t="shared" si="14"/>
        <v>#REF!</v>
      </c>
      <c r="AD63" s="185">
        <v>0</v>
      </c>
      <c r="AE63" s="186" t="s">
        <v>198</v>
      </c>
      <c r="AF63" s="186"/>
      <c r="AG63" s="156">
        <f t="shared" si="22"/>
        <v>60</v>
      </c>
      <c r="AH63" s="187" t="e">
        <f t="shared" si="33"/>
        <v>#REF!</v>
      </c>
      <c r="AI63" s="189"/>
      <c r="AJ63" s="189"/>
      <c r="AK63" s="189"/>
      <c r="AL63" s="172" t="s">
        <v>79</v>
      </c>
      <c r="AO63" s="174">
        <f t="shared" si="34"/>
        <v>-22</v>
      </c>
      <c r="AP63" s="173">
        <f t="shared" si="23"/>
        <v>0</v>
      </c>
      <c r="AQ63" s="173">
        <f t="shared" si="24"/>
        <v>-22</v>
      </c>
      <c r="AR63" s="173">
        <f t="shared" si="25"/>
        <v>0</v>
      </c>
    </row>
    <row r="64" spans="1:46" x14ac:dyDescent="0.35">
      <c r="A64" s="113">
        <v>61</v>
      </c>
      <c r="B64" s="113" t="s">
        <v>80</v>
      </c>
      <c r="C64" s="115">
        <v>8800</v>
      </c>
      <c r="D64" s="115">
        <v>3600</v>
      </c>
      <c r="E64" s="115">
        <f t="shared" si="35"/>
        <v>1800</v>
      </c>
      <c r="F64" s="115">
        <f t="shared" si="35"/>
        <v>900</v>
      </c>
      <c r="G64" s="116">
        <f t="shared" si="0"/>
        <v>2900</v>
      </c>
      <c r="H64" s="116">
        <f t="shared" si="9"/>
        <v>5600</v>
      </c>
      <c r="I64" s="117">
        <v>18000</v>
      </c>
      <c r="J64" s="115">
        <v>0</v>
      </c>
      <c r="K64" s="118">
        <f t="shared" si="1"/>
        <v>18000</v>
      </c>
      <c r="L64" s="119">
        <v>0.5</v>
      </c>
      <c r="M64" s="119">
        <v>20.5</v>
      </c>
      <c r="N64" s="119">
        <v>1.5</v>
      </c>
      <c r="O64" s="120">
        <v>1</v>
      </c>
      <c r="P64" s="121">
        <f t="shared" si="10"/>
        <v>0</v>
      </c>
      <c r="Q64" s="122">
        <v>0</v>
      </c>
      <c r="R64" s="123">
        <v>0</v>
      </c>
      <c r="S64" s="123"/>
      <c r="T64" s="124">
        <f t="shared" si="32"/>
        <v>0</v>
      </c>
      <c r="U64" s="127"/>
      <c r="V64" s="182" t="e">
        <f>K64+#REF!+T64+U64</f>
        <v>#REF!</v>
      </c>
      <c r="W64" s="183">
        <f>+[1]ESIC!I15</f>
        <v>135</v>
      </c>
      <c r="X64" s="183">
        <v>0</v>
      </c>
      <c r="Y64" s="116">
        <v>0</v>
      </c>
      <c r="Z64" s="183">
        <v>0</v>
      </c>
      <c r="AA64" s="183">
        <v>0</v>
      </c>
      <c r="AB64" s="116"/>
      <c r="AC64" s="184" t="e">
        <f t="shared" si="14"/>
        <v>#REF!</v>
      </c>
      <c r="AD64" s="185">
        <v>0</v>
      </c>
      <c r="AE64" s="186" t="s">
        <v>198</v>
      </c>
      <c r="AF64" s="186"/>
      <c r="AG64" s="156">
        <f t="shared" si="22"/>
        <v>61</v>
      </c>
      <c r="AH64" s="187" t="e">
        <f t="shared" si="33"/>
        <v>#REF!</v>
      </c>
      <c r="AI64" s="189"/>
      <c r="AJ64" s="189"/>
      <c r="AK64" s="189"/>
      <c r="AL64" s="172" t="s">
        <v>80</v>
      </c>
      <c r="AO64" s="174">
        <f t="shared" si="34"/>
        <v>0</v>
      </c>
      <c r="AP64" s="173">
        <f t="shared" si="23"/>
        <v>0</v>
      </c>
      <c r="AQ64" s="173">
        <f t="shared" si="24"/>
        <v>0</v>
      </c>
      <c r="AR64" s="173">
        <f t="shared" si="25"/>
        <v>0</v>
      </c>
    </row>
    <row r="65" spans="1:44" x14ac:dyDescent="0.35">
      <c r="A65" s="113">
        <v>62</v>
      </c>
      <c r="B65" s="113" t="s">
        <v>81</v>
      </c>
      <c r="C65" s="115">
        <v>8800</v>
      </c>
      <c r="D65" s="115">
        <f>C65/2</f>
        <v>4400</v>
      </c>
      <c r="E65" s="115">
        <f t="shared" si="35"/>
        <v>2200</v>
      </c>
      <c r="F65" s="115">
        <f t="shared" si="35"/>
        <v>1100</v>
      </c>
      <c r="G65" s="116">
        <f t="shared" si="0"/>
        <v>5000</v>
      </c>
      <c r="H65" s="116">
        <f t="shared" si="9"/>
        <v>8300</v>
      </c>
      <c r="I65" s="117">
        <v>21500</v>
      </c>
      <c r="J65" s="115">
        <v>0</v>
      </c>
      <c r="K65" s="118">
        <f t="shared" si="1"/>
        <v>21500</v>
      </c>
      <c r="L65" s="119">
        <v>0</v>
      </c>
      <c r="M65" s="119">
        <v>22</v>
      </c>
      <c r="N65" s="119">
        <v>0</v>
      </c>
      <c r="O65" s="120">
        <v>1</v>
      </c>
      <c r="P65" s="121">
        <f t="shared" si="10"/>
        <v>1</v>
      </c>
      <c r="Q65" s="122">
        <v>0</v>
      </c>
      <c r="R65" s="123">
        <v>1</v>
      </c>
      <c r="S65" s="123">
        <v>0.5</v>
      </c>
      <c r="T65" s="124">
        <f t="shared" si="32"/>
        <v>488.63636363636363</v>
      </c>
      <c r="U65" s="127"/>
      <c r="V65" s="182" t="e">
        <f>K65+#REF!+T65+U65</f>
        <v>#REF!</v>
      </c>
      <c r="W65" s="183">
        <v>0</v>
      </c>
      <c r="X65" s="183">
        <v>0</v>
      </c>
      <c r="Y65" s="116">
        <v>125</v>
      </c>
      <c r="Z65" s="183">
        <v>0</v>
      </c>
      <c r="AA65" s="183">
        <v>1500</v>
      </c>
      <c r="AB65" s="116"/>
      <c r="AC65" s="184" t="e">
        <f t="shared" si="14"/>
        <v>#REF!</v>
      </c>
      <c r="AD65" s="185">
        <v>0</v>
      </c>
      <c r="AE65" s="186" t="s">
        <v>198</v>
      </c>
      <c r="AF65" s="186" t="s">
        <v>201</v>
      </c>
      <c r="AG65" s="156">
        <f t="shared" si="22"/>
        <v>62</v>
      </c>
      <c r="AH65" s="187" t="e">
        <f t="shared" si="33"/>
        <v>#REF!</v>
      </c>
      <c r="AI65" s="189"/>
      <c r="AJ65" s="189"/>
      <c r="AK65" s="189"/>
      <c r="AL65" s="172" t="s">
        <v>81</v>
      </c>
      <c r="AO65" s="174">
        <f t="shared" si="34"/>
        <v>1</v>
      </c>
      <c r="AP65" s="173">
        <f t="shared" si="23"/>
        <v>0</v>
      </c>
      <c r="AQ65" s="173">
        <f t="shared" si="24"/>
        <v>1</v>
      </c>
      <c r="AR65" s="173">
        <f t="shared" si="25"/>
        <v>0</v>
      </c>
    </row>
    <row r="66" spans="1:44" x14ac:dyDescent="0.35">
      <c r="A66" s="113">
        <v>63</v>
      </c>
      <c r="B66" s="113" t="s">
        <v>82</v>
      </c>
      <c r="C66" s="126">
        <f>25000*40%</f>
        <v>10000</v>
      </c>
      <c r="D66" s="126">
        <f>(25000-10000)/2</f>
        <v>7500</v>
      </c>
      <c r="E66" s="116">
        <v>3750</v>
      </c>
      <c r="F66" s="116">
        <v>1875</v>
      </c>
      <c r="G66" s="116">
        <f t="shared" si="0"/>
        <v>1875</v>
      </c>
      <c r="H66" s="116">
        <f t="shared" si="9"/>
        <v>7500</v>
      </c>
      <c r="I66" s="117">
        <v>25000</v>
      </c>
      <c r="J66" s="115">
        <f>ROUND(X66*108.33%+(W66*435%),0)</f>
        <v>1300</v>
      </c>
      <c r="K66" s="118">
        <f t="shared" si="1"/>
        <v>23700</v>
      </c>
      <c r="L66" s="119">
        <v>1</v>
      </c>
      <c r="M66" s="119">
        <v>20.5</v>
      </c>
      <c r="N66" s="119">
        <v>1.5</v>
      </c>
      <c r="O66" s="120">
        <v>1</v>
      </c>
      <c r="P66" s="121">
        <f t="shared" si="10"/>
        <v>0.5</v>
      </c>
      <c r="Q66" s="122">
        <v>0</v>
      </c>
      <c r="R66" s="123">
        <v>0.5</v>
      </c>
      <c r="S66" s="123"/>
      <c r="T66" s="124">
        <f t="shared" si="32"/>
        <v>0</v>
      </c>
      <c r="U66" s="127"/>
      <c r="V66" s="182" t="e">
        <f>K66+#REF!+T66+U66</f>
        <v>#REF!</v>
      </c>
      <c r="W66" s="183">
        <v>0</v>
      </c>
      <c r="X66" s="115">
        <f>ROUND(C66/22*(22+Q66)*12/100,0)</f>
        <v>1200</v>
      </c>
      <c r="Y66" s="116">
        <v>125</v>
      </c>
      <c r="Z66" s="183">
        <v>0</v>
      </c>
      <c r="AA66" s="183">
        <v>0</v>
      </c>
      <c r="AB66" s="116"/>
      <c r="AC66" s="184" t="e">
        <f t="shared" si="14"/>
        <v>#REF!</v>
      </c>
      <c r="AD66" s="185">
        <v>0</v>
      </c>
      <c r="AE66" s="186" t="s">
        <v>198</v>
      </c>
      <c r="AF66" s="186"/>
      <c r="AG66" s="156">
        <f t="shared" si="22"/>
        <v>63</v>
      </c>
      <c r="AH66" s="187" t="e">
        <f t="shared" si="33"/>
        <v>#REF!</v>
      </c>
      <c r="AI66" s="189"/>
      <c r="AJ66" s="189"/>
      <c r="AK66" s="189"/>
      <c r="AL66" s="172" t="s">
        <v>82</v>
      </c>
      <c r="AO66" s="174">
        <f t="shared" si="34"/>
        <v>0.5</v>
      </c>
      <c r="AP66" s="173">
        <f t="shared" si="23"/>
        <v>0</v>
      </c>
      <c r="AQ66" s="173">
        <f t="shared" si="24"/>
        <v>0.5</v>
      </c>
      <c r="AR66" s="173">
        <f t="shared" si="25"/>
        <v>0</v>
      </c>
    </row>
    <row r="67" spans="1:44" x14ac:dyDescent="0.35">
      <c r="A67" s="113">
        <v>64</v>
      </c>
      <c r="B67" s="113" t="s">
        <v>83</v>
      </c>
      <c r="C67" s="115">
        <v>8800</v>
      </c>
      <c r="D67" s="115">
        <f t="shared" ref="D67:F73" si="36">C67/2</f>
        <v>4400</v>
      </c>
      <c r="E67" s="115">
        <f t="shared" si="36"/>
        <v>2200</v>
      </c>
      <c r="F67" s="115">
        <f t="shared" si="36"/>
        <v>1100</v>
      </c>
      <c r="G67" s="116">
        <f t="shared" ref="G67:G99" si="37">+I67-SUM(C67:F67)</f>
        <v>5000</v>
      </c>
      <c r="H67" s="116">
        <f t="shared" si="9"/>
        <v>8300</v>
      </c>
      <c r="I67" s="117">
        <v>21500</v>
      </c>
      <c r="J67" s="115">
        <v>0</v>
      </c>
      <c r="K67" s="118">
        <f t="shared" ref="K67:K84" si="38">+I67-J67</f>
        <v>21500</v>
      </c>
      <c r="L67" s="119">
        <v>0</v>
      </c>
      <c r="M67" s="119">
        <v>21</v>
      </c>
      <c r="N67" s="119">
        <v>1</v>
      </c>
      <c r="O67" s="120">
        <v>1</v>
      </c>
      <c r="P67" s="121">
        <f t="shared" si="10"/>
        <v>0</v>
      </c>
      <c r="Q67" s="122">
        <v>0</v>
      </c>
      <c r="R67" s="123">
        <v>0</v>
      </c>
      <c r="S67" s="123"/>
      <c r="T67" s="124">
        <f t="shared" si="32"/>
        <v>0</v>
      </c>
      <c r="U67" s="127"/>
      <c r="V67" s="182" t="e">
        <f>K67+#REF!+T67+U67</f>
        <v>#REF!</v>
      </c>
      <c r="W67" s="183">
        <v>0</v>
      </c>
      <c r="X67" s="183">
        <v>0</v>
      </c>
      <c r="Y67" s="116">
        <v>125</v>
      </c>
      <c r="Z67" s="183">
        <v>0</v>
      </c>
      <c r="AA67" s="116">
        <v>1500</v>
      </c>
      <c r="AB67" s="116"/>
      <c r="AC67" s="184" t="e">
        <f t="shared" si="14"/>
        <v>#REF!</v>
      </c>
      <c r="AD67" s="185">
        <v>1</v>
      </c>
      <c r="AE67" s="186" t="s">
        <v>198</v>
      </c>
      <c r="AF67" s="186" t="s">
        <v>205</v>
      </c>
      <c r="AG67" s="156">
        <f t="shared" si="22"/>
        <v>64</v>
      </c>
      <c r="AH67" s="187" t="e">
        <f t="shared" si="33"/>
        <v>#REF!</v>
      </c>
      <c r="AI67" s="189"/>
      <c r="AJ67" s="189"/>
      <c r="AK67" s="189"/>
      <c r="AL67" s="172" t="s">
        <v>83</v>
      </c>
      <c r="AO67" s="174">
        <f t="shared" si="34"/>
        <v>0</v>
      </c>
      <c r="AP67" s="173">
        <f t="shared" si="23"/>
        <v>0</v>
      </c>
      <c r="AQ67" s="173">
        <f t="shared" si="24"/>
        <v>0</v>
      </c>
      <c r="AR67" s="173">
        <f t="shared" si="25"/>
        <v>0</v>
      </c>
    </row>
    <row r="68" spans="1:44" x14ac:dyDescent="0.35">
      <c r="A68" s="113">
        <v>65</v>
      </c>
      <c r="B68" s="113" t="s">
        <v>84</v>
      </c>
      <c r="C68" s="115">
        <v>8800</v>
      </c>
      <c r="D68" s="115">
        <f t="shared" si="36"/>
        <v>4400</v>
      </c>
      <c r="E68" s="115">
        <f t="shared" si="36"/>
        <v>2200</v>
      </c>
      <c r="F68" s="115">
        <f t="shared" si="36"/>
        <v>1100</v>
      </c>
      <c r="G68" s="116">
        <f t="shared" si="37"/>
        <v>5000</v>
      </c>
      <c r="H68" s="116">
        <f t="shared" ref="H68:H99" si="39">SUM(E68:G68)</f>
        <v>8300</v>
      </c>
      <c r="I68" s="117">
        <v>21500</v>
      </c>
      <c r="J68" s="115">
        <v>0</v>
      </c>
      <c r="K68" s="118">
        <f t="shared" si="38"/>
        <v>21500</v>
      </c>
      <c r="L68" s="119">
        <v>0</v>
      </c>
      <c r="M68" s="119">
        <v>21</v>
      </c>
      <c r="N68" s="119">
        <v>1</v>
      </c>
      <c r="O68" s="120">
        <v>1</v>
      </c>
      <c r="P68" s="121">
        <f t="shared" ref="P68:P104" si="40">L68-N68+O68</f>
        <v>0</v>
      </c>
      <c r="Q68" s="122">
        <v>0</v>
      </c>
      <c r="R68" s="157">
        <v>0.5</v>
      </c>
      <c r="S68" s="123"/>
      <c r="T68" s="124">
        <f t="shared" si="32"/>
        <v>0</v>
      </c>
      <c r="U68" s="127"/>
      <c r="V68" s="182" t="e">
        <f>K68+#REF!+T68+U68</f>
        <v>#REF!</v>
      </c>
      <c r="W68" s="183">
        <v>0</v>
      </c>
      <c r="X68" s="183">
        <v>0</v>
      </c>
      <c r="Y68" s="116">
        <v>125</v>
      </c>
      <c r="Z68" s="183">
        <v>0</v>
      </c>
      <c r="AA68" s="116">
        <v>1500</v>
      </c>
      <c r="AB68" s="116"/>
      <c r="AC68" s="184" t="e">
        <f t="shared" si="14"/>
        <v>#REF!</v>
      </c>
      <c r="AD68" s="185">
        <v>0</v>
      </c>
      <c r="AE68" s="186" t="s">
        <v>198</v>
      </c>
      <c r="AF68" s="186" t="s">
        <v>205</v>
      </c>
      <c r="AG68" s="156">
        <f t="shared" ref="AG68:AG99" si="41">A68</f>
        <v>65</v>
      </c>
      <c r="AH68" s="187" t="e">
        <f t="shared" si="33"/>
        <v>#REF!</v>
      </c>
      <c r="AI68" s="189"/>
      <c r="AJ68" s="189"/>
      <c r="AK68" s="189"/>
      <c r="AL68" s="172" t="s">
        <v>84</v>
      </c>
      <c r="AO68" s="174">
        <f t="shared" si="34"/>
        <v>0</v>
      </c>
      <c r="AP68" s="173">
        <f t="shared" ref="AP68:AP99" si="42">+P68-AO68</f>
        <v>0</v>
      </c>
      <c r="AQ68" s="173">
        <f t="shared" ref="AQ68:AQ103" si="43">+L68+O68-N68</f>
        <v>0</v>
      </c>
      <c r="AR68" s="173">
        <f t="shared" ref="AR68:AR99" si="44">+AQ68-P68</f>
        <v>0</v>
      </c>
    </row>
    <row r="69" spans="1:44" x14ac:dyDescent="0.35">
      <c r="A69" s="113">
        <v>66</v>
      </c>
      <c r="B69" s="113" t="s">
        <v>85</v>
      </c>
      <c r="C69" s="115">
        <v>8800</v>
      </c>
      <c r="D69" s="115">
        <f t="shared" si="36"/>
        <v>4400</v>
      </c>
      <c r="E69" s="115">
        <f t="shared" si="36"/>
        <v>2200</v>
      </c>
      <c r="F69" s="115">
        <f t="shared" si="36"/>
        <v>1100</v>
      </c>
      <c r="G69" s="116">
        <f t="shared" si="37"/>
        <v>5000</v>
      </c>
      <c r="H69" s="116">
        <f t="shared" si="39"/>
        <v>8300</v>
      </c>
      <c r="I69" s="117">
        <v>21500</v>
      </c>
      <c r="J69" s="115">
        <v>0</v>
      </c>
      <c r="K69" s="118">
        <f t="shared" si="38"/>
        <v>21500</v>
      </c>
      <c r="L69" s="119">
        <v>0</v>
      </c>
      <c r="M69" s="119">
        <v>22</v>
      </c>
      <c r="N69" s="119">
        <v>0</v>
      </c>
      <c r="O69" s="120">
        <v>1</v>
      </c>
      <c r="P69" s="121">
        <f t="shared" si="40"/>
        <v>1</v>
      </c>
      <c r="Q69" s="122">
        <v>0</v>
      </c>
      <c r="R69" s="123">
        <v>1</v>
      </c>
      <c r="S69" s="123">
        <v>0.5</v>
      </c>
      <c r="T69" s="124">
        <f t="shared" si="32"/>
        <v>488.63636363636363</v>
      </c>
      <c r="U69" s="127"/>
      <c r="V69" s="182" t="e">
        <f>K69+#REF!+T69+U69</f>
        <v>#REF!</v>
      </c>
      <c r="W69" s="183">
        <v>0</v>
      </c>
      <c r="X69" s="183">
        <v>0</v>
      </c>
      <c r="Y69" s="116">
        <v>125</v>
      </c>
      <c r="Z69" s="183">
        <v>0</v>
      </c>
      <c r="AA69" s="116">
        <v>1500</v>
      </c>
      <c r="AB69" s="116"/>
      <c r="AC69" s="184" t="e">
        <f t="shared" si="14"/>
        <v>#REF!</v>
      </c>
      <c r="AD69" s="185">
        <v>0</v>
      </c>
      <c r="AE69" s="186" t="s">
        <v>198</v>
      </c>
      <c r="AF69" s="186" t="s">
        <v>205</v>
      </c>
      <c r="AG69" s="156">
        <f t="shared" si="41"/>
        <v>66</v>
      </c>
      <c r="AH69" s="187" t="e">
        <f t="shared" si="33"/>
        <v>#REF!</v>
      </c>
      <c r="AI69" s="189"/>
      <c r="AJ69" s="189"/>
      <c r="AK69" s="189"/>
      <c r="AL69" s="172" t="s">
        <v>85</v>
      </c>
      <c r="AO69" s="174">
        <f t="shared" si="34"/>
        <v>1</v>
      </c>
      <c r="AP69" s="173">
        <f t="shared" si="42"/>
        <v>0</v>
      </c>
      <c r="AQ69" s="173">
        <f t="shared" si="43"/>
        <v>1</v>
      </c>
      <c r="AR69" s="173">
        <f t="shared" si="44"/>
        <v>0</v>
      </c>
    </row>
    <row r="70" spans="1:44" x14ac:dyDescent="0.35">
      <c r="A70" s="113">
        <v>67</v>
      </c>
      <c r="B70" s="113" t="s">
        <v>86</v>
      </c>
      <c r="C70" s="115">
        <v>8800</v>
      </c>
      <c r="D70" s="115">
        <f t="shared" si="36"/>
        <v>4400</v>
      </c>
      <c r="E70" s="115">
        <f t="shared" si="36"/>
        <v>2200</v>
      </c>
      <c r="F70" s="115">
        <f t="shared" si="36"/>
        <v>1100</v>
      </c>
      <c r="G70" s="116">
        <f t="shared" si="37"/>
        <v>5000</v>
      </c>
      <c r="H70" s="116">
        <f t="shared" si="39"/>
        <v>8300</v>
      </c>
      <c r="I70" s="117">
        <v>21500</v>
      </c>
      <c r="J70" s="115">
        <v>0</v>
      </c>
      <c r="K70" s="118">
        <f t="shared" si="38"/>
        <v>21500</v>
      </c>
      <c r="L70" s="119">
        <v>0</v>
      </c>
      <c r="M70" s="119">
        <v>21.5</v>
      </c>
      <c r="N70" s="119">
        <v>0.5</v>
      </c>
      <c r="O70" s="120">
        <v>1</v>
      </c>
      <c r="P70" s="121">
        <f t="shared" si="40"/>
        <v>0.5</v>
      </c>
      <c r="Q70" s="122">
        <v>0</v>
      </c>
      <c r="R70" s="123">
        <v>0.5</v>
      </c>
      <c r="S70" s="123"/>
      <c r="T70" s="124">
        <f t="shared" si="32"/>
        <v>0</v>
      </c>
      <c r="U70" s="127"/>
      <c r="V70" s="182" t="e">
        <f>K70+#REF!+T70+U70</f>
        <v>#REF!</v>
      </c>
      <c r="W70" s="183">
        <v>0</v>
      </c>
      <c r="X70" s="183">
        <v>0</v>
      </c>
      <c r="Y70" s="116">
        <v>125</v>
      </c>
      <c r="Z70" s="183">
        <v>0</v>
      </c>
      <c r="AA70" s="116">
        <v>1500</v>
      </c>
      <c r="AB70" s="116"/>
      <c r="AC70" s="184" t="e">
        <f t="shared" si="14"/>
        <v>#REF!</v>
      </c>
      <c r="AD70" s="185">
        <v>0</v>
      </c>
      <c r="AE70" s="186" t="s">
        <v>198</v>
      </c>
      <c r="AF70" s="186" t="s">
        <v>205</v>
      </c>
      <c r="AG70" s="156">
        <f t="shared" si="41"/>
        <v>67</v>
      </c>
      <c r="AH70" s="187" t="e">
        <f t="shared" si="33"/>
        <v>#REF!</v>
      </c>
      <c r="AI70" s="189"/>
      <c r="AJ70" s="189"/>
      <c r="AK70" s="189"/>
      <c r="AL70" s="172" t="s">
        <v>86</v>
      </c>
      <c r="AO70" s="174">
        <f t="shared" si="34"/>
        <v>0.5</v>
      </c>
      <c r="AP70" s="173">
        <f t="shared" si="42"/>
        <v>0</v>
      </c>
      <c r="AQ70" s="173">
        <f t="shared" si="43"/>
        <v>0.5</v>
      </c>
      <c r="AR70" s="173">
        <f t="shared" si="44"/>
        <v>0</v>
      </c>
    </row>
    <row r="71" spans="1:44" x14ac:dyDescent="0.35">
      <c r="A71" s="113">
        <v>68</v>
      </c>
      <c r="B71" s="113" t="s">
        <v>87</v>
      </c>
      <c r="C71" s="115">
        <v>8800</v>
      </c>
      <c r="D71" s="115">
        <f t="shared" si="36"/>
        <v>4400</v>
      </c>
      <c r="E71" s="115">
        <f t="shared" si="36"/>
        <v>2200</v>
      </c>
      <c r="F71" s="115">
        <f t="shared" si="36"/>
        <v>1100</v>
      </c>
      <c r="G71" s="116">
        <f t="shared" si="37"/>
        <v>5000</v>
      </c>
      <c r="H71" s="116">
        <f t="shared" si="39"/>
        <v>8300</v>
      </c>
      <c r="I71" s="117">
        <v>21500</v>
      </c>
      <c r="J71" s="115">
        <v>0</v>
      </c>
      <c r="K71" s="118">
        <f t="shared" si="38"/>
        <v>21500</v>
      </c>
      <c r="L71" s="119">
        <v>2</v>
      </c>
      <c r="M71" s="119">
        <v>21.5</v>
      </c>
      <c r="N71" s="119">
        <v>0.5</v>
      </c>
      <c r="O71" s="120">
        <v>1</v>
      </c>
      <c r="P71" s="121">
        <f t="shared" si="40"/>
        <v>2.5</v>
      </c>
      <c r="Q71" s="122">
        <v>0</v>
      </c>
      <c r="R71" s="123">
        <v>2.5</v>
      </c>
      <c r="S71" s="123"/>
      <c r="T71" s="124">
        <f t="shared" si="32"/>
        <v>0</v>
      </c>
      <c r="U71" s="127"/>
      <c r="V71" s="182" t="e">
        <f>K71+#REF!+T71+U71</f>
        <v>#REF!</v>
      </c>
      <c r="W71" s="183">
        <v>0</v>
      </c>
      <c r="X71" s="183">
        <v>0</v>
      </c>
      <c r="Y71" s="116">
        <v>125</v>
      </c>
      <c r="Z71" s="183">
        <v>0</v>
      </c>
      <c r="AA71" s="116">
        <v>1500</v>
      </c>
      <c r="AB71" s="116"/>
      <c r="AC71" s="184" t="e">
        <f t="shared" si="14"/>
        <v>#REF!</v>
      </c>
      <c r="AD71" s="185">
        <v>0</v>
      </c>
      <c r="AE71" s="186" t="s">
        <v>198</v>
      </c>
      <c r="AF71" s="186" t="s">
        <v>205</v>
      </c>
      <c r="AG71" s="156">
        <f t="shared" si="41"/>
        <v>68</v>
      </c>
      <c r="AH71" s="187" t="e">
        <f t="shared" si="33"/>
        <v>#REF!</v>
      </c>
      <c r="AI71" s="189"/>
      <c r="AJ71" s="189"/>
      <c r="AK71" s="189"/>
      <c r="AL71" s="172" t="s">
        <v>87</v>
      </c>
      <c r="AO71" s="174">
        <f t="shared" si="34"/>
        <v>2.5</v>
      </c>
      <c r="AP71" s="173">
        <f t="shared" si="42"/>
        <v>0</v>
      </c>
      <c r="AQ71" s="173">
        <f t="shared" si="43"/>
        <v>2.5</v>
      </c>
      <c r="AR71" s="173">
        <f t="shared" si="44"/>
        <v>0</v>
      </c>
    </row>
    <row r="72" spans="1:44" x14ac:dyDescent="0.35">
      <c r="A72" s="113">
        <v>69</v>
      </c>
      <c r="B72" s="113" t="s">
        <v>88</v>
      </c>
      <c r="C72" s="115">
        <v>8800</v>
      </c>
      <c r="D72" s="115">
        <f t="shared" si="36"/>
        <v>4400</v>
      </c>
      <c r="E72" s="115">
        <f t="shared" si="36"/>
        <v>2200</v>
      </c>
      <c r="F72" s="115">
        <f t="shared" si="36"/>
        <v>1100</v>
      </c>
      <c r="G72" s="116">
        <f t="shared" si="37"/>
        <v>5000</v>
      </c>
      <c r="H72" s="116">
        <f t="shared" si="39"/>
        <v>8300</v>
      </c>
      <c r="I72" s="117">
        <v>21500</v>
      </c>
      <c r="J72" s="115">
        <v>0</v>
      </c>
      <c r="K72" s="118">
        <f t="shared" si="38"/>
        <v>21500</v>
      </c>
      <c r="L72" s="119">
        <v>1</v>
      </c>
      <c r="M72" s="119">
        <v>22</v>
      </c>
      <c r="N72" s="119">
        <v>0</v>
      </c>
      <c r="O72" s="120">
        <v>1</v>
      </c>
      <c r="P72" s="231">
        <f>L72-N72+O72</f>
        <v>2</v>
      </c>
      <c r="Q72" s="122">
        <v>0</v>
      </c>
      <c r="R72" s="123">
        <v>2</v>
      </c>
      <c r="S72" s="123">
        <v>0.5</v>
      </c>
      <c r="T72" s="124">
        <f t="shared" si="32"/>
        <v>488.63636363636363</v>
      </c>
      <c r="U72" s="127"/>
      <c r="V72" s="182" t="e">
        <f>K72+#REF!+T72+U72</f>
        <v>#REF!</v>
      </c>
      <c r="W72" s="183">
        <v>0</v>
      </c>
      <c r="X72" s="183">
        <v>0</v>
      </c>
      <c r="Y72" s="116">
        <v>125</v>
      </c>
      <c r="Z72" s="183">
        <v>0</v>
      </c>
      <c r="AA72" s="116">
        <v>1500</v>
      </c>
      <c r="AB72" s="116"/>
      <c r="AC72" s="184" t="e">
        <f t="shared" si="14"/>
        <v>#REF!</v>
      </c>
      <c r="AD72" s="185">
        <v>1</v>
      </c>
      <c r="AE72" s="186" t="s">
        <v>198</v>
      </c>
      <c r="AF72" s="186" t="s">
        <v>205</v>
      </c>
      <c r="AG72" s="156">
        <f t="shared" si="41"/>
        <v>69</v>
      </c>
      <c r="AH72" s="187" t="e">
        <f t="shared" si="33"/>
        <v>#REF!</v>
      </c>
      <c r="AI72" s="189"/>
      <c r="AJ72" s="189"/>
      <c r="AK72" s="189"/>
      <c r="AL72" s="172" t="s">
        <v>88</v>
      </c>
      <c r="AO72" s="174">
        <f t="shared" si="34"/>
        <v>2</v>
      </c>
      <c r="AP72" s="173">
        <f t="shared" si="42"/>
        <v>0</v>
      </c>
      <c r="AQ72" s="173">
        <f t="shared" si="43"/>
        <v>2</v>
      </c>
      <c r="AR72" s="173">
        <f t="shared" si="44"/>
        <v>0</v>
      </c>
    </row>
    <row r="73" spans="1:44" x14ac:dyDescent="0.35">
      <c r="A73" s="113">
        <v>70</v>
      </c>
      <c r="B73" s="158" t="s">
        <v>89</v>
      </c>
      <c r="C73" s="115">
        <v>8800</v>
      </c>
      <c r="D73" s="115">
        <f t="shared" si="36"/>
        <v>4400</v>
      </c>
      <c r="E73" s="115">
        <f t="shared" si="36"/>
        <v>2200</v>
      </c>
      <c r="F73" s="115">
        <f t="shared" si="36"/>
        <v>1100</v>
      </c>
      <c r="G73" s="116">
        <f t="shared" si="37"/>
        <v>5000</v>
      </c>
      <c r="H73" s="116">
        <f t="shared" si="39"/>
        <v>8300</v>
      </c>
      <c r="I73" s="117">
        <v>21500</v>
      </c>
      <c r="J73" s="115">
        <v>0</v>
      </c>
      <c r="K73" s="118">
        <f t="shared" si="38"/>
        <v>21500</v>
      </c>
      <c r="L73" s="119">
        <v>0</v>
      </c>
      <c r="M73" s="119">
        <v>21.5</v>
      </c>
      <c r="N73" s="119">
        <v>0.5</v>
      </c>
      <c r="O73" s="120">
        <v>1</v>
      </c>
      <c r="P73" s="121">
        <f t="shared" si="40"/>
        <v>0.5</v>
      </c>
      <c r="Q73" s="122">
        <v>0</v>
      </c>
      <c r="R73" s="123">
        <v>0.5</v>
      </c>
      <c r="S73" s="123"/>
      <c r="T73" s="124">
        <f t="shared" si="32"/>
        <v>0</v>
      </c>
      <c r="U73" s="159"/>
      <c r="V73" s="210" t="e">
        <f>K73+#REF!+T73+U73</f>
        <v>#REF!</v>
      </c>
      <c r="W73" s="189">
        <v>0</v>
      </c>
      <c r="X73" s="189">
        <v>0</v>
      </c>
      <c r="Y73" s="116">
        <v>125</v>
      </c>
      <c r="Z73" s="189">
        <v>0</v>
      </c>
      <c r="AA73" s="116">
        <v>1500</v>
      </c>
      <c r="AB73" s="116"/>
      <c r="AC73" s="210" t="e">
        <f t="shared" si="14"/>
        <v>#REF!</v>
      </c>
      <c r="AD73" s="211">
        <v>1</v>
      </c>
      <c r="AE73" s="190" t="s">
        <v>198</v>
      </c>
      <c r="AF73" s="190" t="s">
        <v>205</v>
      </c>
      <c r="AG73" s="156">
        <f t="shared" si="41"/>
        <v>70</v>
      </c>
      <c r="AH73" s="187" t="e">
        <f t="shared" si="33"/>
        <v>#REF!</v>
      </c>
      <c r="AI73" s="189"/>
      <c r="AJ73" s="189"/>
      <c r="AK73" s="189"/>
      <c r="AL73" s="172" t="s">
        <v>89</v>
      </c>
      <c r="AO73" s="174">
        <f t="shared" si="34"/>
        <v>0.5</v>
      </c>
      <c r="AP73" s="173">
        <f t="shared" si="42"/>
        <v>0</v>
      </c>
      <c r="AQ73" s="173">
        <f t="shared" si="43"/>
        <v>0.5</v>
      </c>
      <c r="AR73" s="173">
        <f t="shared" si="44"/>
        <v>0</v>
      </c>
    </row>
    <row r="74" spans="1:44" x14ac:dyDescent="0.35">
      <c r="A74" s="113">
        <v>71</v>
      </c>
      <c r="B74" s="158" t="s">
        <v>90</v>
      </c>
      <c r="C74" s="137">
        <v>16000</v>
      </c>
      <c r="D74" s="137">
        <f>+I74*30%</f>
        <v>9000</v>
      </c>
      <c r="E74" s="116">
        <v>4500</v>
      </c>
      <c r="F74" s="116">
        <v>2250</v>
      </c>
      <c r="G74" s="116">
        <f t="shared" si="37"/>
        <v>-1750</v>
      </c>
      <c r="H74" s="116">
        <f t="shared" si="39"/>
        <v>5000</v>
      </c>
      <c r="I74" s="117">
        <v>30000</v>
      </c>
      <c r="J74" s="115">
        <v>0</v>
      </c>
      <c r="K74" s="118">
        <f t="shared" si="38"/>
        <v>30000</v>
      </c>
      <c r="L74" s="119">
        <v>0</v>
      </c>
      <c r="M74" s="119">
        <v>21</v>
      </c>
      <c r="N74" s="119">
        <v>1</v>
      </c>
      <c r="O74" s="120">
        <v>1</v>
      </c>
      <c r="P74" s="121">
        <f t="shared" si="40"/>
        <v>0</v>
      </c>
      <c r="Q74" s="122">
        <v>0</v>
      </c>
      <c r="R74" s="123">
        <v>0</v>
      </c>
      <c r="S74" s="123"/>
      <c r="T74" s="124">
        <f t="shared" si="32"/>
        <v>0</v>
      </c>
      <c r="U74" s="159"/>
      <c r="V74" s="210" t="e">
        <f>K74+#REF!+T74+U74</f>
        <v>#REF!</v>
      </c>
      <c r="W74" s="189">
        <v>0</v>
      </c>
      <c r="X74" s="189">
        <v>0</v>
      </c>
      <c r="Y74" s="116">
        <v>167</v>
      </c>
      <c r="Z74" s="189">
        <v>0</v>
      </c>
      <c r="AA74" s="189">
        <v>0</v>
      </c>
      <c r="AB74" s="116"/>
      <c r="AC74" s="210" t="e">
        <f t="shared" si="14"/>
        <v>#REF!</v>
      </c>
      <c r="AD74" s="211">
        <v>0</v>
      </c>
      <c r="AE74" s="190" t="s">
        <v>198</v>
      </c>
      <c r="AF74" s="190"/>
      <c r="AG74" s="156">
        <f t="shared" si="41"/>
        <v>71</v>
      </c>
      <c r="AH74" s="187" t="e">
        <f t="shared" si="33"/>
        <v>#REF!</v>
      </c>
      <c r="AI74" s="189"/>
      <c r="AJ74" s="189"/>
      <c r="AK74" s="189"/>
      <c r="AL74" s="172" t="s">
        <v>90</v>
      </c>
      <c r="AO74" s="174">
        <f t="shared" si="34"/>
        <v>0</v>
      </c>
      <c r="AP74" s="173">
        <f t="shared" si="42"/>
        <v>0</v>
      </c>
      <c r="AQ74" s="173">
        <f t="shared" si="43"/>
        <v>0</v>
      </c>
      <c r="AR74" s="173">
        <f t="shared" si="44"/>
        <v>0</v>
      </c>
    </row>
    <row r="75" spans="1:44" x14ac:dyDescent="0.35">
      <c r="A75" s="113">
        <v>72</v>
      </c>
      <c r="B75" s="158" t="s">
        <v>91</v>
      </c>
      <c r="C75" s="115">
        <f>I75*40%</f>
        <v>10000</v>
      </c>
      <c r="D75" s="115">
        <f>C75/2</f>
        <v>5000</v>
      </c>
      <c r="E75" s="115">
        <f>D75/2</f>
        <v>2500</v>
      </c>
      <c r="F75" s="115">
        <f>E75/2</f>
        <v>1250</v>
      </c>
      <c r="G75" s="116">
        <f t="shared" si="37"/>
        <v>6250</v>
      </c>
      <c r="H75" s="116">
        <f t="shared" si="39"/>
        <v>10000</v>
      </c>
      <c r="I75" s="117">
        <v>25000</v>
      </c>
      <c r="J75" s="115">
        <v>0</v>
      </c>
      <c r="K75" s="118">
        <f t="shared" si="38"/>
        <v>25000</v>
      </c>
      <c r="L75" s="119">
        <v>0</v>
      </c>
      <c r="M75" s="119">
        <v>19.5</v>
      </c>
      <c r="N75" s="119">
        <v>2.5</v>
      </c>
      <c r="O75" s="120">
        <v>1</v>
      </c>
      <c r="P75" s="121">
        <f t="shared" si="40"/>
        <v>-1.5</v>
      </c>
      <c r="Q75" s="122">
        <v>-1.5</v>
      </c>
      <c r="R75" s="123">
        <v>0</v>
      </c>
      <c r="S75" s="123"/>
      <c r="T75" s="124">
        <f t="shared" si="32"/>
        <v>0</v>
      </c>
      <c r="U75" s="159"/>
      <c r="V75" s="210" t="e">
        <f>K75+#REF!+T75+U75</f>
        <v>#REF!</v>
      </c>
      <c r="W75" s="189">
        <v>0</v>
      </c>
      <c r="X75" s="189">
        <v>0</v>
      </c>
      <c r="Y75" s="116">
        <v>125</v>
      </c>
      <c r="Z75" s="189">
        <v>0</v>
      </c>
      <c r="AA75" s="189">
        <v>0</v>
      </c>
      <c r="AB75" s="116"/>
      <c r="AC75" s="210" t="e">
        <f t="shared" si="14"/>
        <v>#REF!</v>
      </c>
      <c r="AD75" s="211">
        <v>1.5</v>
      </c>
      <c r="AE75" s="190" t="s">
        <v>198</v>
      </c>
      <c r="AF75" s="190"/>
      <c r="AG75" s="156">
        <f t="shared" si="41"/>
        <v>72</v>
      </c>
      <c r="AH75" s="187"/>
      <c r="AI75" s="189"/>
      <c r="AJ75" s="189"/>
      <c r="AK75" s="188" t="e">
        <f>+V75</f>
        <v>#REF!</v>
      </c>
      <c r="AL75" s="172" t="s">
        <v>91</v>
      </c>
      <c r="AO75" s="174">
        <f t="shared" si="34"/>
        <v>-1.5</v>
      </c>
      <c r="AP75" s="173">
        <f t="shared" si="42"/>
        <v>0</v>
      </c>
      <c r="AQ75" s="173">
        <f t="shared" si="43"/>
        <v>-1.5</v>
      </c>
      <c r="AR75" s="173">
        <f t="shared" si="44"/>
        <v>0</v>
      </c>
    </row>
    <row r="76" spans="1:44" x14ac:dyDescent="0.35">
      <c r="A76" s="113">
        <v>73</v>
      </c>
      <c r="B76" s="113" t="s">
        <v>92</v>
      </c>
      <c r="C76" s="115">
        <v>10000</v>
      </c>
      <c r="D76" s="115">
        <v>6000</v>
      </c>
      <c r="E76" s="116">
        <v>3000</v>
      </c>
      <c r="F76" s="116">
        <v>1500</v>
      </c>
      <c r="G76" s="116">
        <f t="shared" si="37"/>
        <v>1000</v>
      </c>
      <c r="H76" s="116">
        <f t="shared" si="39"/>
        <v>5500</v>
      </c>
      <c r="I76" s="117">
        <v>21500</v>
      </c>
      <c r="J76" s="115">
        <v>0</v>
      </c>
      <c r="K76" s="118">
        <f t="shared" si="38"/>
        <v>21500</v>
      </c>
      <c r="L76" s="119">
        <v>0</v>
      </c>
      <c r="M76" s="119">
        <v>10.5</v>
      </c>
      <c r="N76" s="119">
        <v>11.5</v>
      </c>
      <c r="O76" s="120">
        <v>0</v>
      </c>
      <c r="P76" s="121">
        <f t="shared" si="40"/>
        <v>-11.5</v>
      </c>
      <c r="Q76" s="122">
        <v>-11.5</v>
      </c>
      <c r="R76" s="123">
        <v>1</v>
      </c>
      <c r="S76" s="123"/>
      <c r="T76" s="124">
        <f t="shared" si="32"/>
        <v>0</v>
      </c>
      <c r="U76" s="159">
        <v>0</v>
      </c>
      <c r="V76" s="210" t="e">
        <f>K76+#REF!+T76+U76</f>
        <v>#REF!</v>
      </c>
      <c r="W76" s="189"/>
      <c r="X76" s="189">
        <v>0</v>
      </c>
      <c r="Y76" s="116">
        <v>125</v>
      </c>
      <c r="Z76" s="189">
        <v>0</v>
      </c>
      <c r="AA76" s="189">
        <v>0</v>
      </c>
      <c r="AB76" s="116">
        <v>261</v>
      </c>
      <c r="AC76" s="210" t="e">
        <f t="shared" si="14"/>
        <v>#REF!</v>
      </c>
      <c r="AD76" s="211">
        <v>11</v>
      </c>
      <c r="AE76" s="190" t="s">
        <v>198</v>
      </c>
      <c r="AF76" s="190" t="s">
        <v>206</v>
      </c>
      <c r="AG76" s="156">
        <f t="shared" si="41"/>
        <v>73</v>
      </c>
      <c r="AH76" s="187" t="e">
        <f>+V76</f>
        <v>#REF!</v>
      </c>
      <c r="AI76" s="189"/>
      <c r="AJ76" s="189"/>
      <c r="AK76" s="188"/>
      <c r="AL76" s="172" t="s">
        <v>92</v>
      </c>
      <c r="AO76" s="174">
        <f t="shared" si="34"/>
        <v>-11.5</v>
      </c>
      <c r="AP76" s="173">
        <f t="shared" si="42"/>
        <v>0</v>
      </c>
      <c r="AQ76" s="173">
        <f t="shared" si="43"/>
        <v>-11.5</v>
      </c>
      <c r="AR76" s="173">
        <f t="shared" si="44"/>
        <v>0</v>
      </c>
    </row>
    <row r="77" spans="1:44" x14ac:dyDescent="0.35">
      <c r="A77" s="113">
        <v>74</v>
      </c>
      <c r="B77" s="113" t="s">
        <v>93</v>
      </c>
      <c r="C77" s="115">
        <v>10000</v>
      </c>
      <c r="D77" s="115">
        <v>6000</v>
      </c>
      <c r="E77" s="116">
        <v>3000</v>
      </c>
      <c r="F77" s="116">
        <v>1500</v>
      </c>
      <c r="G77" s="116">
        <f t="shared" si="37"/>
        <v>1000</v>
      </c>
      <c r="H77" s="116">
        <f t="shared" si="39"/>
        <v>5500</v>
      </c>
      <c r="I77" s="117">
        <v>21500</v>
      </c>
      <c r="J77" s="115">
        <v>0</v>
      </c>
      <c r="K77" s="118">
        <f t="shared" si="38"/>
        <v>21500</v>
      </c>
      <c r="L77" s="119">
        <v>0</v>
      </c>
      <c r="M77" s="119">
        <v>10.5</v>
      </c>
      <c r="N77" s="119">
        <v>11.5</v>
      </c>
      <c r="O77" s="120">
        <v>0</v>
      </c>
      <c r="P77" s="121">
        <f t="shared" si="40"/>
        <v>-11.5</v>
      </c>
      <c r="Q77" s="122">
        <v>-11.5</v>
      </c>
      <c r="R77" s="157">
        <v>0.5</v>
      </c>
      <c r="S77" s="123"/>
      <c r="T77" s="124">
        <f t="shared" si="32"/>
        <v>0</v>
      </c>
      <c r="U77" s="159">
        <v>0</v>
      </c>
      <c r="V77" s="210" t="e">
        <f>K77+#REF!+T77+U77</f>
        <v>#REF!</v>
      </c>
      <c r="W77" s="189"/>
      <c r="X77" s="189">
        <v>0</v>
      </c>
      <c r="Y77" s="116">
        <v>125</v>
      </c>
      <c r="Z77" s="189">
        <v>0</v>
      </c>
      <c r="AA77" s="189">
        <v>0</v>
      </c>
      <c r="AB77" s="116">
        <v>261</v>
      </c>
      <c r="AC77" s="210" t="e">
        <f t="shared" si="14"/>
        <v>#REF!</v>
      </c>
      <c r="AD77" s="211">
        <v>11</v>
      </c>
      <c r="AE77" s="190" t="s">
        <v>198</v>
      </c>
      <c r="AF77" s="190" t="s">
        <v>207</v>
      </c>
      <c r="AG77" s="156">
        <f t="shared" si="41"/>
        <v>74</v>
      </c>
      <c r="AH77" s="187" t="e">
        <f>+V77</f>
        <v>#REF!</v>
      </c>
      <c r="AI77" s="189"/>
      <c r="AJ77" s="189"/>
      <c r="AK77" s="188"/>
      <c r="AL77" s="172" t="s">
        <v>93</v>
      </c>
      <c r="AO77" s="174">
        <f t="shared" si="34"/>
        <v>-11.5</v>
      </c>
      <c r="AP77" s="173">
        <f t="shared" si="42"/>
        <v>0</v>
      </c>
      <c r="AQ77" s="173">
        <f t="shared" si="43"/>
        <v>-11.5</v>
      </c>
      <c r="AR77" s="173">
        <f t="shared" si="44"/>
        <v>0</v>
      </c>
    </row>
    <row r="78" spans="1:44" x14ac:dyDescent="0.35">
      <c r="A78" s="113">
        <v>75</v>
      </c>
      <c r="B78" s="113" t="s">
        <v>94</v>
      </c>
      <c r="C78" s="115">
        <v>10000</v>
      </c>
      <c r="D78" s="115">
        <v>6000</v>
      </c>
      <c r="E78" s="116">
        <v>3000</v>
      </c>
      <c r="F78" s="116">
        <v>1500</v>
      </c>
      <c r="G78" s="116">
        <f t="shared" si="37"/>
        <v>1000</v>
      </c>
      <c r="H78" s="116">
        <f t="shared" si="39"/>
        <v>5500</v>
      </c>
      <c r="I78" s="117">
        <v>21500</v>
      </c>
      <c r="J78" s="115">
        <v>0</v>
      </c>
      <c r="K78" s="118">
        <f t="shared" si="38"/>
        <v>21500</v>
      </c>
      <c r="L78" s="119">
        <v>0</v>
      </c>
      <c r="M78" s="119">
        <v>10</v>
      </c>
      <c r="N78" s="119">
        <v>12</v>
      </c>
      <c r="O78" s="120">
        <v>0</v>
      </c>
      <c r="P78" s="121">
        <f t="shared" si="40"/>
        <v>-12</v>
      </c>
      <c r="Q78" s="122">
        <v>-12</v>
      </c>
      <c r="R78" s="123">
        <v>0</v>
      </c>
      <c r="S78" s="123"/>
      <c r="T78" s="124">
        <f t="shared" si="32"/>
        <v>0</v>
      </c>
      <c r="U78" s="159"/>
      <c r="V78" s="210" t="e">
        <f>K78+#REF!+T78+U78</f>
        <v>#REF!</v>
      </c>
      <c r="W78" s="189"/>
      <c r="X78" s="189">
        <v>0</v>
      </c>
      <c r="Y78" s="116">
        <v>125</v>
      </c>
      <c r="Z78" s="189">
        <v>0</v>
      </c>
      <c r="AA78" s="189">
        <v>0</v>
      </c>
      <c r="AB78" s="116">
        <v>228</v>
      </c>
      <c r="AC78" s="210" t="e">
        <f t="shared" si="14"/>
        <v>#REF!</v>
      </c>
      <c r="AD78" s="211">
        <v>10.5</v>
      </c>
      <c r="AE78" s="190" t="s">
        <v>198</v>
      </c>
      <c r="AF78" s="190" t="s">
        <v>206</v>
      </c>
      <c r="AG78" s="156">
        <f t="shared" si="41"/>
        <v>75</v>
      </c>
      <c r="AH78" s="187" t="e">
        <f>+V78</f>
        <v>#REF!</v>
      </c>
      <c r="AI78" s="189"/>
      <c r="AJ78" s="189"/>
      <c r="AK78" s="188"/>
      <c r="AL78" s="172" t="s">
        <v>94</v>
      </c>
      <c r="AO78" s="174">
        <f t="shared" si="34"/>
        <v>-12</v>
      </c>
      <c r="AP78" s="173">
        <f t="shared" si="42"/>
        <v>0</v>
      </c>
      <c r="AQ78" s="173">
        <f t="shared" si="43"/>
        <v>-12</v>
      </c>
      <c r="AR78" s="173">
        <f t="shared" si="44"/>
        <v>0</v>
      </c>
    </row>
    <row r="79" spans="1:44" x14ac:dyDescent="0.35">
      <c r="A79" s="113">
        <v>76</v>
      </c>
      <c r="B79" s="113" t="s">
        <v>95</v>
      </c>
      <c r="C79" s="115">
        <v>10000</v>
      </c>
      <c r="D79" s="115">
        <v>6000</v>
      </c>
      <c r="E79" s="116">
        <v>3000</v>
      </c>
      <c r="F79" s="116">
        <v>1500</v>
      </c>
      <c r="G79" s="116">
        <f t="shared" si="37"/>
        <v>1000</v>
      </c>
      <c r="H79" s="116">
        <f t="shared" si="39"/>
        <v>5500</v>
      </c>
      <c r="I79" s="117">
        <v>21500</v>
      </c>
      <c r="J79" s="115">
        <v>0</v>
      </c>
      <c r="K79" s="118">
        <f t="shared" si="38"/>
        <v>21500</v>
      </c>
      <c r="L79" s="119">
        <v>0</v>
      </c>
      <c r="M79" s="119">
        <v>10</v>
      </c>
      <c r="N79" s="119">
        <v>12</v>
      </c>
      <c r="O79" s="120">
        <v>0</v>
      </c>
      <c r="P79" s="121">
        <f t="shared" si="40"/>
        <v>-12</v>
      </c>
      <c r="Q79" s="122">
        <v>-12</v>
      </c>
      <c r="R79" s="123">
        <v>0</v>
      </c>
      <c r="S79" s="123"/>
      <c r="T79" s="124">
        <f t="shared" si="32"/>
        <v>0</v>
      </c>
      <c r="U79" s="159"/>
      <c r="V79" s="210" t="e">
        <f>K79+#REF!+T79+U79</f>
        <v>#REF!</v>
      </c>
      <c r="W79" s="189"/>
      <c r="X79" s="189">
        <v>0</v>
      </c>
      <c r="Y79" s="116">
        <v>125</v>
      </c>
      <c r="Z79" s="189">
        <v>0</v>
      </c>
      <c r="AA79" s="189">
        <v>0</v>
      </c>
      <c r="AB79" s="116">
        <v>228</v>
      </c>
      <c r="AC79" s="210" t="e">
        <f t="shared" si="14"/>
        <v>#REF!</v>
      </c>
      <c r="AD79" s="211">
        <v>10.5</v>
      </c>
      <c r="AE79" s="190" t="s">
        <v>198</v>
      </c>
      <c r="AF79" s="190" t="s">
        <v>206</v>
      </c>
      <c r="AG79" s="156">
        <f t="shared" si="41"/>
        <v>76</v>
      </c>
      <c r="AH79" s="187" t="e">
        <f>+V79</f>
        <v>#REF!</v>
      </c>
      <c r="AI79" s="189"/>
      <c r="AJ79" s="189"/>
      <c r="AK79" s="188"/>
      <c r="AL79" s="172" t="s">
        <v>95</v>
      </c>
      <c r="AO79" s="174">
        <f t="shared" si="34"/>
        <v>-12</v>
      </c>
      <c r="AP79" s="173">
        <f t="shared" si="42"/>
        <v>0</v>
      </c>
      <c r="AQ79" s="173">
        <f t="shared" si="43"/>
        <v>-12</v>
      </c>
      <c r="AR79" s="173">
        <f t="shared" si="44"/>
        <v>0</v>
      </c>
    </row>
    <row r="80" spans="1:44" s="207" customFormat="1" x14ac:dyDescent="0.35">
      <c r="A80" s="113">
        <v>77</v>
      </c>
      <c r="B80" s="113" t="s">
        <v>97</v>
      </c>
      <c r="C80" s="115">
        <f>I80*40%</f>
        <v>12000</v>
      </c>
      <c r="D80" s="115">
        <f>C80/2</f>
        <v>6000</v>
      </c>
      <c r="E80" s="115">
        <f t="shared" ref="E80:F99" si="45">D80/2</f>
        <v>3000</v>
      </c>
      <c r="F80" s="115">
        <f t="shared" si="45"/>
        <v>1500</v>
      </c>
      <c r="G80" s="116">
        <f t="shared" si="37"/>
        <v>7500</v>
      </c>
      <c r="H80" s="116">
        <f t="shared" si="39"/>
        <v>12000</v>
      </c>
      <c r="I80" s="117">
        <v>30000</v>
      </c>
      <c r="J80" s="115">
        <v>0</v>
      </c>
      <c r="K80" s="118">
        <f t="shared" si="38"/>
        <v>30000</v>
      </c>
      <c r="L80" s="119">
        <v>0</v>
      </c>
      <c r="M80" s="119">
        <v>21</v>
      </c>
      <c r="N80" s="119">
        <v>3</v>
      </c>
      <c r="O80" s="120">
        <v>1</v>
      </c>
      <c r="P80" s="156">
        <f t="shared" si="40"/>
        <v>-2</v>
      </c>
      <c r="Q80" s="140">
        <v>-2</v>
      </c>
      <c r="R80" s="133">
        <v>0</v>
      </c>
      <c r="S80" s="133"/>
      <c r="T80" s="124">
        <f>+I80/24*S80</f>
        <v>0</v>
      </c>
      <c r="U80" s="125"/>
      <c r="V80" s="210" t="e">
        <f>K80+#REF!+T80+U80</f>
        <v>#REF!</v>
      </c>
      <c r="W80" s="115"/>
      <c r="X80" s="115">
        <v>0</v>
      </c>
      <c r="Y80" s="116">
        <v>167</v>
      </c>
      <c r="Z80" s="115">
        <v>0</v>
      </c>
      <c r="AA80" s="115">
        <v>0</v>
      </c>
      <c r="AB80" s="116"/>
      <c r="AC80" s="210" t="e">
        <f t="shared" si="14"/>
        <v>#REF!</v>
      </c>
      <c r="AD80" s="212">
        <v>3</v>
      </c>
      <c r="AE80" s="156" t="s">
        <v>198</v>
      </c>
      <c r="AF80" s="156"/>
      <c r="AG80" s="156">
        <f t="shared" si="41"/>
        <v>77</v>
      </c>
      <c r="AH80" s="193"/>
      <c r="AI80" s="115"/>
      <c r="AJ80" s="115"/>
      <c r="AK80" s="116" t="e">
        <f>+V80</f>
        <v>#REF!</v>
      </c>
      <c r="AL80" s="206" t="s">
        <v>97</v>
      </c>
      <c r="AO80" s="208">
        <f>M80+L80+O80-24</f>
        <v>-2</v>
      </c>
      <c r="AP80" s="207">
        <f t="shared" si="42"/>
        <v>0</v>
      </c>
      <c r="AQ80" s="207">
        <f t="shared" si="43"/>
        <v>-2</v>
      </c>
      <c r="AR80" s="173">
        <f t="shared" si="44"/>
        <v>0</v>
      </c>
    </row>
    <row r="81" spans="1:44" s="207" customFormat="1" x14ac:dyDescent="0.35">
      <c r="A81" s="113">
        <v>78</v>
      </c>
      <c r="B81" s="113" t="s">
        <v>96</v>
      </c>
      <c r="C81" s="115">
        <v>8800</v>
      </c>
      <c r="D81" s="115">
        <v>2460</v>
      </c>
      <c r="E81" s="116">
        <v>1230</v>
      </c>
      <c r="F81" s="116">
        <v>615</v>
      </c>
      <c r="G81" s="116">
        <f t="shared" si="37"/>
        <v>3895</v>
      </c>
      <c r="H81" s="116">
        <f t="shared" si="39"/>
        <v>5740</v>
      </c>
      <c r="I81" s="117">
        <v>17000</v>
      </c>
      <c r="J81" s="115">
        <f>ROUND(X81*108.33%+(W81*435%),0)</f>
        <v>1289</v>
      </c>
      <c r="K81" s="118">
        <f t="shared" si="38"/>
        <v>15711</v>
      </c>
      <c r="L81" s="119">
        <v>0</v>
      </c>
      <c r="M81" s="119">
        <v>19</v>
      </c>
      <c r="N81" s="119">
        <v>5</v>
      </c>
      <c r="O81" s="120">
        <v>0</v>
      </c>
      <c r="P81" s="156">
        <f t="shared" si="40"/>
        <v>-5</v>
      </c>
      <c r="Q81" s="140">
        <v>-5</v>
      </c>
      <c r="R81" s="133">
        <v>0</v>
      </c>
      <c r="S81" s="133"/>
      <c r="T81" s="124">
        <f>+I81/24*S81</f>
        <v>0</v>
      </c>
      <c r="U81" s="125">
        <v>2355</v>
      </c>
      <c r="V81" s="210" t="e">
        <f>K81+#REF!+T81+U81</f>
        <v>#REF!</v>
      </c>
      <c r="W81" s="116">
        <f>+[1]ESIC!I16</f>
        <v>93</v>
      </c>
      <c r="X81" s="115">
        <f>ROUND(C81/22*(22+Q81)*12/100,0)</f>
        <v>816</v>
      </c>
      <c r="Y81" s="116">
        <v>0</v>
      </c>
      <c r="Z81" s="115">
        <v>0</v>
      </c>
      <c r="AA81" s="115">
        <v>0</v>
      </c>
      <c r="AB81" s="116">
        <v>3500</v>
      </c>
      <c r="AC81" s="210" t="e">
        <f>(V81)-(W81+X81+Y81+AA81+Z81+AB81)</f>
        <v>#REF!</v>
      </c>
      <c r="AD81" s="212">
        <v>1</v>
      </c>
      <c r="AE81" s="156" t="s">
        <v>198</v>
      </c>
      <c r="AF81" s="156"/>
      <c r="AG81" s="156">
        <f t="shared" si="41"/>
        <v>78</v>
      </c>
      <c r="AH81" s="193"/>
      <c r="AI81" s="115"/>
      <c r="AJ81" s="115"/>
      <c r="AK81" s="116" t="e">
        <f>+V81</f>
        <v>#REF!</v>
      </c>
      <c r="AL81" s="206" t="s">
        <v>96</v>
      </c>
      <c r="AO81" s="208">
        <f>M81+L81+O81-24</f>
        <v>-5</v>
      </c>
      <c r="AP81" s="207">
        <f t="shared" si="42"/>
        <v>0</v>
      </c>
      <c r="AQ81" s="207">
        <f t="shared" si="43"/>
        <v>-5</v>
      </c>
      <c r="AR81" s="173">
        <f t="shared" si="44"/>
        <v>0</v>
      </c>
    </row>
    <row r="82" spans="1:44" s="207" customFormat="1" x14ac:dyDescent="0.35">
      <c r="A82" s="113">
        <v>79</v>
      </c>
      <c r="B82" s="113" t="s">
        <v>98</v>
      </c>
      <c r="C82" s="115">
        <v>8800</v>
      </c>
      <c r="D82" s="115">
        <f t="shared" ref="D82:F100" si="46">C82/2</f>
        <v>4400</v>
      </c>
      <c r="E82" s="115">
        <f t="shared" si="45"/>
        <v>2200</v>
      </c>
      <c r="F82" s="115">
        <f t="shared" si="45"/>
        <v>1100</v>
      </c>
      <c r="G82" s="116">
        <f t="shared" si="37"/>
        <v>5000</v>
      </c>
      <c r="H82" s="116">
        <f t="shared" si="39"/>
        <v>8300</v>
      </c>
      <c r="I82" s="117">
        <v>21500</v>
      </c>
      <c r="J82" s="115">
        <v>0</v>
      </c>
      <c r="K82" s="118">
        <f t="shared" si="38"/>
        <v>21500</v>
      </c>
      <c r="L82" s="119">
        <v>0</v>
      </c>
      <c r="M82" s="119">
        <v>24</v>
      </c>
      <c r="N82" s="119">
        <v>0</v>
      </c>
      <c r="O82" s="120">
        <v>1</v>
      </c>
      <c r="P82" s="156">
        <f t="shared" si="40"/>
        <v>1</v>
      </c>
      <c r="Q82" s="140">
        <v>0</v>
      </c>
      <c r="R82" s="133">
        <v>1</v>
      </c>
      <c r="S82" s="133"/>
      <c r="T82" s="124">
        <f>+I82/24*S82</f>
        <v>0</v>
      </c>
      <c r="U82" s="125"/>
      <c r="V82" s="210" t="e">
        <f>K82+#REF!+T82+U82</f>
        <v>#REF!</v>
      </c>
      <c r="W82" s="115"/>
      <c r="X82" s="115">
        <v>0</v>
      </c>
      <c r="Y82" s="116">
        <v>125</v>
      </c>
      <c r="Z82" s="115">
        <v>0</v>
      </c>
      <c r="AA82" s="115">
        <v>500</v>
      </c>
      <c r="AB82" s="116"/>
      <c r="AC82" s="210" t="e">
        <f>(V82)-(W82+X82+Y82+AA82+Z82+AB82)</f>
        <v>#REF!</v>
      </c>
      <c r="AD82" s="212">
        <v>0.5</v>
      </c>
      <c r="AE82" s="156" t="s">
        <v>198</v>
      </c>
      <c r="AF82" s="156"/>
      <c r="AG82" s="156">
        <f t="shared" si="41"/>
        <v>79</v>
      </c>
      <c r="AH82" s="193"/>
      <c r="AI82" s="115"/>
      <c r="AJ82" s="115"/>
      <c r="AK82" s="116" t="e">
        <f>+V82</f>
        <v>#REF!</v>
      </c>
      <c r="AL82" s="206" t="s">
        <v>98</v>
      </c>
      <c r="AO82" s="208">
        <f>M82+L82+O82-24</f>
        <v>1</v>
      </c>
      <c r="AP82" s="207">
        <f t="shared" si="42"/>
        <v>0</v>
      </c>
      <c r="AQ82" s="207">
        <f t="shared" si="43"/>
        <v>1</v>
      </c>
      <c r="AR82" s="173">
        <f t="shared" si="44"/>
        <v>0</v>
      </c>
    </row>
    <row r="83" spans="1:44" x14ac:dyDescent="0.35">
      <c r="A83" s="113">
        <v>80</v>
      </c>
      <c r="B83" s="113" t="s">
        <v>101</v>
      </c>
      <c r="C83" s="115">
        <v>9200</v>
      </c>
      <c r="D83" s="115">
        <f t="shared" si="46"/>
        <v>4600</v>
      </c>
      <c r="E83" s="115">
        <f t="shared" si="45"/>
        <v>2300</v>
      </c>
      <c r="F83" s="115">
        <f t="shared" si="45"/>
        <v>1150</v>
      </c>
      <c r="G83" s="116">
        <f t="shared" si="37"/>
        <v>7750</v>
      </c>
      <c r="H83" s="116">
        <f t="shared" si="39"/>
        <v>11200</v>
      </c>
      <c r="I83" s="117">
        <v>25000</v>
      </c>
      <c r="J83" s="115">
        <v>0</v>
      </c>
      <c r="K83" s="118">
        <f t="shared" si="38"/>
        <v>25000</v>
      </c>
      <c r="L83" s="119">
        <v>0</v>
      </c>
      <c r="M83" s="119">
        <v>22</v>
      </c>
      <c r="N83" s="119">
        <v>0</v>
      </c>
      <c r="O83" s="120">
        <v>1</v>
      </c>
      <c r="P83" s="121">
        <f t="shared" si="40"/>
        <v>1</v>
      </c>
      <c r="Q83" s="122">
        <v>0</v>
      </c>
      <c r="R83" s="123">
        <v>1</v>
      </c>
      <c r="S83" s="123">
        <v>0.5</v>
      </c>
      <c r="T83" s="124">
        <f>+I83/22*S83</f>
        <v>568.18181818181813</v>
      </c>
      <c r="U83" s="159"/>
      <c r="V83" s="210" t="e">
        <f>K83+#REF!+T83+U83</f>
        <v>#REF!</v>
      </c>
      <c r="W83" s="189"/>
      <c r="X83" s="189">
        <v>0</v>
      </c>
      <c r="Y83" s="116">
        <v>125</v>
      </c>
      <c r="Z83" s="189">
        <v>0</v>
      </c>
      <c r="AA83" s="189">
        <v>0</v>
      </c>
      <c r="AB83" s="116"/>
      <c r="AC83" s="210" t="e">
        <f>(V83)-(W83+X83+Y83+AA83+Z83+AB83)</f>
        <v>#REF!</v>
      </c>
      <c r="AD83" s="211">
        <v>3.5</v>
      </c>
      <c r="AE83" s="190" t="s">
        <v>198</v>
      </c>
      <c r="AF83" s="190"/>
      <c r="AG83" s="156">
        <f t="shared" si="41"/>
        <v>80</v>
      </c>
      <c r="AH83" s="187" t="e">
        <f>+V83</f>
        <v>#REF!</v>
      </c>
      <c r="AI83" s="189"/>
      <c r="AJ83" s="189"/>
      <c r="AK83" s="188"/>
      <c r="AL83" s="172" t="s">
        <v>101</v>
      </c>
      <c r="AO83" s="174">
        <f>M83+L83+O83-22</f>
        <v>1</v>
      </c>
      <c r="AP83" s="173">
        <f t="shared" si="42"/>
        <v>0</v>
      </c>
      <c r="AQ83" s="173">
        <f t="shared" si="43"/>
        <v>1</v>
      </c>
      <c r="AR83" s="173">
        <f t="shared" si="44"/>
        <v>0</v>
      </c>
    </row>
    <row r="84" spans="1:44" s="207" customFormat="1" x14ac:dyDescent="0.35">
      <c r="A84" s="113">
        <v>81</v>
      </c>
      <c r="B84" s="160" t="s">
        <v>103</v>
      </c>
      <c r="C84" s="115">
        <v>8800</v>
      </c>
      <c r="D84" s="115">
        <f t="shared" si="46"/>
        <v>4400</v>
      </c>
      <c r="E84" s="115">
        <f t="shared" si="45"/>
        <v>2200</v>
      </c>
      <c r="F84" s="115">
        <f t="shared" si="45"/>
        <v>1100</v>
      </c>
      <c r="G84" s="116">
        <f t="shared" si="37"/>
        <v>5500</v>
      </c>
      <c r="H84" s="116">
        <f t="shared" si="39"/>
        <v>8800</v>
      </c>
      <c r="I84" s="117">
        <v>22000</v>
      </c>
      <c r="J84" s="115">
        <v>0</v>
      </c>
      <c r="K84" s="118">
        <f t="shared" si="38"/>
        <v>22000</v>
      </c>
      <c r="L84" s="119">
        <v>0</v>
      </c>
      <c r="M84" s="119">
        <v>24</v>
      </c>
      <c r="N84" s="119">
        <v>0</v>
      </c>
      <c r="O84" s="120">
        <v>1</v>
      </c>
      <c r="P84" s="156">
        <f t="shared" si="40"/>
        <v>1</v>
      </c>
      <c r="Q84" s="140">
        <v>0</v>
      </c>
      <c r="R84" s="133">
        <v>1</v>
      </c>
      <c r="S84" s="133"/>
      <c r="T84" s="124">
        <f>+I84/24*S84</f>
        <v>0</v>
      </c>
      <c r="U84" s="125"/>
      <c r="V84" s="210" t="e">
        <f>K84+#REF!+T84+U84</f>
        <v>#REF!</v>
      </c>
      <c r="W84" s="115"/>
      <c r="X84" s="115">
        <v>0</v>
      </c>
      <c r="Y84" s="116">
        <v>125</v>
      </c>
      <c r="Z84" s="115">
        <v>0</v>
      </c>
      <c r="AA84" s="115">
        <v>0</v>
      </c>
      <c r="AB84" s="116"/>
      <c r="AC84" s="210" t="e">
        <f>(V84)-(W84+X84+Y84+AA84+Z84+AB84)</f>
        <v>#REF!</v>
      </c>
      <c r="AD84" s="212">
        <v>1</v>
      </c>
      <c r="AE84" s="156" t="s">
        <v>198</v>
      </c>
      <c r="AF84" s="156"/>
      <c r="AG84" s="156">
        <f t="shared" si="41"/>
        <v>81</v>
      </c>
      <c r="AH84" s="193"/>
      <c r="AI84" s="115"/>
      <c r="AJ84" s="115"/>
      <c r="AK84" s="116" t="e">
        <f>+V84</f>
        <v>#REF!</v>
      </c>
      <c r="AL84" s="206" t="s">
        <v>103</v>
      </c>
      <c r="AO84" s="208">
        <f>M84+L84+O84-24</f>
        <v>1</v>
      </c>
      <c r="AP84" s="207">
        <f t="shared" si="42"/>
        <v>0</v>
      </c>
      <c r="AQ84" s="207">
        <f t="shared" si="43"/>
        <v>1</v>
      </c>
      <c r="AR84" s="173">
        <f t="shared" si="44"/>
        <v>0</v>
      </c>
    </row>
    <row r="85" spans="1:44" x14ac:dyDescent="0.35">
      <c r="A85" s="113">
        <v>82</v>
      </c>
      <c r="B85" s="160" t="s">
        <v>106</v>
      </c>
      <c r="C85" s="115">
        <f>I85*40%</f>
        <v>18000</v>
      </c>
      <c r="D85" s="115">
        <f t="shared" si="46"/>
        <v>9000</v>
      </c>
      <c r="E85" s="115">
        <f t="shared" si="45"/>
        <v>4500</v>
      </c>
      <c r="F85" s="115">
        <f t="shared" si="45"/>
        <v>2250</v>
      </c>
      <c r="G85" s="116">
        <f t="shared" si="37"/>
        <v>11250</v>
      </c>
      <c r="H85" s="116">
        <f t="shared" si="39"/>
        <v>18000</v>
      </c>
      <c r="I85" s="117">
        <v>45000</v>
      </c>
      <c r="J85" s="115">
        <v>0</v>
      </c>
      <c r="K85" s="118">
        <v>45000</v>
      </c>
      <c r="L85" s="119">
        <v>0</v>
      </c>
      <c r="M85" s="119">
        <v>18</v>
      </c>
      <c r="N85" s="119">
        <v>4</v>
      </c>
      <c r="O85" s="120">
        <v>0</v>
      </c>
      <c r="P85" s="121">
        <f t="shared" si="40"/>
        <v>-4</v>
      </c>
      <c r="Q85" s="122">
        <v>-4</v>
      </c>
      <c r="R85" s="123">
        <v>0</v>
      </c>
      <c r="S85" s="123"/>
      <c r="T85" s="124">
        <f t="shared" ref="T85:T100" si="47">+I85/22*S85</f>
        <v>0</v>
      </c>
      <c r="U85" s="159"/>
      <c r="V85" s="210" t="e">
        <f>K85+#REF!+T85+U85</f>
        <v>#REF!</v>
      </c>
      <c r="W85" s="189"/>
      <c r="X85" s="189">
        <v>0</v>
      </c>
      <c r="Y85" s="116">
        <v>208</v>
      </c>
      <c r="Z85" s="189">
        <v>0</v>
      </c>
      <c r="AA85" s="189">
        <v>0</v>
      </c>
      <c r="AB85" s="116"/>
      <c r="AC85" s="210" t="e">
        <f t="shared" ref="AC85:AC99" si="48">(V85)-(W85+X85+Y85+AA85+Z85+AB85)</f>
        <v>#REF!</v>
      </c>
      <c r="AD85" s="211">
        <v>8</v>
      </c>
      <c r="AE85" s="190" t="s">
        <v>198</v>
      </c>
      <c r="AF85" s="190"/>
      <c r="AG85" s="156">
        <f t="shared" si="41"/>
        <v>82</v>
      </c>
      <c r="AH85" s="187"/>
      <c r="AI85" s="188" t="e">
        <f>+V85</f>
        <v>#REF!</v>
      </c>
      <c r="AJ85" s="189"/>
      <c r="AK85" s="188"/>
      <c r="AL85" s="172" t="s">
        <v>106</v>
      </c>
      <c r="AO85" s="174">
        <f t="shared" ref="AO85:AO100" si="49">M85+L85+O85-22</f>
        <v>-4</v>
      </c>
      <c r="AP85" s="173">
        <f t="shared" si="42"/>
        <v>0</v>
      </c>
      <c r="AQ85" s="173">
        <f t="shared" si="43"/>
        <v>-4</v>
      </c>
      <c r="AR85" s="173">
        <f t="shared" si="44"/>
        <v>0</v>
      </c>
    </row>
    <row r="86" spans="1:44" x14ac:dyDescent="0.35">
      <c r="A86" s="113">
        <v>83</v>
      </c>
      <c r="B86" s="160" t="s">
        <v>107</v>
      </c>
      <c r="C86" s="115">
        <v>8800</v>
      </c>
      <c r="D86" s="115">
        <f t="shared" si="46"/>
        <v>4400</v>
      </c>
      <c r="E86" s="115">
        <f t="shared" si="45"/>
        <v>2200</v>
      </c>
      <c r="F86" s="115">
        <f t="shared" si="45"/>
        <v>1100</v>
      </c>
      <c r="G86" s="116">
        <f t="shared" si="37"/>
        <v>5000</v>
      </c>
      <c r="H86" s="116">
        <f t="shared" si="39"/>
        <v>8300</v>
      </c>
      <c r="I86" s="117">
        <v>21500</v>
      </c>
      <c r="J86" s="115">
        <v>0</v>
      </c>
      <c r="K86" s="118">
        <v>21500</v>
      </c>
      <c r="L86" s="119">
        <v>0</v>
      </c>
      <c r="M86" s="119">
        <v>21</v>
      </c>
      <c r="N86" s="119">
        <v>1</v>
      </c>
      <c r="O86" s="120">
        <v>0</v>
      </c>
      <c r="P86" s="121">
        <f t="shared" si="40"/>
        <v>-1</v>
      </c>
      <c r="Q86" s="122">
        <v>-1</v>
      </c>
      <c r="R86" s="123">
        <v>0</v>
      </c>
      <c r="S86" s="123"/>
      <c r="T86" s="124">
        <f t="shared" si="47"/>
        <v>0</v>
      </c>
      <c r="U86" s="159">
        <v>0</v>
      </c>
      <c r="V86" s="210" t="e">
        <f>K86+#REF!+T86+U86</f>
        <v>#REF!</v>
      </c>
      <c r="W86" s="189"/>
      <c r="X86" s="189">
        <v>0</v>
      </c>
      <c r="Y86" s="116">
        <v>125</v>
      </c>
      <c r="Z86" s="189">
        <v>0</v>
      </c>
      <c r="AA86" s="189">
        <v>1500</v>
      </c>
      <c r="AB86" s="116">
        <v>1500</v>
      </c>
      <c r="AC86" s="210" t="e">
        <f t="shared" si="48"/>
        <v>#REF!</v>
      </c>
      <c r="AD86" s="211">
        <v>0</v>
      </c>
      <c r="AE86" s="190" t="s">
        <v>198</v>
      </c>
      <c r="AF86" s="190"/>
      <c r="AG86" s="156">
        <f t="shared" si="41"/>
        <v>83</v>
      </c>
      <c r="AH86" s="187" t="e">
        <f>+V86</f>
        <v>#REF!</v>
      </c>
      <c r="AI86" s="189"/>
      <c r="AJ86" s="189"/>
      <c r="AK86" s="188"/>
      <c r="AL86" s="172" t="s">
        <v>107</v>
      </c>
      <c r="AO86" s="174">
        <f t="shared" si="49"/>
        <v>-1</v>
      </c>
      <c r="AP86" s="173">
        <f t="shared" si="42"/>
        <v>0</v>
      </c>
      <c r="AQ86" s="173">
        <f t="shared" si="43"/>
        <v>-1</v>
      </c>
      <c r="AR86" s="173">
        <f t="shared" si="44"/>
        <v>0</v>
      </c>
    </row>
    <row r="87" spans="1:44" x14ac:dyDescent="0.35">
      <c r="A87" s="113">
        <v>84</v>
      </c>
      <c r="B87" s="160" t="s">
        <v>109</v>
      </c>
      <c r="C87" s="115">
        <v>8800</v>
      </c>
      <c r="D87" s="115">
        <f t="shared" si="46"/>
        <v>4400</v>
      </c>
      <c r="E87" s="115">
        <f t="shared" si="45"/>
        <v>2200</v>
      </c>
      <c r="F87" s="115">
        <f t="shared" si="45"/>
        <v>1100</v>
      </c>
      <c r="G87" s="116">
        <f t="shared" si="37"/>
        <v>5000</v>
      </c>
      <c r="H87" s="116">
        <f t="shared" si="39"/>
        <v>8300</v>
      </c>
      <c r="I87" s="117">
        <v>21500</v>
      </c>
      <c r="J87" s="115">
        <v>0</v>
      </c>
      <c r="K87" s="118">
        <f t="shared" ref="K87:K104" si="50">+I87-J87</f>
        <v>21500</v>
      </c>
      <c r="L87" s="119">
        <v>0</v>
      </c>
      <c r="M87" s="119">
        <v>9.5</v>
      </c>
      <c r="N87" s="119">
        <v>12.5</v>
      </c>
      <c r="O87" s="120">
        <v>0</v>
      </c>
      <c r="P87" s="121">
        <f t="shared" si="40"/>
        <v>-12.5</v>
      </c>
      <c r="Q87" s="122">
        <v>-12.5</v>
      </c>
      <c r="R87" s="123">
        <v>0</v>
      </c>
      <c r="S87" s="123"/>
      <c r="T87" s="124">
        <f t="shared" si="47"/>
        <v>0</v>
      </c>
      <c r="U87" s="159">
        <v>34</v>
      </c>
      <c r="V87" s="210" t="e">
        <f>K87+#REF!+T87+U87</f>
        <v>#REF!</v>
      </c>
      <c r="W87" s="189"/>
      <c r="X87" s="189">
        <v>0</v>
      </c>
      <c r="Y87" s="116">
        <v>125</v>
      </c>
      <c r="Z87" s="189">
        <v>0</v>
      </c>
      <c r="AA87" s="189">
        <v>0</v>
      </c>
      <c r="AB87" s="116">
        <v>0</v>
      </c>
      <c r="AC87" s="210" t="e">
        <f t="shared" si="48"/>
        <v>#REF!</v>
      </c>
      <c r="AD87" s="211">
        <v>14.5</v>
      </c>
      <c r="AE87" s="190" t="s">
        <v>198</v>
      </c>
      <c r="AF87" s="190" t="s">
        <v>207</v>
      </c>
      <c r="AG87" s="156">
        <f t="shared" si="41"/>
        <v>84</v>
      </c>
      <c r="AH87" s="187"/>
      <c r="AI87" s="189"/>
      <c r="AJ87" s="188" t="e">
        <f>+V87</f>
        <v>#REF!</v>
      </c>
      <c r="AK87" s="188"/>
      <c r="AL87" s="172" t="s">
        <v>109</v>
      </c>
      <c r="AO87" s="174">
        <f t="shared" si="49"/>
        <v>-12.5</v>
      </c>
      <c r="AP87" s="173">
        <f t="shared" si="42"/>
        <v>0</v>
      </c>
      <c r="AQ87" s="173">
        <f t="shared" si="43"/>
        <v>-12.5</v>
      </c>
      <c r="AR87" s="173">
        <f t="shared" si="44"/>
        <v>0</v>
      </c>
    </row>
    <row r="88" spans="1:44" x14ac:dyDescent="0.35">
      <c r="A88" s="113">
        <v>85</v>
      </c>
      <c r="B88" s="160" t="s">
        <v>110</v>
      </c>
      <c r="C88" s="115">
        <v>8800</v>
      </c>
      <c r="D88" s="115">
        <f t="shared" si="46"/>
        <v>4400</v>
      </c>
      <c r="E88" s="115">
        <f t="shared" si="45"/>
        <v>2200</v>
      </c>
      <c r="F88" s="115">
        <f t="shared" si="45"/>
        <v>1100</v>
      </c>
      <c r="G88" s="116">
        <f t="shared" si="37"/>
        <v>5000</v>
      </c>
      <c r="H88" s="116">
        <f t="shared" si="39"/>
        <v>8300</v>
      </c>
      <c r="I88" s="117">
        <v>21500</v>
      </c>
      <c r="J88" s="115">
        <v>0</v>
      </c>
      <c r="K88" s="118">
        <f t="shared" si="50"/>
        <v>21500</v>
      </c>
      <c r="L88" s="119">
        <v>0</v>
      </c>
      <c r="M88" s="119">
        <v>10.5</v>
      </c>
      <c r="N88" s="119">
        <v>11.5</v>
      </c>
      <c r="O88" s="120">
        <v>0</v>
      </c>
      <c r="P88" s="121">
        <f t="shared" si="40"/>
        <v>-11.5</v>
      </c>
      <c r="Q88" s="122">
        <v>-11.5</v>
      </c>
      <c r="R88" s="123">
        <v>0</v>
      </c>
      <c r="S88" s="123"/>
      <c r="T88" s="124">
        <f t="shared" si="47"/>
        <v>0</v>
      </c>
      <c r="U88" s="159"/>
      <c r="V88" s="210" t="e">
        <f>K88+#REF!+T88+U88</f>
        <v>#REF!</v>
      </c>
      <c r="W88" s="189"/>
      <c r="X88" s="189">
        <v>0</v>
      </c>
      <c r="Y88" s="116">
        <v>125</v>
      </c>
      <c r="Z88" s="189">
        <v>0</v>
      </c>
      <c r="AA88" s="189">
        <v>0</v>
      </c>
      <c r="AB88" s="116">
        <v>261</v>
      </c>
      <c r="AC88" s="210" t="e">
        <f t="shared" si="48"/>
        <v>#REF!</v>
      </c>
      <c r="AD88" s="211">
        <v>14.5</v>
      </c>
      <c r="AE88" s="190" t="s">
        <v>198</v>
      </c>
      <c r="AF88" s="190" t="s">
        <v>207</v>
      </c>
      <c r="AG88" s="156">
        <f t="shared" si="41"/>
        <v>85</v>
      </c>
      <c r="AH88" s="187"/>
      <c r="AI88" s="189"/>
      <c r="AJ88" s="188" t="e">
        <f>+V88</f>
        <v>#REF!</v>
      </c>
      <c r="AK88" s="188"/>
      <c r="AL88" s="172" t="s">
        <v>110</v>
      </c>
      <c r="AO88" s="174">
        <f t="shared" si="49"/>
        <v>-11.5</v>
      </c>
      <c r="AP88" s="173">
        <f t="shared" si="42"/>
        <v>0</v>
      </c>
      <c r="AQ88" s="173">
        <f t="shared" si="43"/>
        <v>-11.5</v>
      </c>
      <c r="AR88" s="173">
        <f t="shared" si="44"/>
        <v>0</v>
      </c>
    </row>
    <row r="89" spans="1:44" x14ac:dyDescent="0.35">
      <c r="A89" s="113">
        <v>86</v>
      </c>
      <c r="B89" s="160" t="s">
        <v>111</v>
      </c>
      <c r="C89" s="115">
        <v>8800</v>
      </c>
      <c r="D89" s="115">
        <f t="shared" si="46"/>
        <v>4400</v>
      </c>
      <c r="E89" s="115">
        <f t="shared" si="45"/>
        <v>2200</v>
      </c>
      <c r="F89" s="115">
        <f t="shared" si="45"/>
        <v>1100</v>
      </c>
      <c r="G89" s="116">
        <f t="shared" si="37"/>
        <v>5000</v>
      </c>
      <c r="H89" s="116">
        <f t="shared" si="39"/>
        <v>8300</v>
      </c>
      <c r="I89" s="117">
        <v>21500</v>
      </c>
      <c r="J89" s="115">
        <v>0</v>
      </c>
      <c r="K89" s="118">
        <f t="shared" si="50"/>
        <v>21500</v>
      </c>
      <c r="L89" s="119">
        <v>0</v>
      </c>
      <c r="M89" s="119">
        <v>10.5</v>
      </c>
      <c r="N89" s="119">
        <v>11.5</v>
      </c>
      <c r="O89" s="120">
        <v>0</v>
      </c>
      <c r="P89" s="121">
        <f t="shared" si="40"/>
        <v>-11.5</v>
      </c>
      <c r="Q89" s="122">
        <v>-11.5</v>
      </c>
      <c r="R89" s="123">
        <v>0</v>
      </c>
      <c r="S89" s="123"/>
      <c r="T89" s="124">
        <f t="shared" si="47"/>
        <v>0</v>
      </c>
      <c r="U89" s="159"/>
      <c r="V89" s="210" t="e">
        <f>K89+#REF!+T89+U89</f>
        <v>#REF!</v>
      </c>
      <c r="W89" s="189"/>
      <c r="X89" s="189">
        <v>0</v>
      </c>
      <c r="Y89" s="116">
        <v>125</v>
      </c>
      <c r="Z89" s="189">
        <v>0</v>
      </c>
      <c r="AA89" s="189">
        <v>0</v>
      </c>
      <c r="AB89" s="116">
        <v>261</v>
      </c>
      <c r="AC89" s="210" t="e">
        <f t="shared" si="48"/>
        <v>#REF!</v>
      </c>
      <c r="AD89" s="211">
        <v>14.5</v>
      </c>
      <c r="AE89" s="190" t="s">
        <v>198</v>
      </c>
      <c r="AF89" s="190" t="s">
        <v>207</v>
      </c>
      <c r="AG89" s="156">
        <f t="shared" si="41"/>
        <v>86</v>
      </c>
      <c r="AH89" s="187"/>
      <c r="AI89" s="189"/>
      <c r="AJ89" s="188" t="e">
        <f>+V89</f>
        <v>#REF!</v>
      </c>
      <c r="AK89" s="188"/>
      <c r="AL89" s="172" t="s">
        <v>111</v>
      </c>
      <c r="AO89" s="174">
        <f t="shared" si="49"/>
        <v>-11.5</v>
      </c>
      <c r="AP89" s="173">
        <f t="shared" si="42"/>
        <v>0</v>
      </c>
      <c r="AQ89" s="173">
        <f t="shared" si="43"/>
        <v>-11.5</v>
      </c>
      <c r="AR89" s="173">
        <f t="shared" si="44"/>
        <v>0</v>
      </c>
    </row>
    <row r="90" spans="1:44" x14ac:dyDescent="0.35">
      <c r="A90" s="113">
        <v>87</v>
      </c>
      <c r="B90" s="160" t="s">
        <v>112</v>
      </c>
      <c r="C90" s="115">
        <v>8800</v>
      </c>
      <c r="D90" s="115">
        <f t="shared" si="46"/>
        <v>4400</v>
      </c>
      <c r="E90" s="115">
        <f t="shared" si="45"/>
        <v>2200</v>
      </c>
      <c r="F90" s="115">
        <f t="shared" si="45"/>
        <v>1100</v>
      </c>
      <c r="G90" s="116">
        <f t="shared" si="37"/>
        <v>5000</v>
      </c>
      <c r="H90" s="116">
        <f t="shared" si="39"/>
        <v>8300</v>
      </c>
      <c r="I90" s="117">
        <v>21500</v>
      </c>
      <c r="J90" s="115">
        <v>0</v>
      </c>
      <c r="K90" s="118">
        <f t="shared" si="50"/>
        <v>21500</v>
      </c>
      <c r="L90" s="119">
        <v>0</v>
      </c>
      <c r="M90" s="119">
        <v>8</v>
      </c>
      <c r="N90" s="119">
        <v>14</v>
      </c>
      <c r="O90" s="120">
        <v>0</v>
      </c>
      <c r="P90" s="121">
        <f t="shared" si="40"/>
        <v>-14</v>
      </c>
      <c r="Q90" s="122">
        <v>-14</v>
      </c>
      <c r="R90" s="123">
        <v>0</v>
      </c>
      <c r="S90" s="123"/>
      <c r="T90" s="124">
        <f t="shared" si="47"/>
        <v>0</v>
      </c>
      <c r="U90" s="159">
        <v>137</v>
      </c>
      <c r="V90" s="210" t="e">
        <f>K90+#REF!+T90+U90</f>
        <v>#REF!</v>
      </c>
      <c r="W90" s="189"/>
      <c r="X90" s="189">
        <v>0</v>
      </c>
      <c r="Y90" s="116">
        <v>125</v>
      </c>
      <c r="Z90" s="189">
        <v>0</v>
      </c>
      <c r="AA90" s="189">
        <v>0</v>
      </c>
      <c r="AB90" s="116">
        <v>0</v>
      </c>
      <c r="AC90" s="210" t="e">
        <f t="shared" si="48"/>
        <v>#REF!</v>
      </c>
      <c r="AD90" s="211">
        <v>16.5</v>
      </c>
      <c r="AE90" s="190" t="s">
        <v>198</v>
      </c>
      <c r="AF90" s="190" t="s">
        <v>207</v>
      </c>
      <c r="AG90" s="156">
        <f t="shared" si="41"/>
        <v>87</v>
      </c>
      <c r="AH90" s="187"/>
      <c r="AI90" s="189"/>
      <c r="AJ90" s="188" t="e">
        <f>+V90</f>
        <v>#REF!</v>
      </c>
      <c r="AK90" s="188"/>
      <c r="AL90" s="172" t="s">
        <v>112</v>
      </c>
      <c r="AO90" s="174">
        <f t="shared" si="49"/>
        <v>-14</v>
      </c>
      <c r="AP90" s="173">
        <f t="shared" si="42"/>
        <v>0</v>
      </c>
      <c r="AQ90" s="173">
        <f t="shared" si="43"/>
        <v>-14</v>
      </c>
      <c r="AR90" s="173">
        <f t="shared" si="44"/>
        <v>0</v>
      </c>
    </row>
    <row r="91" spans="1:44" x14ac:dyDescent="0.35">
      <c r="A91" s="113">
        <v>88</v>
      </c>
      <c r="B91" s="160" t="s">
        <v>113</v>
      </c>
      <c r="C91" s="115">
        <v>8800</v>
      </c>
      <c r="D91" s="115">
        <f t="shared" si="46"/>
        <v>4400</v>
      </c>
      <c r="E91" s="115">
        <f t="shared" si="45"/>
        <v>2200</v>
      </c>
      <c r="F91" s="115">
        <f t="shared" si="45"/>
        <v>1100</v>
      </c>
      <c r="G91" s="116">
        <f t="shared" si="37"/>
        <v>5000</v>
      </c>
      <c r="H91" s="116">
        <f t="shared" si="39"/>
        <v>8300</v>
      </c>
      <c r="I91" s="117">
        <v>21500</v>
      </c>
      <c r="J91" s="115">
        <v>0</v>
      </c>
      <c r="K91" s="118">
        <f t="shared" si="50"/>
        <v>21500</v>
      </c>
      <c r="L91" s="119">
        <v>0</v>
      </c>
      <c r="M91" s="119">
        <v>8.5</v>
      </c>
      <c r="N91" s="119">
        <v>13.5</v>
      </c>
      <c r="O91" s="120">
        <v>0</v>
      </c>
      <c r="P91" s="121">
        <f t="shared" si="40"/>
        <v>-13.5</v>
      </c>
      <c r="Q91" s="122">
        <v>-13.5</v>
      </c>
      <c r="R91" s="123">
        <v>0</v>
      </c>
      <c r="S91" s="123"/>
      <c r="T91" s="124">
        <f t="shared" si="47"/>
        <v>0</v>
      </c>
      <c r="U91" s="159">
        <v>0</v>
      </c>
      <c r="V91" s="210" t="e">
        <f>K91+#REF!+T91+U91</f>
        <v>#REF!</v>
      </c>
      <c r="W91" s="189"/>
      <c r="X91" s="189">
        <v>0</v>
      </c>
      <c r="Y91" s="116">
        <v>125</v>
      </c>
      <c r="Z91" s="189">
        <v>0</v>
      </c>
      <c r="AA91" s="189">
        <v>0</v>
      </c>
      <c r="AB91" s="116">
        <v>125</v>
      </c>
      <c r="AC91" s="210" t="e">
        <f t="shared" si="48"/>
        <v>#REF!</v>
      </c>
      <c r="AD91" s="211">
        <v>14.5</v>
      </c>
      <c r="AE91" s="190" t="s">
        <v>198</v>
      </c>
      <c r="AF91" s="190" t="s">
        <v>207</v>
      </c>
      <c r="AG91" s="156">
        <f t="shared" si="41"/>
        <v>88</v>
      </c>
      <c r="AH91" s="187"/>
      <c r="AI91" s="189"/>
      <c r="AJ91" s="188" t="e">
        <f>+V91</f>
        <v>#REF!</v>
      </c>
      <c r="AK91" s="188"/>
      <c r="AL91" s="172" t="s">
        <v>113</v>
      </c>
      <c r="AO91" s="174">
        <f t="shared" si="49"/>
        <v>-13.5</v>
      </c>
      <c r="AP91" s="173">
        <f t="shared" si="42"/>
        <v>0</v>
      </c>
      <c r="AQ91" s="173">
        <f t="shared" si="43"/>
        <v>-13.5</v>
      </c>
      <c r="AR91" s="173">
        <f t="shared" si="44"/>
        <v>0</v>
      </c>
    </row>
    <row r="92" spans="1:44" x14ac:dyDescent="0.35">
      <c r="A92" s="113">
        <v>89</v>
      </c>
      <c r="B92" s="160" t="s">
        <v>114</v>
      </c>
      <c r="C92" s="115">
        <v>8800</v>
      </c>
      <c r="D92" s="115">
        <f t="shared" si="46"/>
        <v>4400</v>
      </c>
      <c r="E92" s="115">
        <f t="shared" si="45"/>
        <v>2200</v>
      </c>
      <c r="F92" s="115">
        <f t="shared" si="45"/>
        <v>1100</v>
      </c>
      <c r="G92" s="116">
        <f t="shared" si="37"/>
        <v>8500</v>
      </c>
      <c r="H92" s="116">
        <f t="shared" si="39"/>
        <v>11800</v>
      </c>
      <c r="I92" s="117">
        <v>25000</v>
      </c>
      <c r="J92" s="115">
        <v>0</v>
      </c>
      <c r="K92" s="118">
        <f t="shared" si="50"/>
        <v>25000</v>
      </c>
      <c r="L92" s="119">
        <v>0</v>
      </c>
      <c r="M92" s="119">
        <v>22</v>
      </c>
      <c r="N92" s="119">
        <v>0</v>
      </c>
      <c r="O92" s="120">
        <v>0</v>
      </c>
      <c r="P92" s="121">
        <f t="shared" si="40"/>
        <v>0</v>
      </c>
      <c r="Q92" s="122">
        <v>0</v>
      </c>
      <c r="R92" s="123">
        <v>0</v>
      </c>
      <c r="S92" s="123"/>
      <c r="T92" s="124">
        <f t="shared" si="47"/>
        <v>0</v>
      </c>
      <c r="U92" s="159"/>
      <c r="V92" s="210" t="e">
        <f>K92+#REF!+T92+U92</f>
        <v>#REF!</v>
      </c>
      <c r="W92" s="189"/>
      <c r="X92" s="189">
        <v>0</v>
      </c>
      <c r="Y92" s="116">
        <v>125</v>
      </c>
      <c r="Z92" s="189">
        <v>0</v>
      </c>
      <c r="AA92" s="189">
        <v>0</v>
      </c>
      <c r="AB92" s="116"/>
      <c r="AC92" s="210" t="e">
        <f t="shared" si="48"/>
        <v>#REF!</v>
      </c>
      <c r="AD92" s="211">
        <v>9</v>
      </c>
      <c r="AE92" s="190" t="s">
        <v>198</v>
      </c>
      <c r="AF92" s="190"/>
      <c r="AG92" s="156">
        <f t="shared" si="41"/>
        <v>89</v>
      </c>
      <c r="AH92" s="187" t="e">
        <f>+V92</f>
        <v>#REF!</v>
      </c>
      <c r="AI92" s="189"/>
      <c r="AJ92" s="189"/>
      <c r="AK92" s="188"/>
      <c r="AL92" s="172" t="s">
        <v>114</v>
      </c>
      <c r="AO92" s="174">
        <f t="shared" si="49"/>
        <v>0</v>
      </c>
      <c r="AP92" s="173">
        <f t="shared" si="42"/>
        <v>0</v>
      </c>
      <c r="AQ92" s="173">
        <f t="shared" si="43"/>
        <v>0</v>
      </c>
      <c r="AR92" s="173">
        <f t="shared" si="44"/>
        <v>0</v>
      </c>
    </row>
    <row r="93" spans="1:44" x14ac:dyDescent="0.35">
      <c r="A93" s="113">
        <v>90</v>
      </c>
      <c r="B93" s="160" t="s">
        <v>115</v>
      </c>
      <c r="C93" s="115">
        <v>8800</v>
      </c>
      <c r="D93" s="115">
        <f t="shared" si="46"/>
        <v>4400</v>
      </c>
      <c r="E93" s="115">
        <f t="shared" si="45"/>
        <v>2200</v>
      </c>
      <c r="F93" s="115">
        <f t="shared" si="45"/>
        <v>1100</v>
      </c>
      <c r="G93" s="116">
        <f t="shared" si="37"/>
        <v>5000</v>
      </c>
      <c r="H93" s="116">
        <f t="shared" si="39"/>
        <v>8300</v>
      </c>
      <c r="I93" s="117">
        <v>21500</v>
      </c>
      <c r="J93" s="115">
        <v>0</v>
      </c>
      <c r="K93" s="118">
        <f t="shared" si="50"/>
        <v>21500</v>
      </c>
      <c r="L93" s="119">
        <v>0</v>
      </c>
      <c r="M93" s="119">
        <v>22</v>
      </c>
      <c r="N93" s="119">
        <v>0</v>
      </c>
      <c r="O93" s="120">
        <v>0</v>
      </c>
      <c r="P93" s="121">
        <f t="shared" si="40"/>
        <v>0</v>
      </c>
      <c r="Q93" s="122">
        <v>0</v>
      </c>
      <c r="R93" s="123">
        <v>0</v>
      </c>
      <c r="S93" s="123"/>
      <c r="T93" s="124">
        <f t="shared" si="47"/>
        <v>0</v>
      </c>
      <c r="U93" s="159"/>
      <c r="V93" s="210" t="e">
        <f>K93+#REF!+T93+U93</f>
        <v>#REF!</v>
      </c>
      <c r="W93" s="189"/>
      <c r="X93" s="189">
        <v>0</v>
      </c>
      <c r="Y93" s="116">
        <v>125</v>
      </c>
      <c r="Z93" s="189">
        <v>0</v>
      </c>
      <c r="AA93" s="189">
        <v>1500</v>
      </c>
      <c r="AB93" s="116"/>
      <c r="AC93" s="210" t="e">
        <f t="shared" si="48"/>
        <v>#REF!</v>
      </c>
      <c r="AD93" s="211">
        <v>9</v>
      </c>
      <c r="AE93" s="190" t="s">
        <v>198</v>
      </c>
      <c r="AF93" s="190"/>
      <c r="AG93" s="156">
        <f t="shared" si="41"/>
        <v>90</v>
      </c>
      <c r="AH93" s="187" t="e">
        <f>+V93</f>
        <v>#REF!</v>
      </c>
      <c r="AI93" s="189"/>
      <c r="AJ93" s="189"/>
      <c r="AK93" s="188"/>
      <c r="AL93" s="172" t="s">
        <v>115</v>
      </c>
      <c r="AO93" s="174">
        <f t="shared" si="49"/>
        <v>0</v>
      </c>
      <c r="AP93" s="173">
        <f t="shared" si="42"/>
        <v>0</v>
      </c>
      <c r="AQ93" s="173">
        <f t="shared" si="43"/>
        <v>0</v>
      </c>
      <c r="AR93" s="173">
        <f t="shared" si="44"/>
        <v>0</v>
      </c>
    </row>
    <row r="94" spans="1:44" x14ac:dyDescent="0.35">
      <c r="A94" s="113">
        <v>91</v>
      </c>
      <c r="B94" s="160" t="s">
        <v>117</v>
      </c>
      <c r="C94" s="115">
        <v>8800</v>
      </c>
      <c r="D94" s="115">
        <f t="shared" si="46"/>
        <v>4400</v>
      </c>
      <c r="E94" s="115">
        <f t="shared" si="45"/>
        <v>2200</v>
      </c>
      <c r="F94" s="115">
        <f t="shared" si="45"/>
        <v>1100</v>
      </c>
      <c r="G94" s="116">
        <f t="shared" si="37"/>
        <v>5000</v>
      </c>
      <c r="H94" s="116">
        <f t="shared" si="39"/>
        <v>8300</v>
      </c>
      <c r="I94" s="117">
        <v>21500</v>
      </c>
      <c r="J94" s="115">
        <v>0</v>
      </c>
      <c r="K94" s="118">
        <f t="shared" si="50"/>
        <v>21500</v>
      </c>
      <c r="L94" s="119">
        <v>0</v>
      </c>
      <c r="M94" s="119">
        <v>10</v>
      </c>
      <c r="N94" s="119">
        <v>12</v>
      </c>
      <c r="O94" s="120">
        <v>0</v>
      </c>
      <c r="P94" s="121">
        <f t="shared" si="40"/>
        <v>-12</v>
      </c>
      <c r="Q94" s="122">
        <v>-12</v>
      </c>
      <c r="R94" s="123">
        <v>0</v>
      </c>
      <c r="S94" s="123"/>
      <c r="T94" s="124">
        <f t="shared" si="47"/>
        <v>0</v>
      </c>
      <c r="U94" s="159"/>
      <c r="V94" s="210" t="e">
        <f>K94+#REF!+T94+U94</f>
        <v>#REF!</v>
      </c>
      <c r="W94" s="189"/>
      <c r="X94" s="189">
        <v>0</v>
      </c>
      <c r="Y94" s="116">
        <v>125</v>
      </c>
      <c r="Z94" s="189">
        <v>0</v>
      </c>
      <c r="AA94" s="189">
        <v>0</v>
      </c>
      <c r="AB94" s="116">
        <v>0</v>
      </c>
      <c r="AC94" s="210" t="e">
        <f t="shared" si="48"/>
        <v>#REF!</v>
      </c>
      <c r="AD94" s="211">
        <v>15</v>
      </c>
      <c r="AE94" s="190" t="s">
        <v>198</v>
      </c>
      <c r="AF94" s="190" t="s">
        <v>207</v>
      </c>
      <c r="AG94" s="156">
        <f t="shared" si="41"/>
        <v>91</v>
      </c>
      <c r="AH94" s="187"/>
      <c r="AI94" s="189"/>
      <c r="AJ94" s="188" t="e">
        <f t="shared" ref="AJ94:AJ99" si="51">+V94</f>
        <v>#REF!</v>
      </c>
      <c r="AK94" s="188"/>
      <c r="AL94" s="172" t="s">
        <v>117</v>
      </c>
      <c r="AO94" s="174">
        <f t="shared" si="49"/>
        <v>-12</v>
      </c>
      <c r="AP94" s="173">
        <f t="shared" si="42"/>
        <v>0</v>
      </c>
      <c r="AQ94" s="173">
        <f t="shared" si="43"/>
        <v>-12</v>
      </c>
      <c r="AR94" s="173">
        <f t="shared" si="44"/>
        <v>0</v>
      </c>
    </row>
    <row r="95" spans="1:44" x14ac:dyDescent="0.35">
      <c r="A95" s="113">
        <v>92</v>
      </c>
      <c r="B95" s="160" t="s">
        <v>121</v>
      </c>
      <c r="C95" s="115">
        <v>8800</v>
      </c>
      <c r="D95" s="115">
        <f t="shared" si="46"/>
        <v>4400</v>
      </c>
      <c r="E95" s="115">
        <f t="shared" si="45"/>
        <v>2200</v>
      </c>
      <c r="F95" s="115">
        <f t="shared" si="45"/>
        <v>1100</v>
      </c>
      <c r="G95" s="116">
        <f t="shared" si="37"/>
        <v>5000</v>
      </c>
      <c r="H95" s="116">
        <f t="shared" si="39"/>
        <v>8300</v>
      </c>
      <c r="I95" s="117">
        <v>21500</v>
      </c>
      <c r="J95" s="115">
        <v>0</v>
      </c>
      <c r="K95" s="118">
        <f t="shared" si="50"/>
        <v>21500</v>
      </c>
      <c r="L95" s="119">
        <v>0</v>
      </c>
      <c r="M95" s="119">
        <v>9.5</v>
      </c>
      <c r="N95" s="119">
        <v>11.5</v>
      </c>
      <c r="O95" s="120">
        <v>0</v>
      </c>
      <c r="P95" s="121">
        <f t="shared" si="40"/>
        <v>-11.5</v>
      </c>
      <c r="Q95" s="122">
        <v>-11.5</v>
      </c>
      <c r="R95" s="123">
        <v>0</v>
      </c>
      <c r="S95" s="123"/>
      <c r="T95" s="124">
        <f t="shared" si="47"/>
        <v>0</v>
      </c>
      <c r="U95" s="159"/>
      <c r="V95" s="210" t="e">
        <f>K95+#REF!+T95+U95</f>
        <v>#REF!</v>
      </c>
      <c r="W95" s="189"/>
      <c r="X95" s="189">
        <v>0</v>
      </c>
      <c r="Y95" s="116">
        <v>125</v>
      </c>
      <c r="Z95" s="189">
        <v>0</v>
      </c>
      <c r="AA95" s="189">
        <v>0</v>
      </c>
      <c r="AB95" s="116">
        <v>261</v>
      </c>
      <c r="AC95" s="210" t="e">
        <f t="shared" si="48"/>
        <v>#REF!</v>
      </c>
      <c r="AD95" s="211">
        <v>17.5</v>
      </c>
      <c r="AE95" s="190" t="s">
        <v>198</v>
      </c>
      <c r="AF95" s="190" t="s">
        <v>207</v>
      </c>
      <c r="AG95" s="156">
        <f t="shared" si="41"/>
        <v>92</v>
      </c>
      <c r="AH95" s="187"/>
      <c r="AI95" s="189"/>
      <c r="AJ95" s="188" t="e">
        <f t="shared" si="51"/>
        <v>#REF!</v>
      </c>
      <c r="AK95" s="188"/>
      <c r="AL95" s="172" t="s">
        <v>121</v>
      </c>
      <c r="AO95" s="174">
        <f t="shared" si="49"/>
        <v>-12.5</v>
      </c>
      <c r="AP95" s="173">
        <f t="shared" si="42"/>
        <v>1</v>
      </c>
      <c r="AQ95" s="173">
        <f t="shared" si="43"/>
        <v>-11.5</v>
      </c>
      <c r="AR95" s="173">
        <f t="shared" si="44"/>
        <v>0</v>
      </c>
    </row>
    <row r="96" spans="1:44" x14ac:dyDescent="0.35">
      <c r="A96" s="113">
        <v>93</v>
      </c>
      <c r="B96" s="160" t="s">
        <v>119</v>
      </c>
      <c r="C96" s="115">
        <v>8800</v>
      </c>
      <c r="D96" s="115">
        <f t="shared" si="46"/>
        <v>4400</v>
      </c>
      <c r="E96" s="115">
        <f t="shared" si="45"/>
        <v>2200</v>
      </c>
      <c r="F96" s="115">
        <f t="shared" si="45"/>
        <v>1100</v>
      </c>
      <c r="G96" s="116">
        <f t="shared" si="37"/>
        <v>5000</v>
      </c>
      <c r="H96" s="116">
        <f t="shared" si="39"/>
        <v>8300</v>
      </c>
      <c r="I96" s="117">
        <v>21500</v>
      </c>
      <c r="J96" s="115">
        <v>0</v>
      </c>
      <c r="K96" s="118">
        <f t="shared" si="50"/>
        <v>21500</v>
      </c>
      <c r="L96" s="119">
        <v>0</v>
      </c>
      <c r="M96" s="119">
        <v>10</v>
      </c>
      <c r="N96" s="119">
        <v>12</v>
      </c>
      <c r="O96" s="120">
        <v>0</v>
      </c>
      <c r="P96" s="121">
        <f t="shared" si="40"/>
        <v>-12</v>
      </c>
      <c r="Q96" s="122">
        <v>-12</v>
      </c>
      <c r="R96" s="123">
        <v>0</v>
      </c>
      <c r="S96" s="123"/>
      <c r="T96" s="124">
        <f t="shared" si="47"/>
        <v>0</v>
      </c>
      <c r="U96" s="159"/>
      <c r="V96" s="210" t="e">
        <f>K96+#REF!+T96+U96</f>
        <v>#REF!</v>
      </c>
      <c r="W96" s="189"/>
      <c r="X96" s="189">
        <v>0</v>
      </c>
      <c r="Y96" s="116">
        <v>125</v>
      </c>
      <c r="Z96" s="189">
        <v>0</v>
      </c>
      <c r="AA96" s="189">
        <v>0</v>
      </c>
      <c r="AB96" s="116">
        <v>228</v>
      </c>
      <c r="AC96" s="210" t="e">
        <f t="shared" si="48"/>
        <v>#REF!</v>
      </c>
      <c r="AD96" s="211">
        <v>18</v>
      </c>
      <c r="AE96" s="190" t="s">
        <v>198</v>
      </c>
      <c r="AF96" s="190" t="s">
        <v>207</v>
      </c>
      <c r="AG96" s="156">
        <f t="shared" si="41"/>
        <v>93</v>
      </c>
      <c r="AH96" s="187"/>
      <c r="AI96" s="189"/>
      <c r="AJ96" s="188" t="e">
        <f t="shared" si="51"/>
        <v>#REF!</v>
      </c>
      <c r="AK96" s="188"/>
      <c r="AL96" s="172" t="s">
        <v>119</v>
      </c>
      <c r="AO96" s="174">
        <f t="shared" si="49"/>
        <v>-12</v>
      </c>
      <c r="AP96" s="173">
        <f t="shared" si="42"/>
        <v>0</v>
      </c>
      <c r="AQ96" s="173">
        <f t="shared" si="43"/>
        <v>-12</v>
      </c>
      <c r="AR96" s="173">
        <f t="shared" si="44"/>
        <v>0</v>
      </c>
    </row>
    <row r="97" spans="1:46" x14ac:dyDescent="0.35">
      <c r="A97" s="113">
        <v>94</v>
      </c>
      <c r="B97" s="160" t="s">
        <v>120</v>
      </c>
      <c r="C97" s="115">
        <v>8800</v>
      </c>
      <c r="D97" s="115">
        <f t="shared" si="46"/>
        <v>4400</v>
      </c>
      <c r="E97" s="115">
        <f t="shared" si="45"/>
        <v>2200</v>
      </c>
      <c r="F97" s="115">
        <f t="shared" si="45"/>
        <v>1100</v>
      </c>
      <c r="G97" s="116">
        <f t="shared" si="37"/>
        <v>5000</v>
      </c>
      <c r="H97" s="116">
        <f t="shared" si="39"/>
        <v>8300</v>
      </c>
      <c r="I97" s="117">
        <v>21500</v>
      </c>
      <c r="J97" s="115">
        <v>0</v>
      </c>
      <c r="K97" s="118">
        <f t="shared" si="50"/>
        <v>21500</v>
      </c>
      <c r="L97" s="119">
        <v>0</v>
      </c>
      <c r="M97" s="119">
        <v>10</v>
      </c>
      <c r="N97" s="119">
        <v>12</v>
      </c>
      <c r="O97" s="120">
        <v>0</v>
      </c>
      <c r="P97" s="121">
        <f t="shared" si="40"/>
        <v>-12</v>
      </c>
      <c r="Q97" s="122">
        <v>-12</v>
      </c>
      <c r="R97" s="123">
        <v>0</v>
      </c>
      <c r="S97" s="123"/>
      <c r="T97" s="124">
        <f t="shared" si="47"/>
        <v>0</v>
      </c>
      <c r="U97" s="159"/>
      <c r="V97" s="210" t="e">
        <f>K97+#REF!+T97+U97</f>
        <v>#REF!</v>
      </c>
      <c r="W97" s="189"/>
      <c r="X97" s="189">
        <v>0</v>
      </c>
      <c r="Y97" s="116">
        <v>125</v>
      </c>
      <c r="Z97" s="189">
        <v>0</v>
      </c>
      <c r="AA97" s="189">
        <v>0</v>
      </c>
      <c r="AB97" s="116">
        <v>0</v>
      </c>
      <c r="AC97" s="210" t="e">
        <f t="shared" si="48"/>
        <v>#REF!</v>
      </c>
      <c r="AD97" s="211">
        <v>18.5</v>
      </c>
      <c r="AE97" s="190" t="s">
        <v>198</v>
      </c>
      <c r="AF97" s="190"/>
      <c r="AG97" s="156">
        <f t="shared" si="41"/>
        <v>94</v>
      </c>
      <c r="AH97" s="187"/>
      <c r="AI97" s="189"/>
      <c r="AJ97" s="188" t="e">
        <f t="shared" si="51"/>
        <v>#REF!</v>
      </c>
      <c r="AK97" s="188"/>
      <c r="AL97" s="172" t="s">
        <v>120</v>
      </c>
      <c r="AO97" s="174">
        <f t="shared" si="49"/>
        <v>-12</v>
      </c>
      <c r="AP97" s="173">
        <f t="shared" si="42"/>
        <v>0</v>
      </c>
      <c r="AQ97" s="173">
        <f t="shared" si="43"/>
        <v>-12</v>
      </c>
      <c r="AR97" s="173">
        <f t="shared" si="44"/>
        <v>0</v>
      </c>
    </row>
    <row r="98" spans="1:46" x14ac:dyDescent="0.35">
      <c r="A98" s="113">
        <v>95</v>
      </c>
      <c r="B98" s="160" t="s">
        <v>118</v>
      </c>
      <c r="C98" s="115">
        <v>8800</v>
      </c>
      <c r="D98" s="115">
        <f t="shared" si="46"/>
        <v>4400</v>
      </c>
      <c r="E98" s="115">
        <f t="shared" si="45"/>
        <v>2200</v>
      </c>
      <c r="F98" s="115">
        <f t="shared" si="45"/>
        <v>1100</v>
      </c>
      <c r="G98" s="116">
        <f t="shared" si="37"/>
        <v>5000</v>
      </c>
      <c r="H98" s="116">
        <f t="shared" si="39"/>
        <v>8300</v>
      </c>
      <c r="I98" s="117">
        <v>21500</v>
      </c>
      <c r="J98" s="115">
        <v>0</v>
      </c>
      <c r="K98" s="118">
        <f t="shared" si="50"/>
        <v>21500</v>
      </c>
      <c r="L98" s="119">
        <v>0</v>
      </c>
      <c r="M98" s="119">
        <v>9.5</v>
      </c>
      <c r="N98" s="119">
        <v>11.5</v>
      </c>
      <c r="O98" s="120">
        <v>0</v>
      </c>
      <c r="P98" s="121">
        <f t="shared" si="40"/>
        <v>-11.5</v>
      </c>
      <c r="Q98" s="122">
        <v>-11.5</v>
      </c>
      <c r="R98" s="123">
        <v>0</v>
      </c>
      <c r="S98" s="123"/>
      <c r="T98" s="124">
        <f t="shared" si="47"/>
        <v>0</v>
      </c>
      <c r="U98" s="159"/>
      <c r="V98" s="210" t="e">
        <f>K98+#REF!+T98+U98</f>
        <v>#REF!</v>
      </c>
      <c r="W98" s="189"/>
      <c r="X98" s="189">
        <v>0</v>
      </c>
      <c r="Y98" s="116">
        <v>125</v>
      </c>
      <c r="Z98" s="189">
        <v>0</v>
      </c>
      <c r="AA98" s="189">
        <v>0</v>
      </c>
      <c r="AB98" s="116">
        <v>261</v>
      </c>
      <c r="AC98" s="210" t="e">
        <f t="shared" si="48"/>
        <v>#REF!</v>
      </c>
      <c r="AD98" s="211">
        <v>17</v>
      </c>
      <c r="AE98" s="190" t="s">
        <v>198</v>
      </c>
      <c r="AF98" s="190" t="s">
        <v>207</v>
      </c>
      <c r="AG98" s="156">
        <f t="shared" si="41"/>
        <v>95</v>
      </c>
      <c r="AH98" s="187"/>
      <c r="AI98" s="189"/>
      <c r="AJ98" s="188" t="e">
        <f t="shared" si="51"/>
        <v>#REF!</v>
      </c>
      <c r="AK98" s="188"/>
      <c r="AL98" s="172" t="s">
        <v>118</v>
      </c>
      <c r="AO98" s="174">
        <f t="shared" si="49"/>
        <v>-12.5</v>
      </c>
      <c r="AP98" s="173">
        <f t="shared" si="42"/>
        <v>1</v>
      </c>
      <c r="AQ98" s="173">
        <f t="shared" si="43"/>
        <v>-11.5</v>
      </c>
      <c r="AR98" s="173">
        <f t="shared" si="44"/>
        <v>0</v>
      </c>
    </row>
    <row r="99" spans="1:46" s="216" customFormat="1" x14ac:dyDescent="0.35">
      <c r="A99" s="131">
        <v>96</v>
      </c>
      <c r="B99" s="161" t="s">
        <v>116</v>
      </c>
      <c r="C99" s="162">
        <v>8800</v>
      </c>
      <c r="D99" s="162">
        <f t="shared" si="46"/>
        <v>4400</v>
      </c>
      <c r="E99" s="162">
        <f t="shared" si="45"/>
        <v>2200</v>
      </c>
      <c r="F99" s="162">
        <f t="shared" si="45"/>
        <v>1100</v>
      </c>
      <c r="G99" s="163">
        <f t="shared" si="37"/>
        <v>5000</v>
      </c>
      <c r="H99" s="163">
        <f t="shared" si="39"/>
        <v>8300</v>
      </c>
      <c r="I99" s="164">
        <v>21500</v>
      </c>
      <c r="J99" s="162">
        <v>0</v>
      </c>
      <c r="K99" s="165">
        <f t="shared" si="50"/>
        <v>21500</v>
      </c>
      <c r="L99" s="166">
        <v>0</v>
      </c>
      <c r="M99" s="166">
        <v>9.5</v>
      </c>
      <c r="N99" s="166">
        <v>12.5</v>
      </c>
      <c r="O99" s="167">
        <v>0</v>
      </c>
      <c r="P99" s="168">
        <f t="shared" si="40"/>
        <v>-12.5</v>
      </c>
      <c r="Q99" s="169">
        <v>-12.5</v>
      </c>
      <c r="R99" s="157">
        <v>0</v>
      </c>
      <c r="S99" s="157"/>
      <c r="T99" s="170">
        <f t="shared" si="47"/>
        <v>0</v>
      </c>
      <c r="U99" s="171"/>
      <c r="V99" s="165" t="e">
        <f>K99+#REF!+T99+U99</f>
        <v>#REF!</v>
      </c>
      <c r="W99" s="162"/>
      <c r="X99" s="162">
        <v>0</v>
      </c>
      <c r="Y99" s="163">
        <v>125</v>
      </c>
      <c r="Z99" s="162">
        <v>0</v>
      </c>
      <c r="AA99" s="162">
        <v>0</v>
      </c>
      <c r="AB99" s="163">
        <v>193</v>
      </c>
      <c r="AC99" s="165" t="e">
        <f t="shared" si="48"/>
        <v>#REF!</v>
      </c>
      <c r="AD99" s="213">
        <v>14.5</v>
      </c>
      <c r="AE99" s="168" t="s">
        <v>208</v>
      </c>
      <c r="AF99" s="168"/>
      <c r="AG99" s="168">
        <f t="shared" si="41"/>
        <v>96</v>
      </c>
      <c r="AH99" s="214"/>
      <c r="AI99" s="162"/>
      <c r="AJ99" s="163" t="e">
        <f t="shared" si="51"/>
        <v>#REF!</v>
      </c>
      <c r="AK99" s="163"/>
      <c r="AL99" s="215" t="s">
        <v>116</v>
      </c>
      <c r="AO99" s="217">
        <f t="shared" si="49"/>
        <v>-12.5</v>
      </c>
      <c r="AP99" s="216">
        <f t="shared" si="42"/>
        <v>0</v>
      </c>
      <c r="AQ99" s="216">
        <f t="shared" si="43"/>
        <v>-12.5</v>
      </c>
      <c r="AR99" s="216">
        <f t="shared" si="44"/>
        <v>0</v>
      </c>
    </row>
    <row r="100" spans="1:46" x14ac:dyDescent="0.35">
      <c r="A100" s="113">
        <v>97</v>
      </c>
      <c r="B100" s="160" t="s">
        <v>130</v>
      </c>
      <c r="C100" s="115">
        <f>I100*40%</f>
        <v>11200</v>
      </c>
      <c r="D100" s="115">
        <f t="shared" si="46"/>
        <v>5600</v>
      </c>
      <c r="E100" s="115">
        <f t="shared" si="46"/>
        <v>2800</v>
      </c>
      <c r="F100" s="115">
        <f t="shared" si="46"/>
        <v>1400</v>
      </c>
      <c r="G100" s="116">
        <f>+I100-SUM(C100:F100)</f>
        <v>7000</v>
      </c>
      <c r="H100" s="116">
        <f>SUM(E100:G100)</f>
        <v>11200</v>
      </c>
      <c r="I100" s="117">
        <v>28000</v>
      </c>
      <c r="J100" s="115">
        <v>0</v>
      </c>
      <c r="K100" s="118">
        <f t="shared" si="50"/>
        <v>28000</v>
      </c>
      <c r="L100" s="119">
        <v>0</v>
      </c>
      <c r="M100" s="119">
        <v>22</v>
      </c>
      <c r="N100" s="119">
        <v>0</v>
      </c>
      <c r="O100" s="120">
        <v>0</v>
      </c>
      <c r="P100" s="121">
        <f t="shared" si="40"/>
        <v>0</v>
      </c>
      <c r="Q100" s="122">
        <v>0</v>
      </c>
      <c r="R100" s="123">
        <v>0</v>
      </c>
      <c r="S100" s="123"/>
      <c r="T100" s="124">
        <f t="shared" si="47"/>
        <v>0</v>
      </c>
      <c r="U100" s="159"/>
      <c r="V100" s="210" t="e">
        <f>K100+#REF!+T100+U100</f>
        <v>#REF!</v>
      </c>
      <c r="W100" s="189"/>
      <c r="X100" s="189">
        <v>0</v>
      </c>
      <c r="Y100" s="116">
        <v>167</v>
      </c>
      <c r="Z100" s="189">
        <v>0</v>
      </c>
      <c r="AA100" s="189">
        <v>0</v>
      </c>
      <c r="AB100" s="116">
        <v>0</v>
      </c>
      <c r="AC100" s="210" t="e">
        <f>(V100)-(W100+X100+Y100+AA100+Z100+AB100)</f>
        <v>#REF!</v>
      </c>
      <c r="AD100" s="211">
        <v>0</v>
      </c>
      <c r="AE100" s="190" t="s">
        <v>198</v>
      </c>
      <c r="AF100" s="190"/>
      <c r="AG100" s="156"/>
      <c r="AH100" s="187" t="e">
        <f>+V100</f>
        <v>#REF!</v>
      </c>
      <c r="AI100" s="189"/>
      <c r="AJ100" s="188"/>
      <c r="AK100" s="188"/>
      <c r="AL100" s="172" t="s">
        <v>130</v>
      </c>
      <c r="AO100" s="174">
        <f t="shared" si="49"/>
        <v>0</v>
      </c>
      <c r="AP100" s="173">
        <f t="shared" ref="AP100:AP102" si="52">+P100-AO100</f>
        <v>0</v>
      </c>
      <c r="AQ100" s="173">
        <f t="shared" si="43"/>
        <v>0</v>
      </c>
      <c r="AR100" s="173">
        <f t="shared" ref="AR100:AR103" si="53">+AQ100-P100</f>
        <v>0</v>
      </c>
    </row>
    <row r="101" spans="1:46" s="207" customFormat="1" x14ac:dyDescent="0.35">
      <c r="A101" s="113">
        <v>98</v>
      </c>
      <c r="B101" s="160" t="s">
        <v>131</v>
      </c>
      <c r="C101" s="115">
        <f>I101*40%</f>
        <v>9600</v>
      </c>
      <c r="D101" s="115">
        <f t="shared" ref="D101:F104" si="54">C101/2</f>
        <v>4800</v>
      </c>
      <c r="E101" s="115">
        <f t="shared" si="54"/>
        <v>2400</v>
      </c>
      <c r="F101" s="115">
        <f t="shared" si="54"/>
        <v>1200</v>
      </c>
      <c r="G101" s="116">
        <f>+I101-SUM(C101:F101)</f>
        <v>6000</v>
      </c>
      <c r="H101" s="116">
        <f>SUM(E101:G101)</f>
        <v>9600</v>
      </c>
      <c r="I101" s="117">
        <v>24000</v>
      </c>
      <c r="J101" s="115">
        <f>ROUND(X101*108.33%+(W101*435%),0)</f>
        <v>1248</v>
      </c>
      <c r="K101" s="118">
        <f t="shared" si="50"/>
        <v>22752</v>
      </c>
      <c r="L101" s="119">
        <v>0</v>
      </c>
      <c r="M101" s="119">
        <v>24</v>
      </c>
      <c r="N101" s="119">
        <v>0</v>
      </c>
      <c r="O101" s="120">
        <v>0</v>
      </c>
      <c r="P101" s="156">
        <f t="shared" si="40"/>
        <v>0</v>
      </c>
      <c r="Q101" s="140">
        <v>0</v>
      </c>
      <c r="R101" s="133">
        <v>0</v>
      </c>
      <c r="S101" s="133"/>
      <c r="T101" s="124">
        <f>+I101/24*S101</f>
        <v>0</v>
      </c>
      <c r="U101" s="125"/>
      <c r="V101" s="210" t="e">
        <f>K101+#REF!+T101+U101</f>
        <v>#REF!</v>
      </c>
      <c r="W101" s="115"/>
      <c r="X101" s="115">
        <f>ROUND(C101/22*(22+Q101)*12/100,0)</f>
        <v>1152</v>
      </c>
      <c r="Y101" s="116">
        <v>125</v>
      </c>
      <c r="Z101" s="115">
        <v>0</v>
      </c>
      <c r="AA101" s="115">
        <v>0</v>
      </c>
      <c r="AB101" s="116">
        <v>0</v>
      </c>
      <c r="AC101" s="210" t="e">
        <f>(V101)-(W101+X101+Y101+AA101+Z101+AB101)</f>
        <v>#REF!</v>
      </c>
      <c r="AD101" s="212">
        <v>0</v>
      </c>
      <c r="AE101" s="156" t="s">
        <v>198</v>
      </c>
      <c r="AF101" s="156"/>
      <c r="AG101" s="156"/>
      <c r="AH101" s="193"/>
      <c r="AI101" s="115"/>
      <c r="AJ101" s="116"/>
      <c r="AK101" s="116" t="e">
        <f>+V101</f>
        <v>#REF!</v>
      </c>
      <c r="AL101" s="206" t="s">
        <v>131</v>
      </c>
      <c r="AO101" s="208">
        <f>M101+L101+O101-24</f>
        <v>0</v>
      </c>
      <c r="AP101" s="207">
        <f t="shared" si="52"/>
        <v>0</v>
      </c>
      <c r="AQ101" s="207">
        <f t="shared" si="43"/>
        <v>0</v>
      </c>
      <c r="AR101" s="173">
        <f t="shared" si="53"/>
        <v>0</v>
      </c>
      <c r="AT101" s="206" t="s">
        <v>209</v>
      </c>
    </row>
    <row r="102" spans="1:46" s="207" customFormat="1" x14ac:dyDescent="0.35">
      <c r="A102" s="113">
        <v>99</v>
      </c>
      <c r="B102" s="160" t="s">
        <v>148</v>
      </c>
      <c r="C102" s="115">
        <v>8800</v>
      </c>
      <c r="D102" s="115">
        <f t="shared" si="54"/>
        <v>4400</v>
      </c>
      <c r="E102" s="115">
        <f t="shared" si="54"/>
        <v>2200</v>
      </c>
      <c r="F102" s="115">
        <f t="shared" si="54"/>
        <v>1100</v>
      </c>
      <c r="G102" s="116">
        <f>+I102-SUM(C102:F102)</f>
        <v>5000</v>
      </c>
      <c r="H102" s="116">
        <f>SUM(E102:G102)</f>
        <v>8300</v>
      </c>
      <c r="I102" s="117">
        <v>21500</v>
      </c>
      <c r="J102" s="115">
        <v>0</v>
      </c>
      <c r="K102" s="118">
        <f t="shared" si="50"/>
        <v>21500</v>
      </c>
      <c r="L102" s="119">
        <v>0</v>
      </c>
      <c r="M102" s="119">
        <v>4</v>
      </c>
      <c r="N102" s="119">
        <v>20</v>
      </c>
      <c r="O102" s="120">
        <v>0</v>
      </c>
      <c r="P102" s="156">
        <f t="shared" si="40"/>
        <v>-20</v>
      </c>
      <c r="Q102" s="140">
        <v>-21</v>
      </c>
      <c r="R102" s="133">
        <v>0</v>
      </c>
      <c r="S102" s="133"/>
      <c r="T102" s="124">
        <f>+I102/24*S102</f>
        <v>0</v>
      </c>
      <c r="U102" s="125"/>
      <c r="V102" s="210" t="e">
        <f>K102+#REF!+T102+U102</f>
        <v>#REF!</v>
      </c>
      <c r="W102" s="115"/>
      <c r="X102" s="115">
        <v>0</v>
      </c>
      <c r="Y102" s="116">
        <v>125</v>
      </c>
      <c r="Z102" s="115">
        <v>0</v>
      </c>
      <c r="AA102" s="115">
        <v>0</v>
      </c>
      <c r="AB102" s="116">
        <v>187</v>
      </c>
      <c r="AC102" s="210" t="e">
        <f>(V102)-(W102+X102+Y102+AA102+Z102+AB102)</f>
        <v>#REF!</v>
      </c>
      <c r="AD102" s="212">
        <v>0</v>
      </c>
      <c r="AE102" s="156" t="s">
        <v>198</v>
      </c>
      <c r="AF102" s="156"/>
      <c r="AG102" s="156"/>
      <c r="AH102" s="193"/>
      <c r="AI102" s="115"/>
      <c r="AJ102" s="116"/>
      <c r="AK102" s="116" t="e">
        <f>+V102</f>
        <v>#REF!</v>
      </c>
      <c r="AL102" s="206" t="s">
        <v>148</v>
      </c>
      <c r="AO102" s="208">
        <f>M102+L102+O102-24</f>
        <v>-20</v>
      </c>
      <c r="AP102" s="207">
        <f t="shared" si="52"/>
        <v>0</v>
      </c>
      <c r="AQ102" s="207">
        <f t="shared" si="43"/>
        <v>-20</v>
      </c>
      <c r="AR102" s="173">
        <f t="shared" si="53"/>
        <v>0</v>
      </c>
    </row>
    <row r="103" spans="1:46" s="207" customFormat="1" x14ac:dyDescent="0.35">
      <c r="A103" s="113">
        <v>100</v>
      </c>
      <c r="B103" s="160" t="s">
        <v>178</v>
      </c>
      <c r="C103" s="115">
        <v>8800</v>
      </c>
      <c r="D103" s="115">
        <f t="shared" si="54"/>
        <v>4400</v>
      </c>
      <c r="E103" s="115">
        <f t="shared" si="54"/>
        <v>2200</v>
      </c>
      <c r="F103" s="115">
        <f t="shared" si="54"/>
        <v>1100</v>
      </c>
      <c r="G103" s="116">
        <f>+I103-SUM(C103:F103)</f>
        <v>5000</v>
      </c>
      <c r="H103" s="116">
        <f>SUM(E103:G103)</f>
        <v>8300</v>
      </c>
      <c r="I103" s="117">
        <v>21500</v>
      </c>
      <c r="J103" s="115">
        <v>0</v>
      </c>
      <c r="K103" s="118">
        <f t="shared" si="50"/>
        <v>21500</v>
      </c>
      <c r="L103" s="119">
        <v>0</v>
      </c>
      <c r="M103" s="119">
        <v>8</v>
      </c>
      <c r="N103" s="119">
        <v>16</v>
      </c>
      <c r="O103" s="120">
        <v>0</v>
      </c>
      <c r="P103" s="156">
        <f t="shared" si="40"/>
        <v>-16</v>
      </c>
      <c r="Q103" s="140">
        <v>-18</v>
      </c>
      <c r="R103" s="133">
        <v>0</v>
      </c>
      <c r="S103" s="133"/>
      <c r="T103" s="124">
        <f>+I103/24*S103</f>
        <v>0</v>
      </c>
      <c r="U103" s="125">
        <v>513</v>
      </c>
      <c r="V103" s="210" t="e">
        <f>K103+#REF!+T103+U103</f>
        <v>#REF!</v>
      </c>
      <c r="W103" s="115"/>
      <c r="X103" s="115">
        <v>0</v>
      </c>
      <c r="Y103" s="116">
        <v>125</v>
      </c>
      <c r="Z103" s="115">
        <v>0</v>
      </c>
      <c r="AA103" s="115">
        <v>0</v>
      </c>
      <c r="AB103" s="116">
        <v>62</v>
      </c>
      <c r="AC103" s="210" t="e">
        <f>(V103)-(W103+X103+Y103+AA103+Z103+AB103)</f>
        <v>#REF!</v>
      </c>
      <c r="AD103" s="212"/>
      <c r="AE103" s="156" t="s">
        <v>202</v>
      </c>
      <c r="AF103" s="156"/>
      <c r="AG103" s="156"/>
      <c r="AH103" s="193"/>
      <c r="AI103" s="115"/>
      <c r="AJ103" s="116"/>
      <c r="AK103" s="116" t="e">
        <f>+V103</f>
        <v>#REF!</v>
      </c>
      <c r="AL103" s="206"/>
      <c r="AO103" s="208"/>
      <c r="AQ103" s="207">
        <f t="shared" si="43"/>
        <v>-16</v>
      </c>
      <c r="AR103" s="173">
        <f t="shared" si="53"/>
        <v>0</v>
      </c>
    </row>
    <row r="104" spans="1:46" s="207" customFormat="1" x14ac:dyDescent="0.35">
      <c r="A104" s="113">
        <v>101</v>
      </c>
      <c r="B104" s="160" t="s">
        <v>179</v>
      </c>
      <c r="C104" s="115">
        <f>I104*40%</f>
        <v>16000</v>
      </c>
      <c r="D104" s="115">
        <f t="shared" si="54"/>
        <v>8000</v>
      </c>
      <c r="E104" s="115">
        <f t="shared" si="54"/>
        <v>4000</v>
      </c>
      <c r="F104" s="115">
        <f t="shared" si="54"/>
        <v>2000</v>
      </c>
      <c r="G104" s="116">
        <f>+I104-SUM(C104:F104)</f>
        <v>10000</v>
      </c>
      <c r="H104" s="116">
        <f>SUM(E104:G104)</f>
        <v>16000</v>
      </c>
      <c r="I104" s="117">
        <v>40000</v>
      </c>
      <c r="J104" s="115">
        <v>0</v>
      </c>
      <c r="K104" s="118">
        <f t="shared" si="50"/>
        <v>40000</v>
      </c>
      <c r="L104" s="119">
        <v>0</v>
      </c>
      <c r="M104" s="119">
        <v>24</v>
      </c>
      <c r="N104" s="119">
        <v>0</v>
      </c>
      <c r="O104" s="120">
        <v>0</v>
      </c>
      <c r="P104" s="156">
        <f t="shared" si="40"/>
        <v>0</v>
      </c>
      <c r="Q104" s="140">
        <v>0</v>
      </c>
      <c r="R104" s="133">
        <v>0</v>
      </c>
      <c r="S104" s="133"/>
      <c r="T104" s="124">
        <f>+I104/24*S104</f>
        <v>0</v>
      </c>
      <c r="U104" s="125">
        <v>0</v>
      </c>
      <c r="V104" s="210" t="e">
        <f>K104+#REF!+T104+U104</f>
        <v>#REF!</v>
      </c>
      <c r="W104" s="115"/>
      <c r="X104" s="115">
        <v>0</v>
      </c>
      <c r="Y104" s="116">
        <v>0</v>
      </c>
      <c r="Z104" s="115">
        <v>0</v>
      </c>
      <c r="AA104" s="115">
        <v>0</v>
      </c>
      <c r="AB104" s="116">
        <v>0</v>
      </c>
      <c r="AC104" s="210" t="e">
        <f>(V104)-(W104+X104+Y104+AA104+Z104+AB104)</f>
        <v>#REF!</v>
      </c>
      <c r="AD104" s="212"/>
      <c r="AE104" s="156" t="s">
        <v>202</v>
      </c>
      <c r="AF104" s="156"/>
      <c r="AG104" s="156"/>
      <c r="AH104" s="193" t="e">
        <f>+V104</f>
        <v>#REF!</v>
      </c>
      <c r="AI104" s="115"/>
      <c r="AJ104" s="116"/>
      <c r="AK104" s="116"/>
      <c r="AL104" s="206"/>
      <c r="AO104" s="208"/>
      <c r="AR104" s="173"/>
    </row>
    <row r="105" spans="1:46" x14ac:dyDescent="0.35">
      <c r="A105" s="113"/>
      <c r="B105" s="160"/>
      <c r="C105" s="117">
        <f>SUM(C4:C104)</f>
        <v>1647380</v>
      </c>
      <c r="D105" s="117">
        <f t="shared" ref="D105:AK105" si="55">SUM(D4:D104)</f>
        <v>733050</v>
      </c>
      <c r="E105" s="117">
        <f t="shared" si="55"/>
        <v>360279.95</v>
      </c>
      <c r="F105" s="117">
        <f t="shared" si="55"/>
        <v>176639.97500000001</v>
      </c>
      <c r="G105" s="117">
        <f t="shared" si="55"/>
        <v>1110124.075</v>
      </c>
      <c r="H105" s="117">
        <f t="shared" si="55"/>
        <v>1647044</v>
      </c>
      <c r="I105" s="117">
        <f t="shared" si="55"/>
        <v>4027474</v>
      </c>
      <c r="J105" s="117">
        <f t="shared" si="55"/>
        <v>58339</v>
      </c>
      <c r="K105" s="117">
        <f t="shared" si="55"/>
        <v>3969135</v>
      </c>
      <c r="L105" s="117">
        <f t="shared" si="55"/>
        <v>105</v>
      </c>
      <c r="M105" s="117">
        <f t="shared" si="55"/>
        <v>1755.5</v>
      </c>
      <c r="N105" s="117">
        <f t="shared" si="55"/>
        <v>522.5</v>
      </c>
      <c r="O105" s="117">
        <f t="shared" si="55"/>
        <v>57</v>
      </c>
      <c r="P105" s="117">
        <f t="shared" si="55"/>
        <v>-360.5</v>
      </c>
      <c r="Q105" s="117">
        <f t="shared" si="55"/>
        <v>-486.5</v>
      </c>
      <c r="R105" s="117">
        <f t="shared" si="55"/>
        <v>106</v>
      </c>
      <c r="S105" s="117">
        <f t="shared" si="55"/>
        <v>8.5</v>
      </c>
      <c r="T105" s="117">
        <f t="shared" si="55"/>
        <v>19105.18181818182</v>
      </c>
      <c r="U105" s="117">
        <f t="shared" si="55"/>
        <v>90669.5</v>
      </c>
      <c r="V105" s="117" t="e">
        <f t="shared" si="55"/>
        <v>#REF!</v>
      </c>
      <c r="W105" s="117">
        <f t="shared" si="55"/>
        <v>1040</v>
      </c>
      <c r="X105" s="117">
        <f t="shared" si="55"/>
        <v>37329.636363636368</v>
      </c>
      <c r="Y105" s="117">
        <f t="shared" si="55"/>
        <v>14960</v>
      </c>
      <c r="Z105" s="117">
        <f t="shared" si="55"/>
        <v>64700</v>
      </c>
      <c r="AA105" s="117">
        <f t="shared" si="55"/>
        <v>15500</v>
      </c>
      <c r="AB105" s="117">
        <f t="shared" si="55"/>
        <v>-10380.5</v>
      </c>
      <c r="AC105" s="117" t="e">
        <f t="shared" si="55"/>
        <v>#REF!</v>
      </c>
      <c r="AD105" s="117">
        <f t="shared" si="55"/>
        <v>350</v>
      </c>
      <c r="AE105" s="117"/>
      <c r="AF105" s="117"/>
      <c r="AG105" s="117">
        <f t="shared" si="55"/>
        <v>4656</v>
      </c>
      <c r="AH105" s="117" t="e">
        <f t="shared" si="55"/>
        <v>#REF!</v>
      </c>
      <c r="AI105" s="117" t="e">
        <f t="shared" si="55"/>
        <v>#REF!</v>
      </c>
      <c r="AJ105" s="117" t="e">
        <f t="shared" si="55"/>
        <v>#REF!</v>
      </c>
      <c r="AK105" s="117" t="e">
        <f t="shared" si="55"/>
        <v>#REF!</v>
      </c>
    </row>
    <row r="106" spans="1:46" x14ac:dyDescent="0.35">
      <c r="B106" s="218" t="s">
        <v>210</v>
      </c>
    </row>
    <row r="107" spans="1:46" x14ac:dyDescent="0.35">
      <c r="B107" s="218" t="s">
        <v>211</v>
      </c>
      <c r="X107" s="224"/>
    </row>
    <row r="108" spans="1:46" x14ac:dyDescent="0.35">
      <c r="X108" s="224"/>
    </row>
    <row r="111" spans="1:46" x14ac:dyDescent="0.35">
      <c r="G111" s="225" t="s">
        <v>212</v>
      </c>
      <c r="H111" s="226"/>
    </row>
    <row r="112" spans="1:46" x14ac:dyDescent="0.35">
      <c r="G112" s="225" t="s">
        <v>213</v>
      </c>
      <c r="H112" s="226"/>
    </row>
    <row r="113" spans="7:13" x14ac:dyDescent="0.35">
      <c r="G113" s="225" t="s">
        <v>214</v>
      </c>
      <c r="H113" s="226"/>
    </row>
    <row r="114" spans="7:13" x14ac:dyDescent="0.35">
      <c r="G114" s="225" t="s">
        <v>215</v>
      </c>
      <c r="H114" s="226"/>
    </row>
    <row r="115" spans="7:13" x14ac:dyDescent="0.35">
      <c r="G115" s="225" t="s">
        <v>216</v>
      </c>
      <c r="H115" s="226"/>
    </row>
    <row r="118" spans="7:13" x14ac:dyDescent="0.35">
      <c r="G118" s="227">
        <v>2</v>
      </c>
      <c r="H118" s="228" t="s">
        <v>217</v>
      </c>
      <c r="I118" s="229">
        <v>29083</v>
      </c>
      <c r="J118" s="229">
        <v>29821.636363636364</v>
      </c>
      <c r="K118" s="230">
        <f>I118-J118</f>
        <v>-738.63636363636397</v>
      </c>
      <c r="L118" s="238" t="s">
        <v>218</v>
      </c>
      <c r="M118" s="238"/>
    </row>
  </sheetData>
  <mergeCells count="16">
    <mergeCell ref="L118:M118"/>
    <mergeCell ref="A1:AK1"/>
    <mergeCell ref="K2:U2"/>
    <mergeCell ref="AD2:AD3"/>
    <mergeCell ref="V2:V3"/>
    <mergeCell ref="W2:W3"/>
    <mergeCell ref="X2:X3"/>
    <mergeCell ref="Y2:Y3"/>
    <mergeCell ref="A2:A3"/>
    <mergeCell ref="B2:B3"/>
    <mergeCell ref="I2:I3"/>
    <mergeCell ref="J2:J3"/>
    <mergeCell ref="Z2:Z3"/>
    <mergeCell ref="AA2:AA3"/>
    <mergeCell ref="AB2:AB3"/>
    <mergeCell ref="AC2:AC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Jan'2022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2022-04-05T06:52:51Z</cp:lastPrinted>
  <dcterms:created xsi:type="dcterms:W3CDTF">2020-08-17T10:42:48Z</dcterms:created>
  <dcterms:modified xsi:type="dcterms:W3CDTF">2022-06-03T13:34:04Z</dcterms:modified>
</cp:coreProperties>
</file>