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PF SHEET" sheetId="1" r:id="rId1"/>
    <sheet name="ESIC" sheetId="2" r:id="rId2"/>
    <sheet name="ESIC CARD FORMAT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13" i="2" l="1"/>
  <c r="D13" i="2"/>
  <c r="F13" i="2" s="1"/>
  <c r="E12" i="2"/>
  <c r="F12" i="2" s="1"/>
  <c r="D12" i="2"/>
  <c r="F11" i="2"/>
  <c r="E11" i="2"/>
  <c r="D11" i="2"/>
  <c r="E10" i="2"/>
  <c r="F10" i="2" s="1"/>
  <c r="D10" i="2"/>
  <c r="E9" i="2"/>
  <c r="D9" i="2"/>
  <c r="F9" i="2" s="1"/>
  <c r="E8" i="2"/>
  <c r="F8" i="2" s="1"/>
  <c r="D8" i="2"/>
  <c r="F7" i="2"/>
  <c r="E7" i="2"/>
  <c r="D7" i="2"/>
  <c r="E6" i="2"/>
  <c r="E15" i="2" s="1"/>
  <c r="F17" i="2" s="1"/>
  <c r="D6" i="2"/>
  <c r="T24" i="1"/>
  <c r="R24" i="1"/>
  <c r="T23" i="1"/>
  <c r="S23" i="1"/>
  <c r="U23" i="1" s="1"/>
  <c r="R23" i="1"/>
  <c r="T22" i="1"/>
  <c r="S22" i="1"/>
  <c r="S24" i="1" s="1"/>
  <c r="U24" i="1" s="1"/>
  <c r="R22" i="1"/>
  <c r="U21" i="1"/>
  <c r="W21" i="1" s="1"/>
  <c r="T21" i="1"/>
  <c r="R21" i="1"/>
  <c r="U20" i="1"/>
  <c r="W20" i="1" s="1"/>
  <c r="T20" i="1"/>
  <c r="R20" i="1"/>
  <c r="U19" i="1"/>
  <c r="W19" i="1" s="1"/>
  <c r="T19" i="1"/>
  <c r="S19" i="1"/>
  <c r="R19" i="1"/>
  <c r="T18" i="1"/>
  <c r="S18" i="1"/>
  <c r="R18" i="1"/>
  <c r="U18" i="1" s="1"/>
  <c r="T17" i="1"/>
  <c r="R17" i="1"/>
  <c r="T16" i="1"/>
  <c r="S16" i="1"/>
  <c r="U16" i="1" s="1"/>
  <c r="R16" i="1"/>
  <c r="U15" i="1"/>
  <c r="W15" i="1" s="1"/>
  <c r="T15" i="1"/>
  <c r="S15" i="1"/>
  <c r="R15" i="1"/>
  <c r="T14" i="1"/>
  <c r="S14" i="1"/>
  <c r="R14" i="1"/>
  <c r="U14" i="1" s="1"/>
  <c r="T13" i="1"/>
  <c r="R13" i="1"/>
  <c r="X12" i="1"/>
  <c r="T12" i="1"/>
  <c r="R12" i="1"/>
  <c r="T11" i="1"/>
  <c r="U11" i="1" s="1"/>
  <c r="S11" i="1"/>
  <c r="R11" i="1"/>
  <c r="X10" i="1"/>
  <c r="T10" i="1"/>
  <c r="R10" i="1"/>
  <c r="T9" i="1"/>
  <c r="R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T8" i="1"/>
  <c r="S8" i="1"/>
  <c r="S9" i="1" s="1"/>
  <c r="R8" i="1"/>
  <c r="U8" i="1" s="1"/>
  <c r="A8" i="1"/>
  <c r="X7" i="1"/>
  <c r="W7" i="1"/>
  <c r="Y7" i="1" s="1"/>
  <c r="U7" i="1"/>
  <c r="T7" i="1"/>
  <c r="T27" i="1" s="1"/>
  <c r="R7" i="1"/>
  <c r="F6" i="2" l="1"/>
  <c r="F15" i="2" s="1"/>
  <c r="V23" i="1"/>
  <c r="X23" i="1" s="1"/>
  <c r="W23" i="1"/>
  <c r="Y23" i="1" s="1"/>
  <c r="W11" i="1"/>
  <c r="V11" i="1"/>
  <c r="X11" i="1" s="1"/>
  <c r="Y19" i="1"/>
  <c r="V24" i="1"/>
  <c r="X24" i="1" s="1"/>
  <c r="W24" i="1"/>
  <c r="Y24" i="1" s="1"/>
  <c r="V8" i="1"/>
  <c r="W8" i="1"/>
  <c r="S10" i="1"/>
  <c r="S17" i="1"/>
  <c r="U17" i="1" s="1"/>
  <c r="U9" i="1"/>
  <c r="V14" i="1"/>
  <c r="X14" i="1" s="1"/>
  <c r="W14" i="1"/>
  <c r="Y14" i="1" s="1"/>
  <c r="W16" i="1"/>
  <c r="V16" i="1"/>
  <c r="X16" i="1" s="1"/>
  <c r="W18" i="1"/>
  <c r="V18" i="1"/>
  <c r="X18" i="1" s="1"/>
  <c r="V15" i="1"/>
  <c r="X15" i="1" s="1"/>
  <c r="Y15" i="1" s="1"/>
  <c r="V19" i="1"/>
  <c r="X19" i="1" s="1"/>
  <c r="V20" i="1"/>
  <c r="X20" i="1" s="1"/>
  <c r="Y20" i="1" s="1"/>
  <c r="V21" i="1"/>
  <c r="X21" i="1" s="1"/>
  <c r="Y21" i="1" s="1"/>
  <c r="U22" i="1"/>
  <c r="R27" i="1"/>
  <c r="F19" i="2" l="1"/>
  <c r="I15" i="2"/>
  <c r="S12" i="1"/>
  <c r="U10" i="1"/>
  <c r="W10" i="1" s="1"/>
  <c r="Y10" i="1" s="1"/>
  <c r="X8" i="1"/>
  <c r="Y18" i="1"/>
  <c r="W22" i="1"/>
  <c r="V22" i="1"/>
  <c r="X22" i="1" s="1"/>
  <c r="W9" i="1"/>
  <c r="V9" i="1"/>
  <c r="X9" i="1" s="1"/>
  <c r="Y16" i="1"/>
  <c r="V17" i="1"/>
  <c r="X17" i="1" s="1"/>
  <c r="W17" i="1"/>
  <c r="Y17" i="1" s="1"/>
  <c r="Y11" i="1"/>
  <c r="Y9" i="1" l="1"/>
  <c r="Y22" i="1"/>
  <c r="Y8" i="1"/>
  <c r="S13" i="1"/>
  <c r="U13" i="1" s="1"/>
  <c r="U12" i="1"/>
  <c r="W12" i="1" l="1"/>
  <c r="U27" i="1"/>
  <c r="W29" i="1" s="1"/>
  <c r="V13" i="1"/>
  <c r="W13" i="1"/>
  <c r="X13" i="1" l="1"/>
  <c r="X27" i="1" s="1"/>
  <c r="V27" i="1"/>
  <c r="Y12" i="1"/>
  <c r="W27" i="1"/>
  <c r="W31" i="1" l="1"/>
  <c r="W33" i="1" s="1"/>
  <c r="W30" i="1"/>
  <c r="Y27" i="1"/>
  <c r="W28" i="1"/>
  <c r="Y13" i="1"/>
</calcChain>
</file>

<file path=xl/sharedStrings.xml><?xml version="1.0" encoding="utf-8"?>
<sst xmlns="http://schemas.openxmlformats.org/spreadsheetml/2006/main" count="321" uniqueCount="249">
  <si>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</si>
  <si>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</si>
  <si>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r>
      <t>PROVIDENT FUND SHEET FOR THE MONTH- DECEMBER-</t>
    </r>
    <r>
      <rPr>
        <b/>
        <sz val="14"/>
        <rFont val="Arial Black"/>
        <family val="2"/>
      </rPr>
      <t>2022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</si>
  <si>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</si>
  <si>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</si>
  <si>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</si>
  <si>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</si>
  <si>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</si>
  <si>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</si>
  <si>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</si>
  <si>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</si>
  <si>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</si>
  <si>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</si>
  <si>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</si>
  <si>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</si>
  <si>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</si>
  <si>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</si>
  <si>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</si>
  <si>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</si>
  <si>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</si>
  <si>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</si>
  <si>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</si>
  <si>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</si>
  <si>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</si>
  <si>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</si>
  <si>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</si>
  <si>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</si>
  <si>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</si>
  <si>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</si>
  <si>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</si>
  <si>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</si>
  <si>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</si>
  <si>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</si>
  <si>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</si>
  <si>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</si>
  <si>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</si>
  <si>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</si>
  <si>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</si>
  <si>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</si>
  <si>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</si>
  <si>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</si>
  <si>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MPIND16688180000010001</t>
  </si>
  <si>
    <t>Archana Singhal</t>
  </si>
  <si>
    <t>Dileep Naik</t>
  </si>
  <si>
    <t>Vivek Singhal</t>
  </si>
  <si>
    <t>Female</t>
  </si>
  <si>
    <t>AWLPS7227G</t>
  </si>
  <si>
    <t>NVL6602759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</si>
  <si>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</si>
  <si>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</si>
  <si>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</si>
  <si>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</si>
  <si>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</si>
  <si>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</si>
  <si>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</si>
  <si>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</si>
  <si>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</si>
  <si>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</si>
  <si>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</si>
  <si>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</si>
  <si>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</si>
  <si>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</si>
  <si>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</si>
  <si>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</si>
  <si>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</si>
  <si>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</si>
  <si>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</si>
  <si>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</si>
  <si>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</si>
  <si>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</si>
  <si>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</si>
  <si>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</si>
  <si>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</si>
  <si>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</si>
  <si>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</si>
  <si>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MPIND16688180000010033</t>
  </si>
  <si>
    <t>Rekhapalli Sri Ram</t>
  </si>
  <si>
    <t>Lt. Bhanuprasad</t>
  </si>
  <si>
    <t>28.22.2019</t>
  </si>
  <si>
    <t>Single</t>
  </si>
  <si>
    <t>CVGPR0474J</t>
  </si>
  <si>
    <t>Nikita Sharma</t>
  </si>
  <si>
    <t>Nilesh Mahajan</t>
  </si>
  <si>
    <t>Aditya Bhavsar</t>
  </si>
  <si>
    <t>Sahodra Mehra</t>
  </si>
  <si>
    <t>Rajesh Malviya</t>
  </si>
  <si>
    <t>Rajkumar Malviya</t>
  </si>
  <si>
    <t>Bharat Kuril</t>
  </si>
  <si>
    <t>Rahul Gangle</t>
  </si>
  <si>
    <t>Krishn Chandra Shukla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</si>
  <si>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</si>
  <si>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</si>
  <si>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</si>
  <si>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</si>
  <si>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</si>
  <si>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</si>
  <si>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</si>
  <si>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</si>
  <si>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</si>
  <si>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</si>
  <si>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</si>
  <si>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</si>
  <si>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</si>
  <si>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</si>
  <si>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</si>
  <si>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</si>
  <si>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</si>
  <si>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</si>
  <si>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</si>
  <si>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</si>
  <si>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</si>
  <si>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</si>
  <si>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</si>
  <si>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</si>
  <si>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</si>
  <si>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</si>
  <si>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</si>
  <si>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</si>
  <si>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</si>
  <si>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</si>
  <si>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</si>
  <si>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</si>
  <si>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</si>
  <si>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</si>
  <si>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</si>
  <si>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</si>
  <si>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</si>
  <si>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</si>
  <si>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</si>
  <si>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</si>
  <si>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</si>
  <si>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</si>
  <si>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</si>
  <si>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</si>
  <si>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</si>
  <si>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</si>
  <si>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</si>
  <si>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</si>
  <si>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Prakash Malviya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</si>
  <si>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</si>
  <si>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</si>
  <si>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</si>
  <si>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</si>
  <si>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</si>
  <si>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</si>
  <si>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</si>
  <si>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</si>
  <si>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</si>
  <si>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</si>
  <si>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</si>
  <si>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</si>
  <si>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</si>
  <si>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</si>
  <si>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</si>
  <si>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</si>
  <si>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</si>
  <si>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</si>
  <si>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</si>
  <si>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</si>
  <si>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</si>
  <si>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</si>
  <si>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</si>
  <si>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</si>
  <si>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</si>
  <si>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</si>
  <si>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</si>
  <si>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</si>
  <si>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</si>
  <si>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</si>
  <si>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</si>
  <si>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</si>
  <si>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</si>
  <si>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</si>
  <si>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</si>
  <si>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ESIC SHEET FOR THE MONTH- DECEMBER (31 days)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</si>
  <si>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</si>
  <si>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</si>
  <si>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</si>
  <si>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</si>
  <si>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</si>
  <si>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</si>
  <si>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Employer Contribution (3.25% of Gross)</t>
  </si>
  <si>
    <t>TOTAL  AMOUNT</t>
  </si>
  <si>
    <t>Shailendra Kondla</t>
  </si>
  <si>
    <t>Personal Details of Employee</t>
  </si>
  <si>
    <t>Details of Family</t>
  </si>
  <si>
    <t>Wife/Husband</t>
  </si>
  <si>
    <t>Children Details</t>
  </si>
  <si>
    <t>Mother &amp; Father Details</t>
  </si>
  <si>
    <t>Sr.No.</t>
  </si>
  <si>
    <t>Name of Employe</t>
  </si>
  <si>
    <t>Father's Name</t>
  </si>
  <si>
    <t>Date of Birth</t>
  </si>
  <si>
    <t>Adhar No.</t>
  </si>
  <si>
    <t>Mobile No.</t>
  </si>
  <si>
    <t>Permanent Address</t>
  </si>
  <si>
    <t>Local Address</t>
  </si>
  <si>
    <t>Name</t>
  </si>
  <si>
    <t>D.O.B.</t>
  </si>
  <si>
    <t>Mother's Name</t>
  </si>
  <si>
    <t>300 Shubham Nagar, Indore, 452006</t>
  </si>
  <si>
    <t>Khushbu Binjwa</t>
  </si>
  <si>
    <t>Aryan Binjwa</t>
  </si>
  <si>
    <t>Kishore Binjwa &amp; Usha Binjwa</t>
  </si>
  <si>
    <t>Gyan Singh Sisodiya</t>
  </si>
  <si>
    <t>Devkaran</t>
  </si>
  <si>
    <t>134, Tehsil Ashta, Rupeta, Barkheda, Sehore, 466116</t>
  </si>
  <si>
    <t>548, Vinoba Nagar, Indore</t>
  </si>
  <si>
    <t>Pooja Solanki</t>
  </si>
  <si>
    <t>Sumit Sisodiya</t>
  </si>
  <si>
    <t>Devkaran Sisodiya &amp; Yashoda Sisodiya</t>
  </si>
  <si>
    <t>Sahodra Bai</t>
  </si>
  <si>
    <t>Bhagvat Mehra</t>
  </si>
  <si>
    <t>Shitla Mata Mandir ke paas, 177-C, Meghdoot Nagar, Indore, 452010</t>
  </si>
  <si>
    <t>Mangal Singh Mehara</t>
  </si>
  <si>
    <t>Akash Gadwal</t>
  </si>
  <si>
    <t>Shivani Gadwal</t>
  </si>
  <si>
    <t>Mangi Lal</t>
  </si>
  <si>
    <t>Post Choma Bangala, Ward Kr 07, The Mo Badodiya, Shajapur, M.P., 465001</t>
  </si>
  <si>
    <t>Shanti Bai Malviya</t>
  </si>
  <si>
    <t>Nikita Malviya</t>
  </si>
  <si>
    <t>Urmila Malviya</t>
  </si>
  <si>
    <t>Sanju Malviya</t>
  </si>
  <si>
    <t>Chhitulal Malviya</t>
  </si>
  <si>
    <t>Gram Mathura Khedi, Aagar, Shajapur, M.P., 465230</t>
  </si>
  <si>
    <t>Bhavna Malviya</t>
  </si>
  <si>
    <t>Ayush Malviya</t>
  </si>
  <si>
    <t>Ramesh Chandra Rajput</t>
  </si>
  <si>
    <t>H No. 100, Vrandavan Garden, Nr. Scheme No. 140, Pipliyahana Indore</t>
  </si>
  <si>
    <t>H No. 100, Vrandavan Garden, Nr. Scheme No. 140, Pipliyshana Indore</t>
  </si>
  <si>
    <t>Alka Rajput</t>
  </si>
  <si>
    <t>Pratik Rajput</t>
  </si>
  <si>
    <t>Pranjal Rajput</t>
  </si>
  <si>
    <t>Parul Singh Rai</t>
  </si>
  <si>
    <t>Arjun Singh Rai</t>
  </si>
  <si>
    <t>24, New Indra Nagar, Nr. Chouhan Pyau, Thatipur, Gwalior, 474011</t>
  </si>
  <si>
    <t>306, Shri Mangal Nagar, Nr. Bangali Square, Indore, 452001</t>
  </si>
  <si>
    <t>6539 8469 9239</t>
  </si>
  <si>
    <t>Sunita Rani Rai</t>
  </si>
  <si>
    <t>4387 4488 4807</t>
  </si>
  <si>
    <t>Mr. Bharat Kuril</t>
  </si>
  <si>
    <t>Late. Babulal Kuril</t>
  </si>
  <si>
    <t>246/2 Banganga Main Road, Indore</t>
  </si>
  <si>
    <t>Shalini Kuril</t>
  </si>
  <si>
    <t>26.09.1992</t>
  </si>
  <si>
    <t>Avnish Kuril</t>
  </si>
  <si>
    <t>16.05.2019</t>
  </si>
  <si>
    <t>Mrs. Durga bai</t>
  </si>
  <si>
    <t>01.01.1969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</si>
</sst>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d&quot;. &quot;mmm&quot;. &quot;yyyy"/>
    <numFmt numFmtId="165" formatCode="mm/dd/yy"/>
    <numFmt numFmtId="166" formatCode="[$-F800]dddd\,\ mmmm\ dd\,\ yyyy"/>
    <numFmt numFmtId="167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Inherit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14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14" fontId="9" fillId="0" borderId="1" xfId="2" applyNumberFormat="1" applyFont="1" applyBorder="1" applyAlignment="1">
      <alignment horizontal="center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0" fontId="16" fillId="0" borderId="0" xfId="2" applyFont="1" applyBorder="1" applyAlignment="1">
      <alignment horizontal="left"/>
    </xf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1" xfId="2" applyFont="1" applyBorder="1" applyAlignment="1">
      <alignment horizontal="center" vertical="center" wrapText="1"/>
    </xf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0" fontId="40" fillId="0" borderId="24" xfId="0" applyFont="1" applyBorder="1" applyAlignment="1"/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36" fillId="0" borderId="1" xfId="0" applyFont="1" applyBorder="1"/>
    <xf numFmtId="0" fontId="18" fillId="0" borderId="1" xfId="0" applyFont="1" applyBorder="1"/>
    <xf numFmtId="0" fontId="42" fillId="0" borderId="22" xfId="0" applyFont="1" applyBorder="1" applyAlignment="1">
      <alignment horizontal="center"/>
    </xf>
    <xf numFmtId="0" fontId="42" fillId="0" borderId="44" xfId="0" applyFont="1" applyBorder="1" applyAlignment="1">
      <alignment horizontal="center"/>
    </xf>
    <xf numFmtId="0" fontId="42" fillId="0" borderId="22" xfId="0" applyFont="1" applyBorder="1" applyAlignment="1"/>
    <xf numFmtId="0" fontId="42" fillId="0" borderId="23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0" fillId="5" borderId="2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2" fillId="0" borderId="22" xfId="0" applyFont="1" applyBorder="1" applyAlignment="1">
      <alignment horizontal="center" wrapText="1"/>
    </xf>
    <xf numFmtId="166" fontId="12" fillId="0" borderId="22" xfId="0" applyNumberFormat="1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1" fontId="12" fillId="0" borderId="22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" fontId="12" fillId="0" borderId="22" xfId="0" applyNumberFormat="1" applyFont="1" applyBorder="1" applyAlignment="1">
      <alignment horizontal="center" wrapText="1"/>
    </xf>
    <xf numFmtId="0" fontId="12" fillId="0" borderId="22" xfId="0" applyFont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6" fontId="0" fillId="0" borderId="22" xfId="0" applyNumberFormat="1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6" fontId="0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166" fontId="12" fillId="0" borderId="1" xfId="0" applyNumberFormat="1" applyFont="1" applyBorder="1" applyAlignment="1">
      <alignment horizontal="center" wrapText="1"/>
    </xf>
    <xf numFmtId="166" fontId="0" fillId="0" borderId="1" xfId="0" applyNumberFormat="1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 wrapText="1"/>
    </xf>
    <xf numFmtId="15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" fontId="0" fillId="0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/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5" fontId="43" fillId="7" borderId="1" xfId="0" applyNumberFormat="1" applyFont="1" applyFill="1" applyBorder="1" applyAlignment="1">
      <alignment horizontal="center" vertical="center" wrapText="1"/>
    </xf>
    <xf numFmtId="1" fontId="43" fillId="7" borderId="1" xfId="0" applyNumberFormat="1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42" fillId="0" borderId="13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shikant%20jii/2.%20Dec-22%20Salary%20Sheet%20-%20Nishikant%20j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39200</v>
          </cell>
          <cell r="I9">
            <v>39200</v>
          </cell>
        </row>
        <row r="18">
          <cell r="D18">
            <v>16600</v>
          </cell>
          <cell r="I18">
            <v>16600</v>
          </cell>
        </row>
        <row r="21">
          <cell r="D21">
            <v>20000</v>
          </cell>
          <cell r="I21">
            <v>15000</v>
          </cell>
        </row>
        <row r="22">
          <cell r="D22">
            <v>15000</v>
          </cell>
          <cell r="I22">
            <v>10200</v>
          </cell>
        </row>
        <row r="24">
          <cell r="D24">
            <v>17600</v>
          </cell>
          <cell r="I24">
            <v>17600</v>
          </cell>
          <cell r="T24">
            <v>-5</v>
          </cell>
        </row>
        <row r="25">
          <cell r="D25">
            <v>9225</v>
          </cell>
          <cell r="Z25">
            <v>20446.5</v>
          </cell>
        </row>
        <row r="26">
          <cell r="D26">
            <v>9225</v>
          </cell>
          <cell r="Z26">
            <v>15302</v>
          </cell>
        </row>
        <row r="27">
          <cell r="D27">
            <v>9225</v>
          </cell>
          <cell r="T27">
            <v>-1</v>
          </cell>
          <cell r="Z27">
            <v>14947</v>
          </cell>
        </row>
        <row r="28">
          <cell r="T28">
            <v>-3</v>
          </cell>
          <cell r="Z28">
            <v>15199</v>
          </cell>
        </row>
        <row r="29">
          <cell r="D29">
            <v>9225</v>
          </cell>
          <cell r="T29">
            <v>-1</v>
          </cell>
          <cell r="Z29">
            <v>9893</v>
          </cell>
        </row>
        <row r="30">
          <cell r="D30">
            <v>36120</v>
          </cell>
          <cell r="I30">
            <v>28260</v>
          </cell>
        </row>
        <row r="31">
          <cell r="D31">
            <v>20000</v>
          </cell>
          <cell r="I31">
            <v>20000</v>
          </cell>
        </row>
        <row r="40">
          <cell r="D40">
            <v>9225</v>
          </cell>
          <cell r="T40">
            <v>-2</v>
          </cell>
          <cell r="Z40">
            <v>10926</v>
          </cell>
        </row>
        <row r="41">
          <cell r="D41">
            <v>9225</v>
          </cell>
          <cell r="T41">
            <v>-23.5</v>
          </cell>
          <cell r="Z41">
            <v>2952</v>
          </cell>
        </row>
        <row r="56">
          <cell r="D56">
            <v>9225</v>
          </cell>
          <cell r="I56">
            <v>5315</v>
          </cell>
          <cell r="T56">
            <v>-2</v>
          </cell>
          <cell r="Z56">
            <v>16371</v>
          </cell>
        </row>
        <row r="59">
          <cell r="D59">
            <v>11400</v>
          </cell>
          <cell r="I59">
            <v>7900</v>
          </cell>
          <cell r="T59">
            <v>-0.5</v>
          </cell>
        </row>
        <row r="71">
          <cell r="D71">
            <v>9600</v>
          </cell>
          <cell r="I71">
            <v>12600</v>
          </cell>
        </row>
        <row r="95">
          <cell r="AA95">
            <v>748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36"/>
  <sheetViews>
    <sheetView workbookViewId="0">
      <selection activeCell="W24" sqref="W24"/>
    </sheetView>
  </sheetViews>
  <sheetFormatPr defaultColWidth="5.42578125" defaultRowHeight="1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>
      <c r="B1" s="2" t="s">
        <v>0</v>
      </c>
    </row>
    <row r="2" spans="1:234" ht="22.5">
      <c r="B2" s="2" t="s">
        <v>1</v>
      </c>
    </row>
    <row r="3" spans="1:234" ht="22.5">
      <c r="B3" s="2" t="s">
        <v>2</v>
      </c>
    </row>
    <row r="4" spans="1:234" ht="17.25" customHeight="1">
      <c r="A4" s="289" t="s">
        <v>3</v>
      </c>
      <c r="B4" s="270" t="s">
        <v>4</v>
      </c>
      <c r="C4" s="271"/>
      <c r="D4" s="271"/>
      <c r="E4" s="271"/>
      <c r="F4" s="271"/>
      <c r="G4" s="271"/>
      <c r="H4" s="271"/>
      <c r="I4" s="271"/>
      <c r="J4" s="271"/>
      <c r="K4" s="272"/>
      <c r="L4" s="9"/>
      <c r="M4" s="9"/>
      <c r="N4" s="9"/>
      <c r="O4" s="10"/>
      <c r="P4" s="9"/>
      <c r="Q4" s="9"/>
      <c r="R4" s="273" t="s">
        <v>5</v>
      </c>
      <c r="S4" s="274" t="s">
        <v>6</v>
      </c>
      <c r="T4" s="274" t="s">
        <v>7</v>
      </c>
      <c r="U4" s="276" t="s">
        <v>8</v>
      </c>
      <c r="V4" s="260" t="s">
        <v>9</v>
      </c>
      <c r="W4" s="260" t="s">
        <v>10</v>
      </c>
      <c r="X4" s="260"/>
      <c r="Y4" s="260"/>
    </row>
    <row r="5" spans="1:234" ht="15" customHeight="1">
      <c r="A5" s="289"/>
      <c r="B5" s="261" t="s">
        <v>11</v>
      </c>
      <c r="C5" s="263" t="s">
        <v>12</v>
      </c>
      <c r="D5" s="265" t="s">
        <v>13</v>
      </c>
      <c r="E5" s="265" t="s">
        <v>14</v>
      </c>
      <c r="F5" s="266" t="s">
        <v>15</v>
      </c>
      <c r="G5" s="266" t="s">
        <v>16</v>
      </c>
      <c r="H5" s="266" t="s">
        <v>17</v>
      </c>
      <c r="I5" s="268" t="s">
        <v>18</v>
      </c>
      <c r="J5" s="266" t="s">
        <v>19</v>
      </c>
      <c r="K5" s="278" t="s">
        <v>20</v>
      </c>
      <c r="L5" s="265" t="s">
        <v>21</v>
      </c>
      <c r="M5" s="265" t="s">
        <v>22</v>
      </c>
      <c r="N5" s="282" t="s">
        <v>23</v>
      </c>
      <c r="O5" s="283" t="s">
        <v>24</v>
      </c>
      <c r="P5" s="282" t="s">
        <v>25</v>
      </c>
      <c r="Q5" s="285" t="s">
        <v>26</v>
      </c>
      <c r="R5" s="273"/>
      <c r="S5" s="275"/>
      <c r="T5" s="275"/>
      <c r="U5" s="277"/>
      <c r="V5" s="260"/>
      <c r="W5" s="287" t="s">
        <v>27</v>
      </c>
      <c r="X5" s="287" t="s">
        <v>28</v>
      </c>
      <c r="Y5" s="287" t="s">
        <v>29</v>
      </c>
    </row>
    <row r="6" spans="1:234" ht="31.5">
      <c r="A6" s="289"/>
      <c r="B6" s="262"/>
      <c r="C6" s="264"/>
      <c r="D6" s="266"/>
      <c r="E6" s="266"/>
      <c r="F6" s="267"/>
      <c r="G6" s="267"/>
      <c r="H6" s="267"/>
      <c r="I6" s="269"/>
      <c r="J6" s="267"/>
      <c r="K6" s="279"/>
      <c r="L6" s="266"/>
      <c r="M6" s="266"/>
      <c r="N6" s="283"/>
      <c r="O6" s="284"/>
      <c r="P6" s="283"/>
      <c r="Q6" s="286"/>
      <c r="R6" s="11"/>
      <c r="S6" s="11"/>
      <c r="T6" s="11"/>
      <c r="U6" s="12"/>
      <c r="V6" s="13" t="s">
        <v>30</v>
      </c>
      <c r="W6" s="287"/>
      <c r="X6" s="287"/>
      <c r="Y6" s="287"/>
    </row>
    <row r="7" spans="1:234" s="35" customFormat="1" ht="12.75">
      <c r="A7" s="14">
        <v>1</v>
      </c>
      <c r="B7" s="15"/>
      <c r="C7" s="16">
        <v>100219201336</v>
      </c>
      <c r="D7" s="17" t="s">
        <v>31</v>
      </c>
      <c r="E7" s="18" t="s">
        <v>32</v>
      </c>
      <c r="F7" s="19" t="s">
        <v>33</v>
      </c>
      <c r="G7" s="20" t="s">
        <v>34</v>
      </c>
      <c r="H7" s="21">
        <v>28751</v>
      </c>
      <c r="I7" s="22" t="s">
        <v>35</v>
      </c>
      <c r="J7" s="21" t="s">
        <v>36</v>
      </c>
      <c r="K7" s="23" t="s">
        <v>37</v>
      </c>
      <c r="L7" s="17">
        <v>80010185621</v>
      </c>
      <c r="M7" s="24" t="s">
        <v>38</v>
      </c>
      <c r="N7" s="25">
        <v>616846629985</v>
      </c>
      <c r="O7" s="26" t="s">
        <v>39</v>
      </c>
      <c r="P7" s="19" t="s">
        <v>40</v>
      </c>
      <c r="Q7" s="27">
        <v>9755503032</v>
      </c>
      <c r="R7" s="28">
        <f>-'[1]Final Salary'!T6</f>
        <v>0</v>
      </c>
      <c r="S7" s="29">
        <v>22</v>
      </c>
      <c r="T7" s="30">
        <f>+'[1]Final Salary'!D6+'[1]Final Salary'!I6</f>
        <v>85360</v>
      </c>
      <c r="U7" s="31">
        <f>30000*(S7-R7)/S7</f>
        <v>30000</v>
      </c>
      <c r="V7" s="32">
        <v>15000</v>
      </c>
      <c r="W7" s="33">
        <f t="shared" ref="W7:W19" si="0">ROUND(U7*12/100,0)</f>
        <v>3600</v>
      </c>
      <c r="X7" s="32">
        <f t="shared" ref="X7:X21" si="1">V7*8.33/100</f>
        <v>1249.5</v>
      </c>
      <c r="Y7" s="32">
        <f>W7-X7</f>
        <v>2350.5</v>
      </c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</row>
    <row r="8" spans="1:234" s="35" customFormat="1" ht="12.75">
      <c r="A8" s="14">
        <f t="shared" ref="A8:A24" si="2">+A7+1</f>
        <v>2</v>
      </c>
      <c r="B8" s="15"/>
      <c r="C8" s="16">
        <v>100089093748</v>
      </c>
      <c r="D8" s="36" t="s">
        <v>41</v>
      </c>
      <c r="E8" s="18" t="s">
        <v>42</v>
      </c>
      <c r="F8" s="19" t="s">
        <v>43</v>
      </c>
      <c r="G8" s="19" t="s">
        <v>44</v>
      </c>
      <c r="H8" s="21">
        <v>27701</v>
      </c>
      <c r="I8" s="37" t="s">
        <v>45</v>
      </c>
      <c r="J8" s="21" t="s">
        <v>36</v>
      </c>
      <c r="K8" s="23" t="s">
        <v>37</v>
      </c>
      <c r="L8" s="17">
        <v>80010185370</v>
      </c>
      <c r="M8" s="24" t="s">
        <v>38</v>
      </c>
      <c r="N8" s="25">
        <v>622258091032</v>
      </c>
      <c r="O8" s="38" t="s">
        <v>46</v>
      </c>
      <c r="P8" s="19" t="s">
        <v>47</v>
      </c>
      <c r="Q8" s="27">
        <v>9589531673</v>
      </c>
      <c r="R8" s="28">
        <f>-'[1]Final Salary'!T31</f>
        <v>0</v>
      </c>
      <c r="S8" s="28">
        <f>+S7</f>
        <v>22</v>
      </c>
      <c r="T8" s="30">
        <f>+'[1]Final Salary'!D31+'[1]Final Salary'!I31</f>
        <v>40000</v>
      </c>
      <c r="U8" s="31">
        <f>+'[1]Final Salary'!D31*(S8-R8)/S8</f>
        <v>20000</v>
      </c>
      <c r="V8" s="32">
        <f>+U8</f>
        <v>20000</v>
      </c>
      <c r="W8" s="33">
        <f t="shared" si="0"/>
        <v>2400</v>
      </c>
      <c r="X8" s="32">
        <f t="shared" si="1"/>
        <v>1666</v>
      </c>
      <c r="Y8" s="32">
        <f t="shared" ref="Y8:Y21" si="3">W8-X8</f>
        <v>734</v>
      </c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</row>
    <row r="9" spans="1:234" s="35" customFormat="1" ht="12.75">
      <c r="A9" s="14">
        <f t="shared" si="2"/>
        <v>3</v>
      </c>
      <c r="B9" s="15"/>
      <c r="C9" s="16">
        <v>100092701028</v>
      </c>
      <c r="D9" s="36" t="s">
        <v>48</v>
      </c>
      <c r="E9" s="18" t="s">
        <v>49</v>
      </c>
      <c r="F9" s="19" t="s">
        <v>50</v>
      </c>
      <c r="G9" s="39" t="s">
        <v>34</v>
      </c>
      <c r="H9" s="40" t="s">
        <v>51</v>
      </c>
      <c r="I9" s="22" t="s">
        <v>35</v>
      </c>
      <c r="J9" s="21" t="s">
        <v>36</v>
      </c>
      <c r="K9" s="41" t="s">
        <v>37</v>
      </c>
      <c r="L9" s="24">
        <v>80010185443</v>
      </c>
      <c r="M9" s="24" t="s">
        <v>38</v>
      </c>
      <c r="N9" s="25">
        <v>336301395939</v>
      </c>
      <c r="O9" s="26" t="s">
        <v>52</v>
      </c>
      <c r="P9" s="19" t="s">
        <v>53</v>
      </c>
      <c r="Q9" s="42">
        <v>9589531610</v>
      </c>
      <c r="R9" s="28">
        <f>-'[1]Final Salary'!T8</f>
        <v>0</v>
      </c>
      <c r="S9" s="28">
        <f>+S8</f>
        <v>22</v>
      </c>
      <c r="T9" s="30">
        <f>+'[1]Final Salary'!D8+'[1]Final Salary'!I8</f>
        <v>95200</v>
      </c>
      <c r="U9" s="31">
        <f>15000*(S9-R9)/S9</f>
        <v>15000</v>
      </c>
      <c r="V9" s="32">
        <f>+U9</f>
        <v>15000</v>
      </c>
      <c r="W9" s="33">
        <f t="shared" si="0"/>
        <v>1800</v>
      </c>
      <c r="X9" s="32">
        <f t="shared" si="1"/>
        <v>1249.5</v>
      </c>
      <c r="Y9" s="32">
        <f t="shared" si="3"/>
        <v>550.5</v>
      </c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</row>
    <row r="10" spans="1:234" s="35" customFormat="1" ht="14.25" customHeight="1">
      <c r="A10" s="14">
        <f t="shared" si="2"/>
        <v>4</v>
      </c>
      <c r="B10" s="43"/>
      <c r="C10" s="16">
        <v>100170161176</v>
      </c>
      <c r="D10" s="36" t="s">
        <v>54</v>
      </c>
      <c r="E10" s="44" t="s">
        <v>55</v>
      </c>
      <c r="F10" s="19" t="s">
        <v>56</v>
      </c>
      <c r="G10" s="39" t="s">
        <v>34</v>
      </c>
      <c r="H10" s="21">
        <v>30744</v>
      </c>
      <c r="I10" s="22" t="s">
        <v>35</v>
      </c>
      <c r="J10" s="21" t="s">
        <v>36</v>
      </c>
      <c r="K10" s="20" t="s">
        <v>37</v>
      </c>
      <c r="L10" s="45">
        <v>80010185508</v>
      </c>
      <c r="M10" s="24" t="s">
        <v>38</v>
      </c>
      <c r="N10" s="25">
        <v>887154784191</v>
      </c>
      <c r="O10" s="38" t="s">
        <v>57</v>
      </c>
      <c r="P10" s="19"/>
      <c r="Q10" s="42">
        <v>9009699148</v>
      </c>
      <c r="R10" s="28">
        <f>-'[1]Final Salary'!T9</f>
        <v>0</v>
      </c>
      <c r="S10" s="28">
        <f>+S9</f>
        <v>22</v>
      </c>
      <c r="T10" s="30">
        <f>+'[1]Final Salary'!D9+'[1]Final Salary'!I9</f>
        <v>78400</v>
      </c>
      <c r="U10" s="31">
        <f>22000*(S10-R10)/S10</f>
        <v>22000</v>
      </c>
      <c r="V10" s="32">
        <v>15000</v>
      </c>
      <c r="W10" s="33">
        <f t="shared" si="0"/>
        <v>2640</v>
      </c>
      <c r="X10" s="32">
        <f t="shared" si="1"/>
        <v>1249.5</v>
      </c>
      <c r="Y10" s="32">
        <f t="shared" si="3"/>
        <v>1390.5</v>
      </c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</row>
    <row r="11" spans="1:234" s="35" customFormat="1" ht="12.75">
      <c r="A11" s="14">
        <f t="shared" si="2"/>
        <v>5</v>
      </c>
      <c r="B11" s="43"/>
      <c r="C11" s="16">
        <v>100476085069</v>
      </c>
      <c r="D11" s="36" t="s">
        <v>58</v>
      </c>
      <c r="E11" s="18" t="s">
        <v>59</v>
      </c>
      <c r="F11" s="19" t="s">
        <v>60</v>
      </c>
      <c r="G11" s="39" t="s">
        <v>34</v>
      </c>
      <c r="H11" s="21"/>
      <c r="I11" s="22" t="s">
        <v>35</v>
      </c>
      <c r="J11" s="21" t="s">
        <v>36</v>
      </c>
      <c r="K11" s="20" t="s">
        <v>37</v>
      </c>
      <c r="L11" s="45">
        <v>80010185818</v>
      </c>
      <c r="M11" s="24" t="s">
        <v>38</v>
      </c>
      <c r="N11" s="46">
        <v>418274829898</v>
      </c>
      <c r="O11" s="38" t="s">
        <v>61</v>
      </c>
      <c r="P11" s="19"/>
      <c r="Q11" s="17">
        <v>8817312650</v>
      </c>
      <c r="R11" s="28">
        <f>-'[1]Final Salary'!T26</f>
        <v>0</v>
      </c>
      <c r="S11" s="28">
        <f>+S7</f>
        <v>22</v>
      </c>
      <c r="T11" s="30">
        <f>+'[1]Final Salary'!D26</f>
        <v>9225</v>
      </c>
      <c r="U11" s="31">
        <f>(T11/S11)*(S11-R11)</f>
        <v>9225</v>
      </c>
      <c r="V11" s="32">
        <f>+U11</f>
        <v>9225</v>
      </c>
      <c r="W11" s="33">
        <f t="shared" si="0"/>
        <v>1107</v>
      </c>
      <c r="X11" s="32">
        <f t="shared" si="1"/>
        <v>768.4425</v>
      </c>
      <c r="Y11" s="32">
        <f t="shared" si="3"/>
        <v>338.5575</v>
      </c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</row>
    <row r="12" spans="1:234" s="35" customFormat="1" ht="12.75">
      <c r="A12" s="14">
        <f t="shared" si="2"/>
        <v>6</v>
      </c>
      <c r="B12" s="47"/>
      <c r="C12" s="16">
        <v>101250035730</v>
      </c>
      <c r="D12" s="48" t="s">
        <v>62</v>
      </c>
      <c r="E12" s="18" t="s">
        <v>63</v>
      </c>
      <c r="F12" s="19" t="s">
        <v>64</v>
      </c>
      <c r="G12" s="39" t="s">
        <v>32</v>
      </c>
      <c r="H12" s="21">
        <v>31213</v>
      </c>
      <c r="I12" s="49" t="s">
        <v>45</v>
      </c>
      <c r="J12" s="21" t="s">
        <v>36</v>
      </c>
      <c r="K12" s="50" t="s">
        <v>37</v>
      </c>
      <c r="L12" s="51">
        <v>80010203999</v>
      </c>
      <c r="M12" s="24" t="s">
        <v>38</v>
      </c>
      <c r="N12" s="52">
        <v>225827924879</v>
      </c>
      <c r="O12" s="38" t="s">
        <v>65</v>
      </c>
      <c r="P12" s="19"/>
      <c r="Q12" s="17">
        <v>9893103032</v>
      </c>
      <c r="R12" s="28">
        <f>-'[1]Final Salary'!T30</f>
        <v>0</v>
      </c>
      <c r="S12" s="28">
        <f>+S10</f>
        <v>22</v>
      </c>
      <c r="T12" s="30">
        <f>+'[1]Final Salary'!D30+'[1]Final Salary'!I30</f>
        <v>64380</v>
      </c>
      <c r="U12" s="31">
        <f>30000*(S12-R12)/S12</f>
        <v>30000</v>
      </c>
      <c r="V12" s="32">
        <v>15000</v>
      </c>
      <c r="W12" s="33">
        <f t="shared" si="0"/>
        <v>3600</v>
      </c>
      <c r="X12" s="32">
        <f t="shared" si="1"/>
        <v>1249.5</v>
      </c>
      <c r="Y12" s="32">
        <f t="shared" si="3"/>
        <v>2350.5</v>
      </c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</row>
    <row r="13" spans="1:234" s="34" customFormat="1" ht="12.75">
      <c r="A13" s="14">
        <f t="shared" si="2"/>
        <v>7</v>
      </c>
      <c r="B13" s="47"/>
      <c r="C13" s="53">
        <v>101191377180</v>
      </c>
      <c r="D13" s="48" t="s">
        <v>66</v>
      </c>
      <c r="E13" s="54" t="s">
        <v>67</v>
      </c>
      <c r="F13" s="47" t="s">
        <v>68</v>
      </c>
      <c r="G13" s="39" t="s">
        <v>34</v>
      </c>
      <c r="H13" s="55">
        <v>29656</v>
      </c>
      <c r="I13" s="49" t="s">
        <v>35</v>
      </c>
      <c r="J13" s="48" t="s">
        <v>69</v>
      </c>
      <c r="K13" s="50" t="s">
        <v>37</v>
      </c>
      <c r="L13" s="51">
        <v>80010329445</v>
      </c>
      <c r="M13" s="24" t="s">
        <v>38</v>
      </c>
      <c r="N13" s="16">
        <v>720509413318</v>
      </c>
      <c r="O13" s="56" t="s">
        <v>70</v>
      </c>
      <c r="P13" s="47"/>
      <c r="Q13" s="57">
        <v>9827340903</v>
      </c>
      <c r="R13" s="28">
        <f>-'[1]Final Salary'!T25</f>
        <v>0</v>
      </c>
      <c r="S13" s="28">
        <f>+S12</f>
        <v>22</v>
      </c>
      <c r="T13" s="30">
        <f>+'[1]Final Salary'!D25</f>
        <v>9225</v>
      </c>
      <c r="U13" s="31">
        <f>(T13/S13)*(S13-R13)</f>
        <v>9225</v>
      </c>
      <c r="V13" s="32">
        <f t="shared" ref="V13:V19" si="4">+U13</f>
        <v>9225</v>
      </c>
      <c r="W13" s="33">
        <f t="shared" si="0"/>
        <v>1107</v>
      </c>
      <c r="X13" s="32">
        <f t="shared" si="1"/>
        <v>768.4425</v>
      </c>
      <c r="Y13" s="32">
        <f t="shared" si="3"/>
        <v>338.5575</v>
      </c>
    </row>
    <row r="14" spans="1:234" s="34" customFormat="1" ht="12.75">
      <c r="A14" s="14">
        <f t="shared" si="2"/>
        <v>8</v>
      </c>
      <c r="B14" s="47"/>
      <c r="C14" s="53">
        <v>101381951434</v>
      </c>
      <c r="D14" s="48" t="s">
        <v>71</v>
      </c>
      <c r="E14" s="54" t="s">
        <v>72</v>
      </c>
      <c r="F14" s="47" t="s">
        <v>73</v>
      </c>
      <c r="G14" s="39" t="s">
        <v>34</v>
      </c>
      <c r="H14" s="55">
        <v>28469</v>
      </c>
      <c r="I14" s="49" t="s">
        <v>35</v>
      </c>
      <c r="J14" s="21" t="s">
        <v>36</v>
      </c>
      <c r="K14" s="50" t="s">
        <v>37</v>
      </c>
      <c r="L14" s="51">
        <v>80010330222</v>
      </c>
      <c r="M14" s="24" t="s">
        <v>38</v>
      </c>
      <c r="N14" s="46">
        <v>612436889681</v>
      </c>
      <c r="O14" s="58" t="s">
        <v>74</v>
      </c>
      <c r="P14" s="47"/>
      <c r="Q14" s="48">
        <v>8085177351</v>
      </c>
      <c r="R14" s="28">
        <f>-'[1]Final Salary'!T27</f>
        <v>1</v>
      </c>
      <c r="S14" s="28">
        <f>+S7</f>
        <v>22</v>
      </c>
      <c r="T14" s="30">
        <f>+'[1]Final Salary'!D27</f>
        <v>9225</v>
      </c>
      <c r="U14" s="31">
        <f>(T14/S14)*(S14-R14)</f>
        <v>8805.681818181818</v>
      </c>
      <c r="V14" s="32">
        <f t="shared" si="4"/>
        <v>8805.681818181818</v>
      </c>
      <c r="W14" s="33">
        <f t="shared" si="0"/>
        <v>1057</v>
      </c>
      <c r="X14" s="32">
        <f t="shared" si="1"/>
        <v>733.51329545454541</v>
      </c>
      <c r="Y14" s="32">
        <f t="shared" si="3"/>
        <v>323.48670454545459</v>
      </c>
    </row>
    <row r="15" spans="1:234" s="34" customFormat="1" ht="12.75">
      <c r="A15" s="14">
        <f t="shared" si="2"/>
        <v>9</v>
      </c>
      <c r="B15" s="47"/>
      <c r="C15" s="53">
        <v>101287148433</v>
      </c>
      <c r="D15" s="48" t="s">
        <v>75</v>
      </c>
      <c r="E15" s="54" t="s">
        <v>76</v>
      </c>
      <c r="F15" s="47" t="s">
        <v>77</v>
      </c>
      <c r="G15" s="39" t="s">
        <v>34</v>
      </c>
      <c r="H15" s="55">
        <v>35279</v>
      </c>
      <c r="I15" s="49" t="s">
        <v>35</v>
      </c>
      <c r="J15" s="59" t="s">
        <v>78</v>
      </c>
      <c r="K15" s="50" t="s">
        <v>79</v>
      </c>
      <c r="L15" s="51">
        <v>80010337855</v>
      </c>
      <c r="M15" s="24" t="s">
        <v>38</v>
      </c>
      <c r="N15" s="53">
        <v>903309123784</v>
      </c>
      <c r="O15" s="49" t="s">
        <v>80</v>
      </c>
      <c r="P15" s="47"/>
      <c r="Q15" s="51">
        <v>9640823670</v>
      </c>
      <c r="R15" s="28">
        <f>-'[1]Final Salary'!T18</f>
        <v>0</v>
      </c>
      <c r="S15" s="28">
        <f>+S7</f>
        <v>22</v>
      </c>
      <c r="T15" s="30">
        <f>+'[1]Final Salary'!D18+'[1]Final Salary'!I18</f>
        <v>33200</v>
      </c>
      <c r="U15" s="31">
        <f>15000*(S15-R15)/S15</f>
        <v>15000</v>
      </c>
      <c r="V15" s="32">
        <f t="shared" si="4"/>
        <v>15000</v>
      </c>
      <c r="W15" s="33">
        <f t="shared" si="0"/>
        <v>1800</v>
      </c>
      <c r="X15" s="32">
        <f t="shared" si="1"/>
        <v>1249.5</v>
      </c>
      <c r="Y15" s="32">
        <f t="shared" si="3"/>
        <v>550.5</v>
      </c>
    </row>
    <row r="16" spans="1:234" s="34" customFormat="1" ht="12.75">
      <c r="A16" s="14">
        <f t="shared" si="2"/>
        <v>10</v>
      </c>
      <c r="B16" s="60"/>
      <c r="C16" s="53">
        <v>100476085048</v>
      </c>
      <c r="D16" s="61"/>
      <c r="E16" s="62" t="s">
        <v>81</v>
      </c>
      <c r="F16" s="63"/>
      <c r="G16" s="64"/>
      <c r="H16" s="65"/>
      <c r="I16" s="66"/>
      <c r="J16" s="67"/>
      <c r="K16" s="68"/>
      <c r="L16" s="69"/>
      <c r="M16" s="70"/>
      <c r="N16" s="71"/>
      <c r="O16" s="66"/>
      <c r="P16" s="63"/>
      <c r="Q16" s="70"/>
      <c r="R16" s="28">
        <f>-'[1]Final Salary'!T21</f>
        <v>0</v>
      </c>
      <c r="S16" s="28">
        <f>+S8</f>
        <v>22</v>
      </c>
      <c r="T16" s="30">
        <f>+'[1]Final Salary'!D21+'[1]Final Salary'!I21</f>
        <v>35000</v>
      </c>
      <c r="U16" s="31">
        <f>15000*(S16-R16)/S16</f>
        <v>15000</v>
      </c>
      <c r="V16" s="72">
        <f t="shared" si="4"/>
        <v>15000</v>
      </c>
      <c r="W16" s="33">
        <f t="shared" si="0"/>
        <v>1800</v>
      </c>
      <c r="X16" s="72">
        <f>V16*8.33/100</f>
        <v>1249.5</v>
      </c>
      <c r="Y16" s="72">
        <f>W16-X16</f>
        <v>550.5</v>
      </c>
    </row>
    <row r="17" spans="1:30" s="34" customFormat="1" ht="12.75">
      <c r="A17" s="14">
        <f t="shared" si="2"/>
        <v>11</v>
      </c>
      <c r="B17" s="60"/>
      <c r="C17" s="73">
        <v>100784339314</v>
      </c>
      <c r="D17" s="61"/>
      <c r="E17" s="62" t="s">
        <v>82</v>
      </c>
      <c r="F17" s="63"/>
      <c r="G17" s="64"/>
      <c r="H17" s="65"/>
      <c r="I17" s="66"/>
      <c r="J17" s="67"/>
      <c r="K17" s="68"/>
      <c r="L17" s="69"/>
      <c r="M17" s="70"/>
      <c r="N17" s="71"/>
      <c r="O17" s="66"/>
      <c r="P17" s="63"/>
      <c r="Q17" s="70"/>
      <c r="R17" s="28">
        <f>-'[1]Final Salary'!T22</f>
        <v>0</v>
      </c>
      <c r="S17" s="28">
        <f>+S9</f>
        <v>22</v>
      </c>
      <c r="T17" s="30">
        <f>+'[1]Final Salary'!D22+'[1]Final Salary'!I22</f>
        <v>25200</v>
      </c>
      <c r="U17" s="31">
        <f>15000*(S17-R17)/S17</f>
        <v>15000</v>
      </c>
      <c r="V17" s="72">
        <f t="shared" si="4"/>
        <v>15000</v>
      </c>
      <c r="W17" s="33">
        <f t="shared" si="0"/>
        <v>1800</v>
      </c>
      <c r="X17" s="72">
        <f t="shared" si="1"/>
        <v>1249.5</v>
      </c>
      <c r="Y17" s="72">
        <f t="shared" si="3"/>
        <v>550.5</v>
      </c>
    </row>
    <row r="18" spans="1:30" s="34" customFormat="1" ht="13.5" customHeight="1">
      <c r="A18" s="14">
        <f t="shared" si="2"/>
        <v>12</v>
      </c>
      <c r="B18" s="60"/>
      <c r="C18" s="73">
        <v>101264696244</v>
      </c>
      <c r="D18" s="61"/>
      <c r="E18" s="62" t="s">
        <v>83</v>
      </c>
      <c r="F18" s="63"/>
      <c r="G18" s="64"/>
      <c r="H18" s="65"/>
      <c r="I18" s="66"/>
      <c r="J18" s="67"/>
      <c r="K18" s="68"/>
      <c r="L18" s="69"/>
      <c r="M18" s="70"/>
      <c r="N18" s="71"/>
      <c r="O18" s="66"/>
      <c r="P18" s="63"/>
      <c r="Q18" s="70"/>
      <c r="R18" s="28">
        <f>-'[1]Final Salary'!T24</f>
        <v>5</v>
      </c>
      <c r="S18" s="28">
        <f>+S7</f>
        <v>22</v>
      </c>
      <c r="T18" s="30">
        <f>+'[1]Final Salary'!D24+'[1]Final Salary'!I24</f>
        <v>35200</v>
      </c>
      <c r="U18" s="31">
        <f>15000*(S18-R18)/S18</f>
        <v>11590.90909090909</v>
      </c>
      <c r="V18" s="32">
        <f t="shared" si="4"/>
        <v>11590.90909090909</v>
      </c>
      <c r="W18" s="33">
        <f t="shared" si="0"/>
        <v>1391</v>
      </c>
      <c r="X18" s="32">
        <f t="shared" si="1"/>
        <v>965.52272727272725</v>
      </c>
      <c r="Y18" s="32">
        <f t="shared" si="3"/>
        <v>425.47727272727275</v>
      </c>
    </row>
    <row r="19" spans="1:30" s="34" customFormat="1" ht="12.75">
      <c r="A19" s="14">
        <f t="shared" si="2"/>
        <v>13</v>
      </c>
      <c r="B19" s="60"/>
      <c r="C19" s="73">
        <v>101250033892</v>
      </c>
      <c r="D19" s="61"/>
      <c r="E19" s="62" t="s">
        <v>84</v>
      </c>
      <c r="F19" s="63"/>
      <c r="G19" s="64"/>
      <c r="H19" s="65"/>
      <c r="I19" s="66"/>
      <c r="J19" s="67"/>
      <c r="K19" s="68"/>
      <c r="L19" s="69"/>
      <c r="M19" s="70"/>
      <c r="N19" s="71"/>
      <c r="O19" s="66"/>
      <c r="P19" s="63"/>
      <c r="Q19" s="70"/>
      <c r="R19" s="28">
        <f>-'[1]Final Salary'!T29</f>
        <v>1</v>
      </c>
      <c r="S19" s="28">
        <f>+S7</f>
        <v>22</v>
      </c>
      <c r="T19" s="30">
        <f>+'[1]Final Salary'!D29</f>
        <v>9225</v>
      </c>
      <c r="U19" s="31">
        <f>(T19/S19)*(S19-R19)</f>
        <v>8805.681818181818</v>
      </c>
      <c r="V19" s="32">
        <f t="shared" si="4"/>
        <v>8805.681818181818</v>
      </c>
      <c r="W19" s="33">
        <f t="shared" si="0"/>
        <v>1057</v>
      </c>
      <c r="X19" s="32">
        <f t="shared" si="1"/>
        <v>733.51329545454541</v>
      </c>
      <c r="Y19" s="32">
        <f t="shared" si="3"/>
        <v>323.48670454545459</v>
      </c>
    </row>
    <row r="20" spans="1:30" s="34" customFormat="1" ht="12.75">
      <c r="A20" s="14">
        <f t="shared" si="2"/>
        <v>14</v>
      </c>
      <c r="B20" s="60"/>
      <c r="C20" s="73"/>
      <c r="D20" s="61"/>
      <c r="E20" s="62" t="s">
        <v>85</v>
      </c>
      <c r="F20" s="63"/>
      <c r="G20" s="64"/>
      <c r="H20" s="65"/>
      <c r="I20" s="66"/>
      <c r="J20" s="67"/>
      <c r="K20" s="68"/>
      <c r="L20" s="69"/>
      <c r="M20" s="70"/>
      <c r="N20" s="71"/>
      <c r="O20" s="66"/>
      <c r="P20" s="63"/>
      <c r="Q20" s="70"/>
      <c r="R20" s="28">
        <f>-'[1]Final Salary'!T40</f>
        <v>2</v>
      </c>
      <c r="S20" s="28">
        <v>30</v>
      </c>
      <c r="T20" s="30">
        <f>+'[1]Final Salary'!D40</f>
        <v>9225</v>
      </c>
      <c r="U20" s="31">
        <f>(T20/S20)*(S20-R20)</f>
        <v>8610</v>
      </c>
      <c r="V20" s="32">
        <f>+U20</f>
        <v>8610</v>
      </c>
      <c r="W20" s="33">
        <f>ROUND(U20*12/100,0)</f>
        <v>1033</v>
      </c>
      <c r="X20" s="32">
        <f t="shared" si="1"/>
        <v>717.21300000000008</v>
      </c>
      <c r="Y20" s="32">
        <f t="shared" si="3"/>
        <v>315.78699999999992</v>
      </c>
    </row>
    <row r="21" spans="1:30" s="34" customFormat="1" ht="12.75">
      <c r="A21" s="14">
        <f t="shared" si="2"/>
        <v>15</v>
      </c>
      <c r="B21" s="60"/>
      <c r="C21" s="73"/>
      <c r="D21" s="61"/>
      <c r="E21" s="62" t="s">
        <v>86</v>
      </c>
      <c r="F21" s="63"/>
      <c r="G21" s="64"/>
      <c r="H21" s="65"/>
      <c r="I21" s="66"/>
      <c r="J21" s="67"/>
      <c r="K21" s="68"/>
      <c r="L21" s="69"/>
      <c r="M21" s="70"/>
      <c r="N21" s="71"/>
      <c r="O21" s="66"/>
      <c r="P21" s="63"/>
      <c r="Q21" s="70"/>
      <c r="R21" s="28">
        <f>-'[1]Final Salary'!T41</f>
        <v>23.5</v>
      </c>
      <c r="S21" s="28">
        <v>30</v>
      </c>
      <c r="T21" s="30">
        <f>+'[1]Final Salary'!D41</f>
        <v>9225</v>
      </c>
      <c r="U21" s="31">
        <f>(T21/S21)*(S21-R21)</f>
        <v>1998.75</v>
      </c>
      <c r="V21" s="32">
        <f>+U21</f>
        <v>1998.75</v>
      </c>
      <c r="W21" s="74">
        <f>ROUND(U21*12/100,0)</f>
        <v>240</v>
      </c>
      <c r="X21" s="32">
        <f t="shared" si="1"/>
        <v>166.49587500000001</v>
      </c>
      <c r="Y21" s="32">
        <f t="shared" si="3"/>
        <v>73.504124999999988</v>
      </c>
    </row>
    <row r="22" spans="1:30" s="34" customFormat="1" ht="12.75">
      <c r="A22" s="14">
        <f t="shared" si="2"/>
        <v>16</v>
      </c>
      <c r="B22" s="60"/>
      <c r="C22" s="73"/>
      <c r="D22" s="61"/>
      <c r="E22" s="62" t="s">
        <v>87</v>
      </c>
      <c r="F22" s="63"/>
      <c r="G22" s="64"/>
      <c r="H22" s="65"/>
      <c r="I22" s="66"/>
      <c r="J22" s="67"/>
      <c r="K22" s="68"/>
      <c r="L22" s="69"/>
      <c r="M22" s="70"/>
      <c r="N22" s="71"/>
      <c r="O22" s="66"/>
      <c r="P22" s="63"/>
      <c r="Q22" s="70"/>
      <c r="R22" s="28">
        <f>-'[1]Final Salary'!T56</f>
        <v>2</v>
      </c>
      <c r="S22" s="28">
        <f>+S7</f>
        <v>22</v>
      </c>
      <c r="T22" s="30">
        <f>+'[1]Final Salary'!D56+'[1]Final Salary'!I56</f>
        <v>14540</v>
      </c>
      <c r="U22" s="31">
        <f>'[1]Final Salary'!D56*(S22-R22)/S22</f>
        <v>8386.363636363636</v>
      </c>
      <c r="V22" s="32">
        <f>+U22</f>
        <v>8386.363636363636</v>
      </c>
      <c r="W22" s="74">
        <f>ROUND(U22*12/100,0)</f>
        <v>1006</v>
      </c>
      <c r="X22" s="32">
        <f>V22*8.33/100</f>
        <v>698.58409090909083</v>
      </c>
      <c r="Y22" s="32">
        <f>W22-X22</f>
        <v>307.41590909090917</v>
      </c>
    </row>
    <row r="23" spans="1:30" s="34" customFormat="1" ht="12.75">
      <c r="A23" s="14">
        <f t="shared" si="2"/>
        <v>17</v>
      </c>
      <c r="B23" s="60"/>
      <c r="C23" s="73"/>
      <c r="D23" s="61"/>
      <c r="E23" s="62" t="s">
        <v>88</v>
      </c>
      <c r="F23" s="63"/>
      <c r="G23" s="64"/>
      <c r="H23" s="65"/>
      <c r="I23" s="66"/>
      <c r="J23" s="67"/>
      <c r="K23" s="68"/>
      <c r="L23" s="69"/>
      <c r="M23" s="70"/>
      <c r="N23" s="71"/>
      <c r="O23" s="66"/>
      <c r="P23" s="63"/>
      <c r="Q23" s="70"/>
      <c r="R23" s="28">
        <f>-'[1]Final Salary'!T71</f>
        <v>0</v>
      </c>
      <c r="S23" s="28">
        <f>+S22</f>
        <v>22</v>
      </c>
      <c r="T23" s="30">
        <f>+'[1]Final Salary'!D71+'[1]Final Salary'!I71</f>
        <v>22200</v>
      </c>
      <c r="U23" s="31">
        <f>'[1]Final Salary'!D71*(S23-R23)/S23</f>
        <v>9600</v>
      </c>
      <c r="V23" s="32">
        <f>+U23</f>
        <v>9600</v>
      </c>
      <c r="W23" s="74">
        <f>ROUND(U23*12/100,0)</f>
        <v>1152</v>
      </c>
      <c r="X23" s="32">
        <f>V23*8.33/100</f>
        <v>799.68</v>
      </c>
      <c r="Y23" s="32">
        <f>W23-X23</f>
        <v>352.32000000000005</v>
      </c>
    </row>
    <row r="24" spans="1:30" s="34" customFormat="1" ht="12.75">
      <c r="A24" s="14">
        <f t="shared" si="2"/>
        <v>18</v>
      </c>
      <c r="B24" s="60"/>
      <c r="C24" s="73"/>
      <c r="D24" s="61"/>
      <c r="E24" s="62" t="s">
        <v>89</v>
      </c>
      <c r="F24" s="63"/>
      <c r="G24" s="64"/>
      <c r="H24" s="65"/>
      <c r="I24" s="66"/>
      <c r="J24" s="67"/>
      <c r="K24" s="68"/>
      <c r="L24" s="69"/>
      <c r="M24" s="70"/>
      <c r="N24" s="71"/>
      <c r="O24" s="66"/>
      <c r="P24" s="63"/>
      <c r="Q24" s="70"/>
      <c r="R24" s="28">
        <f>-'[1]Final Salary'!T59</f>
        <v>0.5</v>
      </c>
      <c r="S24" s="28">
        <f>+S22</f>
        <v>22</v>
      </c>
      <c r="T24" s="30">
        <f>+'[1]Final Salary'!D59+'[1]Final Salary'!I59</f>
        <v>19300</v>
      </c>
      <c r="U24" s="31">
        <f>'[1]Final Salary'!D59*(S24-R24)/S24</f>
        <v>11140.90909090909</v>
      </c>
      <c r="V24" s="32">
        <f>+U24</f>
        <v>11140.90909090909</v>
      </c>
      <c r="W24" s="74">
        <f>ROUND(U24*12/100,0)</f>
        <v>1337</v>
      </c>
      <c r="X24" s="32">
        <f>V24*8.33/100</f>
        <v>928.03772727272724</v>
      </c>
      <c r="Y24" s="32">
        <f>W24-X24</f>
        <v>408.96227272727276</v>
      </c>
    </row>
    <row r="25" spans="1:30" s="34" customFormat="1" ht="12.75">
      <c r="A25" s="75"/>
      <c r="B25" s="60"/>
      <c r="C25" s="73"/>
      <c r="D25" s="61"/>
      <c r="E25" s="60"/>
      <c r="F25" s="60"/>
      <c r="G25" s="39"/>
      <c r="H25" s="76"/>
      <c r="I25" s="77"/>
      <c r="J25" s="78"/>
      <c r="K25" s="79"/>
      <c r="L25" s="80"/>
      <c r="M25" s="81"/>
      <c r="N25" s="73"/>
      <c r="O25" s="77"/>
      <c r="P25" s="60"/>
      <c r="Q25" s="81"/>
      <c r="R25" s="82"/>
      <c r="S25" s="82"/>
      <c r="T25" s="83"/>
      <c r="U25" s="84"/>
      <c r="V25" s="85"/>
      <c r="W25" s="82"/>
      <c r="X25" s="83"/>
      <c r="Y25" s="83"/>
    </row>
    <row r="26" spans="1:30" s="34" customFormat="1" ht="12.75">
      <c r="A26" s="75"/>
      <c r="B26" s="60"/>
      <c r="C26" s="73"/>
      <c r="D26" s="61"/>
      <c r="E26" s="60"/>
      <c r="F26" s="60"/>
      <c r="G26" s="39"/>
      <c r="H26" s="76"/>
      <c r="I26" s="77"/>
      <c r="J26" s="78"/>
      <c r="K26" s="79"/>
      <c r="L26" s="80"/>
      <c r="M26" s="81"/>
      <c r="N26" s="73"/>
      <c r="O26" s="77"/>
      <c r="P26" s="60"/>
      <c r="Q26" s="81"/>
      <c r="R26" s="82"/>
      <c r="S26" s="82"/>
      <c r="T26" s="83"/>
      <c r="U26" s="84"/>
      <c r="V26" s="85"/>
      <c r="W26" s="82"/>
      <c r="X26" s="83"/>
      <c r="Y26" s="83"/>
    </row>
    <row r="27" spans="1:30" s="87" customFormat="1" ht="19.5">
      <c r="A27" s="288" t="s">
        <v>90</v>
      </c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86">
        <f>SUM(R7:R25)</f>
        <v>35</v>
      </c>
      <c r="S27" s="86"/>
      <c r="T27" s="86">
        <f t="shared" ref="T27:Y27" si="5">SUM(T7:T26)</f>
        <v>603330</v>
      </c>
      <c r="U27" s="86">
        <f t="shared" si="5"/>
        <v>249388.29545454547</v>
      </c>
      <c r="V27" s="86">
        <f t="shared" si="5"/>
        <v>212388.29545454547</v>
      </c>
      <c r="W27" s="86">
        <f t="shared" si="5"/>
        <v>29927</v>
      </c>
      <c r="X27" s="86">
        <f t="shared" si="5"/>
        <v>17691.945011363638</v>
      </c>
      <c r="Y27" s="86">
        <f t="shared" si="5"/>
        <v>12235.054988636361</v>
      </c>
      <c r="AC27" s="88"/>
      <c r="AD27" s="89" t="s">
        <v>91</v>
      </c>
    </row>
    <row r="28" spans="1:30" s="87" customFormat="1" ht="15.75">
      <c r="A28" s="90"/>
      <c r="B28" s="90"/>
      <c r="C28" s="91"/>
      <c r="D28" s="91"/>
      <c r="I28" s="92"/>
      <c r="J28" s="280" t="s">
        <v>92</v>
      </c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1"/>
      <c r="W28" s="93">
        <f>+X27+Y27</f>
        <v>29927</v>
      </c>
      <c r="X28" s="94"/>
      <c r="Y28" s="94"/>
    </row>
    <row r="29" spans="1:30" s="87" customFormat="1" ht="15.75">
      <c r="A29" s="90"/>
      <c r="B29" s="90"/>
      <c r="C29" s="90"/>
      <c r="D29" s="90"/>
      <c r="I29" s="92"/>
      <c r="J29" s="280" t="s">
        <v>93</v>
      </c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1"/>
      <c r="W29" s="95">
        <f>ROUND(IF(U27*0.0085&lt;500,"500",U27*0.0085),0)</f>
        <v>2120</v>
      </c>
      <c r="X29" s="94"/>
      <c r="Y29" s="94"/>
    </row>
    <row r="30" spans="1:30" s="87" customFormat="1" ht="15.75">
      <c r="A30" s="90"/>
      <c r="B30" s="90"/>
      <c r="C30" s="90"/>
      <c r="D30" s="90"/>
      <c r="I30" s="92"/>
      <c r="J30" s="280" t="s">
        <v>94</v>
      </c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1"/>
      <c r="W30" s="95">
        <f>ROUND(V27*0.005,0)</f>
        <v>1062</v>
      </c>
      <c r="X30" s="94"/>
      <c r="Y30" s="96"/>
      <c r="AB30" s="97"/>
    </row>
    <row r="31" spans="1:30" s="87" customFormat="1" ht="18.75">
      <c r="A31" s="98" t="s">
        <v>95</v>
      </c>
      <c r="B31" s="4"/>
      <c r="C31" s="98"/>
      <c r="D31" s="4"/>
      <c r="E31" s="1"/>
      <c r="F31" s="1"/>
      <c r="I31" s="92"/>
      <c r="J31" s="280" t="s">
        <v>96</v>
      </c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1"/>
      <c r="W31" s="95">
        <f>ROUND(IF(V27*0.0001&lt;200,"200",V27*0.0001),0)</f>
        <v>200</v>
      </c>
      <c r="X31" s="94"/>
      <c r="Y31" s="94"/>
    </row>
    <row r="32" spans="1:30" s="87" customFormat="1" ht="18.75">
      <c r="A32" s="98" t="s">
        <v>97</v>
      </c>
      <c r="B32" s="98"/>
      <c r="C32" s="3"/>
      <c r="D32" s="4"/>
      <c r="E32" s="1"/>
      <c r="F32" s="1"/>
      <c r="G32" s="99"/>
      <c r="H32" s="100"/>
      <c r="I32" s="101"/>
      <c r="J32" s="102"/>
      <c r="K32" s="103"/>
      <c r="L32" s="91"/>
      <c r="M32" s="91"/>
      <c r="N32" s="91"/>
      <c r="O32" s="92"/>
      <c r="P32" s="91"/>
      <c r="Q32" s="91"/>
      <c r="R32" s="94"/>
      <c r="S32" s="94"/>
      <c r="T32" s="94"/>
      <c r="U32" s="104"/>
      <c r="V32" s="94"/>
      <c r="W32" s="105"/>
      <c r="X32" s="94"/>
      <c r="Y32" s="94"/>
    </row>
    <row r="33" spans="1:234" s="87" customFormat="1" ht="19.5" thickBot="1">
      <c r="A33" s="4"/>
      <c r="B33" s="4"/>
      <c r="C33" s="3"/>
      <c r="D33" s="106"/>
      <c r="E33" s="107"/>
      <c r="F33" s="1"/>
      <c r="G33" s="99"/>
      <c r="H33" s="100"/>
      <c r="I33" s="101"/>
      <c r="J33" s="290" t="s">
        <v>98</v>
      </c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1"/>
      <c r="W33" s="108">
        <f>SUM(W27:W32)</f>
        <v>63236</v>
      </c>
      <c r="X33" s="94"/>
      <c r="Y33" s="94"/>
    </row>
    <row r="34" spans="1:234" s="87" customFormat="1" ht="21" thickTop="1">
      <c r="A34" s="292"/>
      <c r="B34" s="292"/>
      <c r="C34" s="292"/>
      <c r="D34" s="4"/>
      <c r="E34" s="1"/>
      <c r="F34" s="1"/>
      <c r="G34" s="99"/>
      <c r="H34" s="100"/>
      <c r="I34" s="101"/>
      <c r="J34" s="109"/>
      <c r="K34" s="109"/>
      <c r="L34" s="109"/>
      <c r="M34" s="109"/>
      <c r="N34" s="109"/>
      <c r="O34" s="110"/>
      <c r="P34" s="109"/>
      <c r="Q34" s="109"/>
      <c r="R34" s="111"/>
      <c r="S34" s="111"/>
      <c r="T34" s="111"/>
      <c r="U34" s="111"/>
      <c r="V34" s="111"/>
      <c r="W34" s="112"/>
      <c r="X34" s="94"/>
      <c r="Y34" s="94"/>
    </row>
    <row r="35" spans="1:234" s="87" customFormat="1" ht="20.25">
      <c r="A35" s="113"/>
      <c r="B35" s="293" t="s">
        <v>99</v>
      </c>
      <c r="C35" s="293" t="s">
        <v>99</v>
      </c>
      <c r="D35" s="294"/>
      <c r="E35" s="294"/>
      <c r="F35" s="1"/>
      <c r="G35" s="99"/>
      <c r="H35" s="100"/>
      <c r="I35" s="101"/>
      <c r="J35" s="109"/>
      <c r="K35" s="109"/>
      <c r="L35" s="109"/>
      <c r="M35" s="109"/>
      <c r="N35" s="109"/>
      <c r="O35" s="110"/>
      <c r="P35" s="109"/>
      <c r="Q35" s="109"/>
      <c r="R35" s="111"/>
      <c r="S35" s="111"/>
      <c r="T35" s="111"/>
      <c r="U35" s="111"/>
      <c r="V35" s="111"/>
      <c r="W35" s="112"/>
      <c r="X35" s="94"/>
      <c r="Y35" s="94"/>
    </row>
    <row r="36" spans="1:234" s="87" customFormat="1" ht="20.25">
      <c r="A36" s="113"/>
      <c r="B36" s="114">
        <v>1</v>
      </c>
      <c r="C36" s="62" t="s">
        <v>89</v>
      </c>
      <c r="D36" s="115"/>
      <c r="E36" s="115"/>
      <c r="F36" s="1"/>
      <c r="G36" s="99"/>
      <c r="H36" s="100"/>
      <c r="I36" s="101"/>
      <c r="J36" s="109"/>
      <c r="K36" s="109"/>
      <c r="L36" s="109"/>
      <c r="M36" s="109"/>
      <c r="N36" s="109"/>
      <c r="O36" s="110"/>
      <c r="P36" s="109"/>
      <c r="Q36" s="109"/>
      <c r="R36" s="111"/>
      <c r="S36" s="111"/>
      <c r="T36" s="111"/>
      <c r="U36" s="111"/>
      <c r="V36" s="111"/>
      <c r="W36" s="112"/>
      <c r="X36" s="94"/>
      <c r="Y36" s="94"/>
    </row>
    <row r="37" spans="1:234" s="87" customFormat="1" ht="20.25">
      <c r="A37" s="113"/>
      <c r="B37" s="114"/>
      <c r="C37" s="116"/>
      <c r="D37" s="115"/>
      <c r="E37" s="115"/>
      <c r="F37" s="1"/>
      <c r="G37" s="99"/>
      <c r="H37" s="100"/>
      <c r="I37" s="101"/>
      <c r="J37" s="109"/>
      <c r="K37" s="109"/>
      <c r="L37" s="109"/>
      <c r="M37" s="109"/>
      <c r="N37" s="109"/>
      <c r="O37" s="110"/>
      <c r="P37" s="109"/>
      <c r="Q37" s="109"/>
      <c r="R37" s="111"/>
      <c r="S37" s="111"/>
      <c r="T37" s="111"/>
      <c r="U37" s="111"/>
      <c r="V37" s="111"/>
      <c r="W37" s="112"/>
      <c r="X37" s="94"/>
      <c r="Y37" s="94"/>
    </row>
    <row r="38" spans="1:234" s="87" customFormat="1" ht="20.25">
      <c r="A38" s="113"/>
      <c r="B38" s="114"/>
      <c r="C38" s="116"/>
      <c r="D38" s="115"/>
      <c r="E38" s="115"/>
      <c r="F38" s="1"/>
      <c r="G38" s="99"/>
      <c r="H38" s="100"/>
      <c r="I38" s="101"/>
      <c r="J38" s="109"/>
      <c r="K38" s="109"/>
      <c r="L38" s="109"/>
      <c r="M38" s="109"/>
      <c r="N38" s="109"/>
      <c r="O38" s="110"/>
      <c r="P38" s="109"/>
      <c r="Q38" s="109"/>
      <c r="R38" s="111"/>
      <c r="S38" s="111"/>
      <c r="T38" s="111"/>
      <c r="U38" s="111"/>
      <c r="V38" s="111"/>
      <c r="W38" s="112"/>
      <c r="X38" s="94"/>
      <c r="Y38" s="94"/>
    </row>
    <row r="39" spans="1:234" s="87" customFormat="1" ht="20.25">
      <c r="A39" s="113"/>
      <c r="B39" s="114"/>
      <c r="C39" s="116"/>
      <c r="D39" s="117"/>
      <c r="E39" s="117"/>
      <c r="F39" s="1"/>
      <c r="G39" s="99"/>
      <c r="H39" s="100"/>
      <c r="I39" s="101"/>
      <c r="J39" s="109"/>
      <c r="K39" s="109"/>
      <c r="L39" s="109"/>
      <c r="M39" s="109"/>
      <c r="N39" s="109"/>
      <c r="O39" s="110"/>
      <c r="P39" s="109"/>
      <c r="Q39" s="109"/>
      <c r="R39" s="111"/>
      <c r="S39" s="111"/>
      <c r="T39" s="111"/>
      <c r="U39" s="111"/>
      <c r="V39" s="111"/>
      <c r="W39" s="112"/>
      <c r="X39" s="94"/>
      <c r="Y39" s="94"/>
    </row>
    <row r="40" spans="1:234" s="87" customFormat="1" ht="20.25">
      <c r="A40" s="113"/>
      <c r="B40" s="293" t="s">
        <v>100</v>
      </c>
      <c r="C40" s="293"/>
      <c r="D40" s="294"/>
      <c r="E40" s="294"/>
      <c r="F40" s="1"/>
      <c r="G40" s="99"/>
      <c r="H40" s="100"/>
      <c r="I40" s="101"/>
      <c r="J40" s="109"/>
      <c r="K40" s="109"/>
      <c r="L40" s="109"/>
      <c r="M40" s="109"/>
      <c r="N40" s="109"/>
      <c r="O40" s="110"/>
      <c r="P40" s="109"/>
      <c r="Q40" s="109"/>
      <c r="R40" s="111"/>
      <c r="S40" s="111"/>
      <c r="T40" s="111"/>
      <c r="U40" s="111"/>
      <c r="V40" s="111"/>
      <c r="W40" s="112"/>
      <c r="X40" s="94"/>
      <c r="Y40" s="94"/>
    </row>
    <row r="41" spans="1:234" s="87" customFormat="1" ht="20.25">
      <c r="A41" s="118"/>
      <c r="B41" s="114"/>
      <c r="C41" s="62"/>
      <c r="D41" s="294"/>
      <c r="E41" s="294"/>
      <c r="F41" s="119"/>
      <c r="G41" s="120"/>
      <c r="H41" s="121"/>
      <c r="I41" s="122"/>
      <c r="J41" s="123"/>
      <c r="K41" s="123"/>
      <c r="L41" s="123"/>
      <c r="M41" s="123"/>
      <c r="N41" s="123"/>
      <c r="O41" s="124"/>
      <c r="P41" s="123"/>
      <c r="Q41" s="123"/>
      <c r="R41" s="125"/>
      <c r="S41" s="125"/>
      <c r="T41" s="125"/>
      <c r="U41" s="125"/>
      <c r="V41" s="125"/>
      <c r="W41" s="126"/>
      <c r="X41" s="127"/>
      <c r="Y41" s="94"/>
    </row>
    <row r="42" spans="1:234" s="87" customFormat="1" ht="18.75" customHeight="1">
      <c r="A42" s="4"/>
      <c r="B42" s="4"/>
      <c r="C42" s="3"/>
      <c r="D42" s="4"/>
      <c r="E42" s="1"/>
      <c r="F42" s="295" t="s">
        <v>101</v>
      </c>
      <c r="I42" s="92"/>
      <c r="J42" s="128"/>
      <c r="K42" s="129"/>
      <c r="L42" s="98" t="s">
        <v>102</v>
      </c>
      <c r="O42" s="130"/>
      <c r="P42" s="90"/>
      <c r="Q42" s="90"/>
      <c r="R42" s="131"/>
      <c r="S42" s="131"/>
      <c r="T42" s="131"/>
      <c r="U42" s="132"/>
      <c r="V42" s="94"/>
      <c r="W42" s="94"/>
      <c r="X42" s="94"/>
      <c r="Y42" s="94"/>
    </row>
    <row r="43" spans="1:234" s="87" customFormat="1" ht="18.75">
      <c r="A43" s="133"/>
      <c r="B43" s="297" t="s">
        <v>3</v>
      </c>
      <c r="C43" s="299" t="s">
        <v>14</v>
      </c>
      <c r="D43" s="301"/>
      <c r="E43" s="301" t="s">
        <v>103</v>
      </c>
      <c r="F43" s="296"/>
      <c r="I43" s="92"/>
      <c r="K43" s="134"/>
      <c r="L43" s="98" t="s">
        <v>104</v>
      </c>
      <c r="O43" s="130"/>
      <c r="P43" s="90"/>
      <c r="Q43" s="90"/>
      <c r="R43" s="131"/>
      <c r="S43" s="131"/>
      <c r="T43" s="131"/>
      <c r="U43" s="132"/>
      <c r="V43" s="94"/>
      <c r="W43" s="94"/>
      <c r="X43" s="94"/>
      <c r="Y43" s="94"/>
    </row>
    <row r="44" spans="1:234" s="87" customFormat="1" ht="18.75">
      <c r="A44" s="135"/>
      <c r="B44" s="298"/>
      <c r="C44" s="300"/>
      <c r="D44" s="301"/>
      <c r="E44" s="301"/>
      <c r="F44" s="136"/>
      <c r="I44" s="92"/>
      <c r="K44" s="134"/>
      <c r="L44" s="98"/>
      <c r="O44" s="130"/>
      <c r="P44" s="90"/>
      <c r="Q44" s="90"/>
      <c r="R44" s="131"/>
      <c r="S44" s="131"/>
      <c r="T44"/>
      <c r="U44"/>
      <c r="V44"/>
      <c r="W44"/>
    </row>
    <row r="45" spans="1:234" ht="18.75">
      <c r="A45" s="135"/>
      <c r="B45" s="137">
        <v>1</v>
      </c>
      <c r="C45" s="138" t="s">
        <v>105</v>
      </c>
      <c r="D45" s="139"/>
      <c r="E45" s="140">
        <v>90380</v>
      </c>
      <c r="F45" s="4"/>
      <c r="J45" s="128" t="s">
        <v>106</v>
      </c>
      <c r="L45" s="98" t="s">
        <v>107</v>
      </c>
      <c r="T45"/>
      <c r="U45"/>
      <c r="V45"/>
      <c r="W45"/>
      <c r="X45" s="1"/>
      <c r="Y45" s="1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</row>
    <row r="46" spans="1:234">
      <c r="A46" s="141"/>
      <c r="B46" s="137">
        <v>2</v>
      </c>
      <c r="C46" s="138" t="s">
        <v>108</v>
      </c>
      <c r="D46" s="139"/>
      <c r="E46" s="140">
        <v>61343</v>
      </c>
      <c r="F46" s="4"/>
      <c r="T46"/>
      <c r="U46"/>
      <c r="V46"/>
      <c r="W46"/>
      <c r="X46" s="1"/>
      <c r="Y46" s="1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</row>
    <row r="47" spans="1:234">
      <c r="A47" s="141"/>
      <c r="B47" s="142">
        <v>3</v>
      </c>
      <c r="C47" s="138" t="s">
        <v>109</v>
      </c>
      <c r="D47" s="139"/>
      <c r="E47" s="140">
        <v>60000</v>
      </c>
      <c r="F47" s="4"/>
      <c r="G47" s="7"/>
      <c r="H47" s="7"/>
      <c r="I47" s="143"/>
      <c r="J47" s="7"/>
      <c r="K47" s="7"/>
      <c r="L47" s="7"/>
      <c r="M47" s="7"/>
      <c r="Q47" s="1"/>
      <c r="R47" s="1"/>
      <c r="S47" s="1"/>
      <c r="T47"/>
      <c r="U47"/>
      <c r="V47"/>
      <c r="W47"/>
      <c r="X47" s="1"/>
      <c r="Y47" s="1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</row>
    <row r="48" spans="1:234">
      <c r="A48" s="141"/>
      <c r="B48" s="137">
        <v>4</v>
      </c>
      <c r="C48" s="144" t="s">
        <v>110</v>
      </c>
      <c r="D48" s="139"/>
      <c r="E48" s="145">
        <v>60000</v>
      </c>
      <c r="F48" s="4"/>
      <c r="G48" s="7"/>
      <c r="H48" s="7"/>
      <c r="I48" s="143"/>
      <c r="J48" s="7"/>
      <c r="K48" s="7"/>
      <c r="L48" s="7"/>
      <c r="M48" s="7"/>
      <c r="Q48" s="1"/>
      <c r="R48" s="1"/>
      <c r="S48" s="1"/>
      <c r="T48"/>
      <c r="U48"/>
      <c r="V48"/>
      <c r="W48"/>
      <c r="X48" s="1"/>
      <c r="Y48" s="1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</row>
    <row r="49" spans="1:234">
      <c r="A49" s="141"/>
      <c r="B49" s="137">
        <v>5</v>
      </c>
      <c r="C49" s="144" t="s">
        <v>111</v>
      </c>
      <c r="D49" s="146"/>
      <c r="E49" s="145">
        <v>68000</v>
      </c>
      <c r="F49" s="4"/>
      <c r="G49" s="7"/>
      <c r="H49" s="7"/>
      <c r="I49" s="143"/>
      <c r="J49" s="7"/>
      <c r="K49" s="7"/>
      <c r="L49" s="7"/>
      <c r="M49" s="7"/>
      <c r="Q49" s="1"/>
      <c r="R49" s="1"/>
      <c r="S49" s="1"/>
      <c r="T49"/>
      <c r="U49"/>
      <c r="V49"/>
      <c r="W49"/>
      <c r="X49" s="1"/>
      <c r="Y49" s="1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</row>
    <row r="50" spans="1:234">
      <c r="A50" s="141"/>
      <c r="B50" s="142">
        <v>6</v>
      </c>
      <c r="C50" s="144" t="s">
        <v>112</v>
      </c>
      <c r="D50" s="139"/>
      <c r="E50" s="145">
        <v>52000</v>
      </c>
      <c r="G50" s="7"/>
      <c r="H50" s="7"/>
      <c r="I50" s="143"/>
      <c r="J50" s="7"/>
      <c r="K50" s="7"/>
      <c r="L50" s="7"/>
      <c r="M50" s="7"/>
      <c r="Q50" s="1"/>
      <c r="R50" s="1"/>
      <c r="S50" s="1"/>
      <c r="T50"/>
      <c r="U50"/>
      <c r="V50"/>
      <c r="W50"/>
      <c r="X50" s="1"/>
      <c r="Y50" s="1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</row>
    <row r="51" spans="1:234">
      <c r="A51" s="141"/>
      <c r="B51" s="137">
        <v>7</v>
      </c>
      <c r="C51" s="144" t="s">
        <v>113</v>
      </c>
      <c r="D51" s="147"/>
      <c r="E51" s="145">
        <v>38000</v>
      </c>
      <c r="G51" s="7"/>
      <c r="H51" s="7"/>
      <c r="I51" s="143"/>
      <c r="J51" s="7"/>
      <c r="K51" s="7"/>
      <c r="L51" s="7"/>
      <c r="M51" s="7"/>
      <c r="Q51" s="1"/>
      <c r="R51" s="1"/>
      <c r="S51" s="1"/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>
      <c r="A52" s="141"/>
      <c r="B52" s="137">
        <v>8</v>
      </c>
      <c r="C52" s="144" t="s">
        <v>114</v>
      </c>
      <c r="D52" s="139"/>
      <c r="E52" s="145">
        <v>31000</v>
      </c>
      <c r="G52" s="7"/>
      <c r="H52" s="7"/>
      <c r="I52" s="143"/>
      <c r="J52" s="7"/>
      <c r="K52" s="7"/>
      <c r="L52" s="7"/>
      <c r="M52" s="7"/>
      <c r="Q52" s="1"/>
      <c r="R52" s="1"/>
      <c r="S52" s="1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>
      <c r="A53" s="141"/>
      <c r="B53" s="142">
        <v>9</v>
      </c>
      <c r="C53" s="138" t="s">
        <v>115</v>
      </c>
      <c r="D53" s="139"/>
      <c r="E53" s="140">
        <v>40000</v>
      </c>
      <c r="G53" s="7"/>
      <c r="H53" s="7"/>
      <c r="I53" s="143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>
      <c r="A54" s="141"/>
      <c r="B54" s="137">
        <v>10</v>
      </c>
      <c r="C54" s="138" t="s">
        <v>116</v>
      </c>
      <c r="D54" s="148"/>
      <c r="E54" s="140">
        <v>45000</v>
      </c>
      <c r="G54" s="7"/>
      <c r="H54" s="7"/>
      <c r="I54" s="143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>
      <c r="A55" s="141"/>
      <c r="B55" s="137">
        <v>11</v>
      </c>
      <c r="C55" s="138" t="s">
        <v>117</v>
      </c>
      <c r="D55" s="147"/>
      <c r="E55" s="140">
        <v>35000</v>
      </c>
      <c r="G55" s="7"/>
      <c r="H55" s="7"/>
      <c r="I55" s="143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 ht="16.5" customHeight="1">
      <c r="A56" s="141"/>
      <c r="B56" s="142">
        <v>12</v>
      </c>
      <c r="C56" s="138" t="s">
        <v>118</v>
      </c>
      <c r="D56" s="147"/>
      <c r="E56" s="140">
        <v>38000</v>
      </c>
      <c r="F56" s="1" t="s">
        <v>119</v>
      </c>
      <c r="G56" s="7"/>
      <c r="H56" s="7"/>
      <c r="I56" s="143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</row>
    <row r="57" spans="1:234">
      <c r="A57" s="141"/>
      <c r="B57" s="137">
        <v>13</v>
      </c>
      <c r="C57" s="149" t="s">
        <v>120</v>
      </c>
      <c r="D57" s="147"/>
      <c r="E57" s="150">
        <v>25000</v>
      </c>
      <c r="G57" s="7"/>
      <c r="H57" s="7"/>
      <c r="I57" s="143"/>
      <c r="J57" s="7"/>
      <c r="K57" s="7"/>
      <c r="L57" s="7"/>
      <c r="M57" s="7"/>
      <c r="Q57" s="1"/>
      <c r="R57" s="1"/>
      <c r="S57" s="1"/>
      <c r="T57"/>
      <c r="U57"/>
      <c r="V57"/>
      <c r="W57"/>
      <c r="X57" s="1"/>
      <c r="Y57" s="1"/>
      <c r="HW57"/>
      <c r="HX57"/>
      <c r="HY57"/>
      <c r="HZ57"/>
    </row>
    <row r="58" spans="1:234">
      <c r="A58" s="141"/>
      <c r="B58" s="137">
        <v>14</v>
      </c>
      <c r="C58" s="149" t="s">
        <v>121</v>
      </c>
      <c r="D58" s="147"/>
      <c r="E58" s="150">
        <v>30000</v>
      </c>
      <c r="T58"/>
      <c r="U58"/>
      <c r="V58"/>
      <c r="W58"/>
      <c r="X58" s="1"/>
      <c r="Y58" s="1"/>
      <c r="HW58"/>
      <c r="HX58"/>
      <c r="HY58"/>
      <c r="HZ58"/>
    </row>
    <row r="59" spans="1:234">
      <c r="A59" s="141"/>
      <c r="B59" s="142">
        <v>15</v>
      </c>
      <c r="C59" s="149" t="s">
        <v>122</v>
      </c>
      <c r="D59" s="147"/>
      <c r="E59" s="150">
        <v>28000</v>
      </c>
      <c r="T59"/>
      <c r="U59"/>
      <c r="V59"/>
      <c r="W59"/>
      <c r="X59" s="1"/>
      <c r="Y59" s="1"/>
      <c r="HW59"/>
      <c r="HX59"/>
      <c r="HY59"/>
      <c r="HZ59"/>
    </row>
    <row r="60" spans="1:234" ht="12" customHeight="1">
      <c r="A60" s="151"/>
      <c r="B60" s="137">
        <v>17</v>
      </c>
      <c r="C60" s="149" t="s">
        <v>123</v>
      </c>
      <c r="D60" s="147"/>
      <c r="E60" s="150">
        <v>30000</v>
      </c>
      <c r="T60"/>
      <c r="U60"/>
      <c r="V60"/>
      <c r="W60"/>
      <c r="X60" s="1"/>
      <c r="Y60" s="1"/>
      <c r="HW60"/>
      <c r="HX60"/>
      <c r="HY60"/>
      <c r="HZ60"/>
    </row>
    <row r="61" spans="1:234">
      <c r="A61" s="151"/>
      <c r="B61" s="142">
        <v>18</v>
      </c>
      <c r="C61" s="149" t="s">
        <v>124</v>
      </c>
      <c r="D61" s="152"/>
      <c r="E61" s="150">
        <v>25000</v>
      </c>
      <c r="T61"/>
      <c r="U61"/>
      <c r="V61"/>
      <c r="W61"/>
      <c r="X61" s="1"/>
      <c r="Y61" s="1"/>
      <c r="HW61"/>
      <c r="HX61"/>
      <c r="HY61"/>
      <c r="HZ61"/>
    </row>
    <row r="62" spans="1:234">
      <c r="A62" s="151"/>
      <c r="B62" s="137">
        <v>19</v>
      </c>
      <c r="C62" s="149" t="s">
        <v>125</v>
      </c>
      <c r="D62" s="152"/>
      <c r="E62" s="150">
        <v>24000</v>
      </c>
      <c r="F62"/>
      <c r="G62"/>
      <c r="H62"/>
      <c r="I62"/>
      <c r="J62"/>
      <c r="K62"/>
      <c r="L62"/>
      <c r="M62"/>
      <c r="N62"/>
      <c r="O62" s="153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</row>
    <row r="63" spans="1:234">
      <c r="A63" s="151"/>
      <c r="B63" s="137">
        <v>20</v>
      </c>
      <c r="C63" s="149" t="s">
        <v>126</v>
      </c>
      <c r="D63" s="152"/>
      <c r="E63" s="150">
        <v>25000</v>
      </c>
      <c r="F63"/>
      <c r="G63"/>
      <c r="H63"/>
      <c r="I63"/>
      <c r="J63"/>
      <c r="K63"/>
      <c r="L63"/>
      <c r="M63"/>
      <c r="N63"/>
      <c r="O63" s="15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</row>
    <row r="64" spans="1:234">
      <c r="A64" s="151"/>
      <c r="B64" s="142">
        <v>21</v>
      </c>
      <c r="C64" s="149" t="s">
        <v>127</v>
      </c>
      <c r="D64" s="147"/>
      <c r="E64" s="150">
        <v>37000</v>
      </c>
      <c r="F64"/>
      <c r="G64"/>
      <c r="H64"/>
      <c r="I64"/>
      <c r="J64"/>
      <c r="K64"/>
      <c r="L64"/>
      <c r="M64"/>
      <c r="N64"/>
      <c r="O64" s="153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</row>
    <row r="65" spans="1:234">
      <c r="A65" s="151"/>
      <c r="B65" s="137">
        <v>22</v>
      </c>
      <c r="C65" s="149" t="s">
        <v>128</v>
      </c>
      <c r="D65" s="152"/>
      <c r="E65" s="150">
        <v>24000</v>
      </c>
      <c r="F65"/>
      <c r="G65"/>
      <c r="H65"/>
      <c r="I65"/>
      <c r="J65"/>
      <c r="K65"/>
      <c r="L65"/>
      <c r="M65"/>
      <c r="N65"/>
      <c r="O65" s="153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</row>
    <row r="66" spans="1:234">
      <c r="A66" s="151"/>
      <c r="B66" s="137">
        <v>23</v>
      </c>
      <c r="C66" s="138" t="s">
        <v>129</v>
      </c>
      <c r="D66" s="147"/>
      <c r="E66" s="140">
        <v>24000</v>
      </c>
      <c r="F66"/>
      <c r="G66"/>
      <c r="H66"/>
      <c r="I66"/>
      <c r="J66"/>
      <c r="K66"/>
      <c r="L66"/>
      <c r="M66"/>
      <c r="N66"/>
      <c r="O66" s="153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</row>
    <row r="67" spans="1:234">
      <c r="A67" s="151"/>
      <c r="B67" s="142">
        <v>24</v>
      </c>
      <c r="C67" s="138" t="s">
        <v>130</v>
      </c>
      <c r="D67" s="147"/>
      <c r="E67" s="140">
        <v>35000</v>
      </c>
      <c r="F67"/>
      <c r="G67"/>
      <c r="H67"/>
      <c r="I67"/>
      <c r="J67"/>
      <c r="K67"/>
      <c r="L67"/>
      <c r="M67"/>
      <c r="N67"/>
      <c r="O67" s="153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</row>
    <row r="68" spans="1:234">
      <c r="A68" s="151"/>
      <c r="B68" s="137">
        <v>25</v>
      </c>
      <c r="C68" s="138" t="s">
        <v>131</v>
      </c>
      <c r="D68" s="147"/>
      <c r="E68" s="140">
        <v>43000</v>
      </c>
      <c r="F68"/>
      <c r="G68"/>
      <c r="H68"/>
      <c r="I68"/>
      <c r="J68"/>
      <c r="K68"/>
      <c r="L68"/>
      <c r="M68"/>
      <c r="N68"/>
      <c r="O68" s="153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>
      <c r="A69" s="151"/>
      <c r="B69" s="137">
        <v>26</v>
      </c>
      <c r="C69" s="138" t="s">
        <v>132</v>
      </c>
      <c r="D69" s="147"/>
      <c r="E69" s="140">
        <v>29000</v>
      </c>
      <c r="F69"/>
      <c r="G69"/>
      <c r="H69"/>
      <c r="I69"/>
      <c r="J69"/>
      <c r="K69"/>
      <c r="L69"/>
      <c r="M69"/>
      <c r="N69"/>
      <c r="O69" s="153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>
      <c r="A70" s="151"/>
      <c r="B70" s="142">
        <v>27</v>
      </c>
      <c r="C70" s="138" t="s">
        <v>133</v>
      </c>
      <c r="D70" s="147"/>
      <c r="E70" s="140">
        <v>21500</v>
      </c>
      <c r="F70"/>
      <c r="G70"/>
      <c r="H70"/>
      <c r="I70"/>
      <c r="J70"/>
      <c r="K70"/>
      <c r="L70"/>
      <c r="M70"/>
      <c r="N70"/>
      <c r="O70" s="153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>
      <c r="A71" s="151"/>
      <c r="B71" s="137">
        <v>28</v>
      </c>
      <c r="C71" s="138" t="s">
        <v>134</v>
      </c>
      <c r="D71" s="147"/>
      <c r="E71" s="140">
        <v>33000</v>
      </c>
      <c r="F71"/>
      <c r="G71"/>
      <c r="H71"/>
      <c r="I71"/>
      <c r="J71"/>
      <c r="K71"/>
      <c r="L71"/>
      <c r="M71"/>
      <c r="N71"/>
      <c r="O71" s="153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>
      <c r="A72" s="151"/>
      <c r="B72" s="137">
        <v>29</v>
      </c>
      <c r="C72" s="138" t="s">
        <v>135</v>
      </c>
      <c r="D72" s="147"/>
      <c r="E72" s="140">
        <v>35000</v>
      </c>
      <c r="F72"/>
      <c r="G72"/>
      <c r="H72"/>
      <c r="I72"/>
      <c r="J72"/>
      <c r="K72"/>
      <c r="L72"/>
      <c r="M72"/>
      <c r="N72"/>
      <c r="O72" s="153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>
      <c r="A73" s="151"/>
      <c r="B73" s="142">
        <v>30</v>
      </c>
      <c r="C73" s="138" t="s">
        <v>136</v>
      </c>
      <c r="D73" s="147"/>
      <c r="E73" s="140">
        <v>42000</v>
      </c>
      <c r="F73"/>
      <c r="G73"/>
      <c r="H73"/>
      <c r="I73"/>
      <c r="J73"/>
      <c r="K73"/>
      <c r="L73"/>
      <c r="M73"/>
      <c r="N73"/>
      <c r="O73" s="15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>
      <c r="A74" s="151"/>
      <c r="B74" s="137">
        <v>31</v>
      </c>
      <c r="C74" s="138" t="s">
        <v>137</v>
      </c>
      <c r="D74" s="147"/>
      <c r="E74" s="140">
        <v>25000</v>
      </c>
      <c r="F74"/>
      <c r="G74"/>
      <c r="H74"/>
      <c r="I74"/>
      <c r="J74"/>
      <c r="K74"/>
      <c r="L74"/>
      <c r="M74"/>
      <c r="N74"/>
      <c r="O74" s="153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>
      <c r="A75" s="151"/>
      <c r="B75" s="137">
        <v>32</v>
      </c>
      <c r="C75" s="138" t="s">
        <v>138</v>
      </c>
      <c r="D75" s="147"/>
      <c r="E75" s="140">
        <v>14519</v>
      </c>
      <c r="F75"/>
      <c r="G75"/>
      <c r="H75"/>
      <c r="I75"/>
      <c r="J75"/>
      <c r="K75"/>
      <c r="L75"/>
      <c r="M75"/>
      <c r="N75"/>
      <c r="O75" s="153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>
      <c r="A76" s="151"/>
      <c r="B76" s="142">
        <v>33</v>
      </c>
      <c r="C76" s="138" t="s">
        <v>139</v>
      </c>
      <c r="D76" s="147"/>
      <c r="E76" s="140">
        <v>40000</v>
      </c>
      <c r="F76"/>
      <c r="G76"/>
      <c r="H76"/>
      <c r="I76"/>
      <c r="J76"/>
      <c r="K76"/>
      <c r="L76"/>
      <c r="M76"/>
      <c r="N76"/>
      <c r="O76" s="153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>
      <c r="A77" s="151"/>
      <c r="B77" s="137">
        <v>34</v>
      </c>
      <c r="C77" s="138" t="s">
        <v>140</v>
      </c>
      <c r="D77" s="147"/>
      <c r="E77" s="140">
        <v>40000</v>
      </c>
      <c r="F77"/>
      <c r="G77"/>
      <c r="H77"/>
      <c r="I77"/>
      <c r="J77"/>
      <c r="K77"/>
      <c r="L77"/>
      <c r="M77"/>
      <c r="N77"/>
      <c r="O77" s="153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</row>
    <row r="78" spans="1:234">
      <c r="A78" s="151"/>
      <c r="B78" s="137">
        <v>35</v>
      </c>
      <c r="C78" s="138" t="s">
        <v>141</v>
      </c>
      <c r="D78" s="147"/>
      <c r="E78" s="140">
        <v>40000</v>
      </c>
      <c r="T78"/>
      <c r="U78"/>
      <c r="V78"/>
      <c r="W78"/>
      <c r="X78" s="1"/>
      <c r="Y78" s="1"/>
      <c r="HW78"/>
      <c r="HX78"/>
      <c r="HY78"/>
      <c r="HZ78"/>
    </row>
    <row r="79" spans="1:234">
      <c r="A79" s="151"/>
      <c r="B79" s="142">
        <v>36</v>
      </c>
      <c r="C79" s="138" t="s">
        <v>142</v>
      </c>
      <c r="D79" s="147"/>
      <c r="E79" s="140">
        <v>30000</v>
      </c>
      <c r="T79"/>
      <c r="U79"/>
      <c r="V79"/>
      <c r="W79"/>
      <c r="X79" s="1"/>
      <c r="Y79" s="1"/>
      <c r="HW79"/>
      <c r="HX79"/>
      <c r="HY79"/>
      <c r="HZ79"/>
    </row>
    <row r="80" spans="1:234">
      <c r="A80" s="151"/>
      <c r="B80" s="137">
        <v>37</v>
      </c>
      <c r="C80" s="138" t="s">
        <v>143</v>
      </c>
      <c r="D80" s="147"/>
      <c r="E80" s="140">
        <v>50000</v>
      </c>
      <c r="T80"/>
      <c r="U80"/>
      <c r="V80"/>
      <c r="W80"/>
      <c r="X80" s="1"/>
      <c r="Y80" s="1"/>
      <c r="HW80"/>
      <c r="HX80"/>
      <c r="HY80"/>
      <c r="HZ80"/>
    </row>
    <row r="81" spans="1:234">
      <c r="A81" s="151"/>
      <c r="B81" s="137">
        <v>38</v>
      </c>
      <c r="C81" s="138" t="s">
        <v>144</v>
      </c>
      <c r="D81" s="154"/>
      <c r="E81" s="140">
        <v>30000</v>
      </c>
      <c r="T81"/>
      <c r="U81"/>
      <c r="V81"/>
      <c r="W81"/>
      <c r="X81" s="1"/>
      <c r="Y81" s="1"/>
      <c r="HW81"/>
      <c r="HX81"/>
      <c r="HY81"/>
      <c r="HZ81"/>
    </row>
    <row r="82" spans="1:234">
      <c r="A82" s="155"/>
      <c r="B82" s="142">
        <v>39</v>
      </c>
      <c r="C82" s="138" t="s">
        <v>145</v>
      </c>
      <c r="D82" s="156"/>
      <c r="E82" s="140">
        <v>25000</v>
      </c>
      <c r="T82"/>
      <c r="U82"/>
      <c r="V82"/>
      <c r="W82"/>
      <c r="X82" s="1"/>
      <c r="Y82" s="1"/>
      <c r="HW82"/>
      <c r="HX82"/>
      <c r="HY82"/>
      <c r="HZ82"/>
    </row>
    <row r="83" spans="1:234">
      <c r="A83" s="151"/>
      <c r="B83" s="137">
        <v>40</v>
      </c>
      <c r="C83" s="138" t="s">
        <v>146</v>
      </c>
      <c r="D83" s="156"/>
      <c r="E83" s="140">
        <v>50000</v>
      </c>
      <c r="T83"/>
      <c r="U83"/>
      <c r="V83"/>
      <c r="W83"/>
      <c r="X83" s="1"/>
      <c r="Y83" s="1"/>
      <c r="HW83"/>
      <c r="HX83"/>
      <c r="HY83"/>
      <c r="HZ83"/>
    </row>
    <row r="84" spans="1:234">
      <c r="A84" s="151"/>
      <c r="B84" s="137">
        <v>41</v>
      </c>
      <c r="C84" s="138" t="s">
        <v>147</v>
      </c>
      <c r="D84" s="156"/>
      <c r="E84" s="140">
        <v>40000</v>
      </c>
      <c r="T84"/>
      <c r="U84"/>
      <c r="V84"/>
      <c r="W84"/>
      <c r="X84" s="1"/>
      <c r="Y84" s="1"/>
      <c r="HW84"/>
      <c r="HX84"/>
      <c r="HY84"/>
      <c r="HZ84"/>
    </row>
    <row r="85" spans="1:234">
      <c r="A85" s="151"/>
      <c r="B85" s="142">
        <v>42</v>
      </c>
      <c r="C85" s="138" t="s">
        <v>148</v>
      </c>
      <c r="D85" s="156"/>
      <c r="E85" s="140">
        <v>35000</v>
      </c>
      <c r="T85"/>
      <c r="U85"/>
      <c r="V85"/>
      <c r="W85"/>
      <c r="X85" s="1"/>
      <c r="Y85" s="1"/>
      <c r="HW85"/>
      <c r="HX85"/>
      <c r="HY85"/>
      <c r="HZ85"/>
    </row>
    <row r="86" spans="1:234">
      <c r="A86" s="151"/>
      <c r="B86" s="137">
        <v>43</v>
      </c>
      <c r="C86" s="138" t="s">
        <v>149</v>
      </c>
      <c r="D86" s="156"/>
      <c r="E86" s="140">
        <v>50000</v>
      </c>
      <c r="T86"/>
      <c r="U86"/>
      <c r="V86"/>
      <c r="W86"/>
      <c r="X86" s="1"/>
      <c r="Y86" s="1"/>
      <c r="HW86"/>
      <c r="HX86"/>
      <c r="HY86"/>
      <c r="HZ86"/>
    </row>
    <row r="87" spans="1:234">
      <c r="A87" s="151"/>
      <c r="B87" s="137">
        <v>44</v>
      </c>
      <c r="C87" s="138" t="s">
        <v>150</v>
      </c>
      <c r="D87" s="156"/>
      <c r="E87" s="140">
        <v>40000</v>
      </c>
      <c r="T87"/>
      <c r="U87"/>
      <c r="V87"/>
      <c r="W87"/>
      <c r="X87" s="1"/>
      <c r="Y87" s="1"/>
      <c r="HW87"/>
      <c r="HX87"/>
      <c r="HY87"/>
      <c r="HZ87"/>
    </row>
    <row r="88" spans="1:234">
      <c r="A88" s="151"/>
      <c r="B88" s="142">
        <v>45</v>
      </c>
      <c r="C88" s="138" t="s">
        <v>151</v>
      </c>
      <c r="D88" s="154"/>
      <c r="E88" s="140">
        <v>40000</v>
      </c>
      <c r="T88"/>
      <c r="U88"/>
      <c r="V88"/>
      <c r="W88"/>
      <c r="X88" s="1"/>
      <c r="Y88" s="1"/>
      <c r="HW88"/>
      <c r="HX88"/>
      <c r="HY88"/>
      <c r="HZ88"/>
    </row>
    <row r="89" spans="1:234" s="160" customFormat="1" ht="12.75" customHeight="1">
      <c r="A89" s="155"/>
      <c r="B89" s="137">
        <v>46</v>
      </c>
      <c r="C89" s="138" t="s">
        <v>152</v>
      </c>
      <c r="D89" s="157"/>
      <c r="E89" s="140">
        <v>21500</v>
      </c>
      <c r="F89" s="7"/>
      <c r="G89" s="7"/>
      <c r="H89" s="7"/>
      <c r="I89" s="158"/>
      <c r="J89" s="159"/>
      <c r="K89" s="7"/>
      <c r="L89" s="7"/>
      <c r="M89" s="7"/>
      <c r="N89" s="7"/>
      <c r="O89" s="158"/>
      <c r="P89" s="7"/>
      <c r="Q89" s="159"/>
      <c r="R89" s="7"/>
      <c r="S89" s="7"/>
      <c r="T89"/>
      <c r="U89"/>
      <c r="V89"/>
      <c r="W89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</row>
    <row r="90" spans="1:234">
      <c r="A90" s="151"/>
      <c r="B90" s="137">
        <v>47</v>
      </c>
      <c r="C90" s="138" t="s">
        <v>153</v>
      </c>
      <c r="D90" s="156"/>
      <c r="E90" s="140">
        <v>21500</v>
      </c>
      <c r="T90"/>
      <c r="U90"/>
      <c r="V90"/>
      <c r="W90"/>
      <c r="X90" s="1"/>
      <c r="Y90" s="1"/>
      <c r="HW90"/>
      <c r="HX90"/>
      <c r="HY90"/>
      <c r="HZ90"/>
    </row>
    <row r="91" spans="1:234" ht="26.25">
      <c r="A91" s="151"/>
      <c r="B91" s="142">
        <v>48</v>
      </c>
      <c r="C91" s="138" t="s">
        <v>154</v>
      </c>
      <c r="D91" s="156"/>
      <c r="E91" s="140">
        <v>25000</v>
      </c>
      <c r="T91"/>
      <c r="U91"/>
      <c r="V91"/>
      <c r="W91"/>
      <c r="X91" s="1"/>
      <c r="Y91" s="1"/>
      <c r="HW91"/>
      <c r="HX91"/>
      <c r="HY91"/>
      <c r="HZ91"/>
    </row>
    <row r="92" spans="1:234">
      <c r="A92" s="151"/>
      <c r="B92" s="137">
        <v>49</v>
      </c>
      <c r="C92" s="138" t="s">
        <v>155</v>
      </c>
      <c r="D92" s="156"/>
      <c r="E92" s="140">
        <v>15000</v>
      </c>
      <c r="T92"/>
      <c r="U92"/>
      <c r="V92"/>
      <c r="W92"/>
      <c r="X92" s="1"/>
      <c r="Y92" s="1"/>
      <c r="HW92"/>
      <c r="HX92"/>
      <c r="HY92"/>
      <c r="HZ92"/>
    </row>
    <row r="93" spans="1:234">
      <c r="A93" s="151"/>
      <c r="B93" s="137">
        <v>50</v>
      </c>
      <c r="C93" s="149" t="s">
        <v>156</v>
      </c>
      <c r="D93" s="156"/>
      <c r="E93" s="150">
        <v>35000</v>
      </c>
      <c r="T93"/>
      <c r="U93"/>
      <c r="V93"/>
      <c r="W93"/>
      <c r="X93" s="1"/>
      <c r="Y93" s="1"/>
      <c r="HW93"/>
      <c r="HX93"/>
      <c r="HY93"/>
      <c r="HZ93"/>
    </row>
    <row r="94" spans="1:234">
      <c r="A94" s="151"/>
      <c r="B94" s="142">
        <v>51</v>
      </c>
      <c r="C94" s="149" t="s">
        <v>157</v>
      </c>
      <c r="D94" s="156"/>
      <c r="E94" s="150">
        <v>50000</v>
      </c>
      <c r="T94"/>
      <c r="U94"/>
      <c r="V94"/>
      <c r="W94"/>
      <c r="X94" s="1"/>
      <c r="Y94" s="1"/>
      <c r="HW94"/>
      <c r="HX94"/>
      <c r="HY94"/>
      <c r="HZ94"/>
    </row>
    <row r="95" spans="1:234">
      <c r="A95" s="151"/>
      <c r="B95" s="137">
        <v>52</v>
      </c>
      <c r="C95" s="149" t="s">
        <v>158</v>
      </c>
      <c r="D95" s="156"/>
      <c r="E95" s="150">
        <v>40000</v>
      </c>
      <c r="T95"/>
      <c r="U95"/>
      <c r="V95"/>
      <c r="W95"/>
      <c r="X95" s="1"/>
      <c r="Y95" s="1"/>
      <c r="HW95"/>
      <c r="HX95"/>
      <c r="HY95"/>
      <c r="HZ95"/>
    </row>
    <row r="96" spans="1:234" s="160" customFormat="1" ht="17.25" customHeight="1">
      <c r="A96" s="151"/>
      <c r="B96" s="137">
        <v>53</v>
      </c>
      <c r="C96" s="149" t="s">
        <v>159</v>
      </c>
      <c r="D96" s="156"/>
      <c r="E96" s="150">
        <v>18000</v>
      </c>
      <c r="F96" s="7"/>
      <c r="G96" s="7"/>
      <c r="H96" s="7"/>
      <c r="I96" s="158"/>
      <c r="J96" s="159"/>
      <c r="K96" s="7"/>
      <c r="L96" s="7"/>
      <c r="M96" s="7"/>
      <c r="N96" s="7"/>
      <c r="O96" s="158"/>
      <c r="P96" s="7"/>
      <c r="Q96" s="159"/>
      <c r="R96" s="7"/>
      <c r="S96" s="7"/>
      <c r="T96"/>
      <c r="U96"/>
      <c r="V96"/>
      <c r="W96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</row>
    <row r="97" spans="1:234">
      <c r="A97" s="151"/>
      <c r="B97" s="142">
        <v>54</v>
      </c>
      <c r="C97" s="149" t="s">
        <v>160</v>
      </c>
      <c r="D97" s="156"/>
      <c r="E97" s="150">
        <v>21500</v>
      </c>
      <c r="T97"/>
      <c r="U97"/>
      <c r="V97"/>
      <c r="W97"/>
      <c r="X97" s="1"/>
      <c r="Y97" s="1"/>
      <c r="HW97"/>
      <c r="HX97"/>
      <c r="HY97"/>
      <c r="HZ97"/>
    </row>
    <row r="98" spans="1:234">
      <c r="A98" s="151"/>
      <c r="B98" s="137">
        <v>55</v>
      </c>
      <c r="C98" s="149" t="s">
        <v>161</v>
      </c>
      <c r="D98" s="156"/>
      <c r="E98" s="150">
        <v>21500</v>
      </c>
      <c r="T98"/>
      <c r="U98"/>
      <c r="V98"/>
      <c r="W98"/>
      <c r="X98" s="1"/>
      <c r="Y98" s="1"/>
      <c r="HV98"/>
      <c r="HW98"/>
      <c r="HX98"/>
      <c r="HY98"/>
      <c r="HZ98"/>
    </row>
    <row r="99" spans="1:234" ht="13.5" customHeight="1">
      <c r="A99" s="151"/>
      <c r="B99" s="137">
        <v>56</v>
      </c>
      <c r="C99" s="149" t="s">
        <v>162</v>
      </c>
      <c r="D99" s="156"/>
      <c r="E99" s="150">
        <v>21500</v>
      </c>
      <c r="T99"/>
      <c r="U99"/>
      <c r="V99"/>
      <c r="W99"/>
      <c r="X99" s="1"/>
      <c r="Y99" s="1"/>
      <c r="HV99"/>
      <c r="HW99"/>
      <c r="HX99"/>
      <c r="HY99"/>
      <c r="HZ99"/>
    </row>
    <row r="100" spans="1:234">
      <c r="A100" s="151"/>
      <c r="B100" s="142">
        <v>57</v>
      </c>
      <c r="C100" s="149" t="s">
        <v>163</v>
      </c>
      <c r="D100" s="156"/>
      <c r="E100" s="150">
        <v>21500</v>
      </c>
      <c r="T100"/>
      <c r="U100"/>
      <c r="V100"/>
      <c r="W100"/>
      <c r="X100" s="1"/>
      <c r="Y100" s="1"/>
      <c r="HV100"/>
      <c r="HW100"/>
      <c r="HX100"/>
      <c r="HY100"/>
      <c r="HZ100"/>
    </row>
    <row r="101" spans="1:234">
      <c r="A101" s="151"/>
      <c r="B101" s="137">
        <v>58</v>
      </c>
      <c r="C101" s="149" t="s">
        <v>164</v>
      </c>
      <c r="D101" s="156"/>
      <c r="E101" s="150">
        <v>21500</v>
      </c>
      <c r="T101"/>
      <c r="U101"/>
      <c r="V101"/>
      <c r="W101"/>
      <c r="X101" s="1"/>
      <c r="Y101" s="1"/>
      <c r="HV101"/>
      <c r="HW101"/>
      <c r="HX101"/>
      <c r="HY101"/>
      <c r="HZ101"/>
    </row>
    <row r="102" spans="1:234">
      <c r="A102" s="151"/>
      <c r="B102" s="137">
        <v>59</v>
      </c>
      <c r="C102" s="149" t="s">
        <v>165</v>
      </c>
      <c r="D102" s="156"/>
      <c r="E102" s="150">
        <v>21500</v>
      </c>
      <c r="T102"/>
      <c r="U102"/>
      <c r="V102"/>
      <c r="W102"/>
      <c r="X102" s="1"/>
      <c r="Y102" s="1"/>
      <c r="HV102"/>
      <c r="HW102"/>
      <c r="HX102"/>
      <c r="HY102"/>
      <c r="HZ102"/>
    </row>
    <row r="103" spans="1:234">
      <c r="A103" s="151"/>
      <c r="B103" s="142">
        <v>60</v>
      </c>
      <c r="C103" s="149" t="s">
        <v>166</v>
      </c>
      <c r="D103" s="156"/>
      <c r="E103" s="150">
        <v>21500</v>
      </c>
      <c r="T103"/>
      <c r="U103"/>
      <c r="V103"/>
      <c r="W103"/>
      <c r="X103" s="1"/>
      <c r="Y103" s="1"/>
      <c r="HV103"/>
      <c r="HW103"/>
      <c r="HX103"/>
      <c r="HY103"/>
      <c r="HZ103"/>
    </row>
    <row r="104" spans="1:234">
      <c r="A104" s="151"/>
      <c r="B104" s="137">
        <v>61</v>
      </c>
      <c r="C104" s="149" t="s">
        <v>167</v>
      </c>
      <c r="D104" s="156"/>
      <c r="E104" s="150">
        <v>21500</v>
      </c>
      <c r="T104"/>
      <c r="U104"/>
      <c r="V104"/>
      <c r="W104"/>
      <c r="X104" s="1"/>
      <c r="Y104" s="1"/>
      <c r="HV104"/>
      <c r="HW104"/>
      <c r="HX104"/>
      <c r="HY104"/>
      <c r="HZ104"/>
    </row>
    <row r="105" spans="1:234">
      <c r="A105" s="151"/>
      <c r="B105" s="137">
        <v>62</v>
      </c>
      <c r="C105" s="149" t="s">
        <v>168</v>
      </c>
      <c r="E105" s="150">
        <v>15650</v>
      </c>
      <c r="T105"/>
      <c r="U105"/>
      <c r="V105"/>
      <c r="W105"/>
      <c r="X105" s="1"/>
      <c r="Y105" s="1"/>
      <c r="HV105"/>
      <c r="HW105"/>
      <c r="HX105"/>
      <c r="HY105"/>
      <c r="HZ105"/>
    </row>
    <row r="106" spans="1:234">
      <c r="A106" s="151"/>
      <c r="B106" s="142">
        <v>63</v>
      </c>
      <c r="C106" s="149" t="s">
        <v>169</v>
      </c>
      <c r="D106" s="156"/>
      <c r="E106" s="150">
        <v>21500</v>
      </c>
      <c r="T106"/>
      <c r="U106"/>
      <c r="V106"/>
      <c r="W106"/>
      <c r="X106" s="1"/>
      <c r="Y106" s="1"/>
      <c r="HW106"/>
      <c r="HX106"/>
      <c r="HY106"/>
      <c r="HZ106"/>
    </row>
    <row r="107" spans="1:234">
      <c r="A107" s="151"/>
      <c r="B107" s="137">
        <v>64</v>
      </c>
      <c r="C107" s="149" t="s">
        <v>170</v>
      </c>
      <c r="D107" s="156"/>
      <c r="E107" s="150">
        <v>30000</v>
      </c>
      <c r="T107"/>
      <c r="U107"/>
      <c r="V107"/>
      <c r="W107"/>
      <c r="X107" s="1"/>
      <c r="Y107" s="1"/>
      <c r="HW107"/>
      <c r="HX107"/>
      <c r="HY107"/>
      <c r="HZ107"/>
    </row>
    <row r="108" spans="1:234">
      <c r="A108" s="151"/>
      <c r="B108" s="151">
        <v>65</v>
      </c>
      <c r="C108" s="161" t="s">
        <v>171</v>
      </c>
      <c r="D108" s="161"/>
      <c r="E108" s="161">
        <v>25000</v>
      </c>
      <c r="T108"/>
      <c r="U108"/>
      <c r="V108"/>
      <c r="W108"/>
      <c r="X108" s="1"/>
      <c r="Y108" s="1"/>
      <c r="HW108"/>
      <c r="HX108"/>
      <c r="HY108"/>
      <c r="HZ108"/>
    </row>
    <row r="109" spans="1:234">
      <c r="A109" s="151"/>
      <c r="B109" s="151">
        <v>66</v>
      </c>
      <c r="C109" s="161" t="s">
        <v>88</v>
      </c>
      <c r="D109" s="161"/>
      <c r="E109" s="161">
        <v>24000</v>
      </c>
      <c r="F109"/>
      <c r="G109"/>
      <c r="H109"/>
      <c r="I109"/>
      <c r="J109"/>
      <c r="K109"/>
      <c r="L109"/>
      <c r="M109"/>
      <c r="N109"/>
      <c r="O109" s="153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</row>
    <row r="110" spans="1:234">
      <c r="A110" s="4"/>
      <c r="B110" s="4"/>
      <c r="C110"/>
      <c r="D110"/>
      <c r="E110"/>
      <c r="F110"/>
      <c r="G110"/>
      <c r="H110"/>
      <c r="I110"/>
      <c r="J110"/>
      <c r="K110"/>
      <c r="L110"/>
      <c r="M110"/>
      <c r="N110"/>
      <c r="O110" s="153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</row>
    <row r="111" spans="1:234">
      <c r="A111" s="4"/>
      <c r="B111" s="4"/>
      <c r="C111"/>
      <c r="D111"/>
      <c r="E111"/>
      <c r="F111"/>
      <c r="G111"/>
      <c r="H111"/>
      <c r="I111"/>
      <c r="J111"/>
      <c r="K111"/>
      <c r="L111"/>
      <c r="M111"/>
      <c r="N111"/>
      <c r="O111" s="153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</row>
    <row r="112" spans="1:234">
      <c r="A112" s="4"/>
      <c r="B112" s="4"/>
      <c r="C112"/>
      <c r="D112"/>
      <c r="E112"/>
      <c r="F112"/>
      <c r="G112"/>
      <c r="H112"/>
      <c r="I112"/>
      <c r="J112"/>
      <c r="K112"/>
      <c r="L112"/>
      <c r="M112"/>
      <c r="N112"/>
      <c r="O112" s="153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</row>
    <row r="113" spans="1:234">
      <c r="A113" s="4"/>
      <c r="B113" s="4"/>
      <c r="C113"/>
      <c r="D113"/>
      <c r="E113"/>
      <c r="F113"/>
      <c r="G113"/>
      <c r="H113"/>
      <c r="I113"/>
      <c r="J113"/>
      <c r="K113"/>
      <c r="L113"/>
      <c r="M113"/>
      <c r="N113"/>
      <c r="O113" s="15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</row>
    <row r="114" spans="1:234">
      <c r="A114" s="4"/>
      <c r="B114" s="4"/>
      <c r="C114"/>
      <c r="D114"/>
      <c r="E114"/>
      <c r="F114"/>
      <c r="G114"/>
      <c r="H114"/>
      <c r="I114"/>
      <c r="J114"/>
      <c r="K114"/>
      <c r="L114"/>
      <c r="M114"/>
      <c r="N114"/>
      <c r="O114" s="153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</row>
    <row r="115" spans="1:234">
      <c r="A115" s="4"/>
      <c r="B115" s="4"/>
      <c r="C115"/>
      <c r="D115"/>
      <c r="E115"/>
      <c r="F115"/>
      <c r="G115"/>
      <c r="H115"/>
      <c r="I115"/>
      <c r="J115"/>
      <c r="K115"/>
      <c r="L115"/>
      <c r="M115"/>
      <c r="N115"/>
      <c r="O115" s="153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53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53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53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53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53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53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53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5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53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53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53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53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53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53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53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53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53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5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53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53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53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53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53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53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53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53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53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5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53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53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53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53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53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53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53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53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53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53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53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53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53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53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53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53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53"/>
      <c r="P161"/>
      <c r="Q161"/>
      <c r="R161"/>
      <c r="S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53"/>
      <c r="P162"/>
      <c r="Q162"/>
      <c r="R162"/>
      <c r="S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53"/>
      <c r="P163"/>
      <c r="Q163"/>
      <c r="R163"/>
      <c r="S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53"/>
      <c r="P164"/>
      <c r="Q164"/>
      <c r="R164"/>
      <c r="S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53"/>
      <c r="P165"/>
      <c r="Q165"/>
      <c r="R165"/>
      <c r="S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53"/>
      <c r="P166"/>
      <c r="Q166"/>
      <c r="R166"/>
      <c r="S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53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53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53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53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53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53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53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53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53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53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53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53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53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53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53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53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53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53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53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53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53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53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53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53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53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53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53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53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53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53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53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53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53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53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53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53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53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53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53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53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53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53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53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53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53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53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53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53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53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53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53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53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53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53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53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53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53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53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53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53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53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53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53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53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53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53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53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53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53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53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53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53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53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53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53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53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53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53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53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53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53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53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53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53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53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53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53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53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53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53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53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53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53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53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53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53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53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53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53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53"/>
      <c r="P266"/>
      <c r="Q266"/>
      <c r="R266"/>
      <c r="S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53"/>
      <c r="P267"/>
      <c r="Q267"/>
      <c r="R267"/>
      <c r="S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53"/>
      <c r="P268"/>
      <c r="Q268"/>
      <c r="R268"/>
      <c r="S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53"/>
      <c r="P269"/>
      <c r="Q269"/>
      <c r="R269"/>
      <c r="S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53"/>
      <c r="P270"/>
      <c r="Q270"/>
      <c r="R270"/>
      <c r="S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53"/>
      <c r="P271"/>
      <c r="Q271"/>
      <c r="R271"/>
      <c r="S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53"/>
      <c r="P272"/>
      <c r="Q272"/>
      <c r="R272"/>
      <c r="S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53"/>
      <c r="P273"/>
      <c r="Q273"/>
      <c r="R273"/>
      <c r="S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53"/>
      <c r="P274"/>
      <c r="Q274"/>
      <c r="R274"/>
      <c r="S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53"/>
      <c r="P275"/>
      <c r="Q275"/>
      <c r="R275"/>
      <c r="S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53"/>
      <c r="P276"/>
      <c r="Q276"/>
      <c r="R276"/>
      <c r="S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53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53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53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53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53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53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53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53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53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53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53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53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53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53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53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53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53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53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53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53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53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53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53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53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53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53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53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53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53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53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53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53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53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53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53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53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>
      <c r="A313" s="4"/>
      <c r="B313" s="4"/>
      <c r="C313"/>
      <c r="D313"/>
      <c r="E313"/>
      <c r="F313"/>
      <c r="G313"/>
      <c r="H313"/>
      <c r="I313"/>
      <c r="J313"/>
      <c r="K313"/>
      <c r="L313"/>
      <c r="M313"/>
      <c r="N313"/>
      <c r="O313" s="153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>
      <c r="A314" s="4"/>
      <c r="B314" s="4"/>
      <c r="C314"/>
      <c r="D314"/>
      <c r="E314"/>
      <c r="F314"/>
      <c r="G314"/>
      <c r="H314"/>
      <c r="I314"/>
      <c r="J314"/>
      <c r="K314"/>
      <c r="L314"/>
      <c r="M314"/>
      <c r="N314"/>
      <c r="O314" s="153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>
      <c r="A315" s="4"/>
      <c r="B315" s="4"/>
      <c r="C315"/>
      <c r="D315"/>
      <c r="E315"/>
      <c r="F315"/>
      <c r="G315"/>
      <c r="H315"/>
      <c r="I315"/>
      <c r="J315"/>
      <c r="K315"/>
      <c r="L315"/>
      <c r="M315"/>
      <c r="N315"/>
      <c r="O315" s="153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>
      <c r="A316" s="4"/>
      <c r="B316" s="4"/>
      <c r="C316"/>
      <c r="E316"/>
      <c r="F316"/>
      <c r="G316"/>
      <c r="H316"/>
      <c r="I316"/>
      <c r="J316"/>
      <c r="K316"/>
      <c r="L316"/>
      <c r="M316"/>
      <c r="N316"/>
      <c r="O316" s="153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>
      <c r="A317" s="4"/>
      <c r="B317" s="4"/>
      <c r="C317"/>
      <c r="E317"/>
      <c r="F317"/>
      <c r="G317"/>
      <c r="H317"/>
      <c r="I317"/>
      <c r="J317"/>
      <c r="K317"/>
      <c r="L317"/>
      <c r="M317"/>
      <c r="N317"/>
      <c r="O317" s="153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>
      <c r="A318" s="4"/>
      <c r="B318" s="4"/>
      <c r="F318"/>
      <c r="G318"/>
      <c r="H318"/>
      <c r="I318"/>
      <c r="J318"/>
      <c r="K318"/>
      <c r="L318"/>
      <c r="M318"/>
      <c r="N318"/>
      <c r="O318" s="153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>
      <c r="A319" s="4"/>
      <c r="B319" s="4"/>
      <c r="F319"/>
      <c r="G319"/>
      <c r="H319"/>
      <c r="I319"/>
      <c r="J319"/>
      <c r="K319"/>
      <c r="L319"/>
      <c r="M319"/>
      <c r="N319"/>
      <c r="O319" s="153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>
      <c r="A320" s="4"/>
      <c r="B320" s="4"/>
      <c r="F320"/>
      <c r="G320"/>
      <c r="H320"/>
      <c r="I320"/>
      <c r="J320"/>
      <c r="K320"/>
      <c r="L320"/>
      <c r="M320"/>
      <c r="N320"/>
      <c r="O320" s="153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>
      <c r="A321" s="4"/>
      <c r="F321"/>
      <c r="G321"/>
      <c r="H321"/>
      <c r="I321"/>
      <c r="J321"/>
      <c r="K321"/>
      <c r="L321"/>
      <c r="M321"/>
      <c r="N321"/>
      <c r="O321" s="153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>
      <c r="A322" s="4"/>
      <c r="F322"/>
      <c r="G322"/>
      <c r="H322"/>
      <c r="I322"/>
      <c r="J322"/>
      <c r="K322"/>
      <c r="L322"/>
      <c r="M322"/>
      <c r="N322"/>
      <c r="O322" s="153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>
      <c r="A323" s="4"/>
      <c r="F323"/>
      <c r="G323"/>
      <c r="H323"/>
      <c r="I323"/>
      <c r="J323"/>
      <c r="K323"/>
      <c r="L323"/>
      <c r="M323"/>
      <c r="N323"/>
      <c r="O323" s="153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>
      <c r="A324" s="4"/>
      <c r="F324"/>
      <c r="G324"/>
      <c r="H324"/>
      <c r="I324"/>
      <c r="J324"/>
      <c r="K324"/>
      <c r="L324"/>
      <c r="M324"/>
      <c r="N324"/>
      <c r="O324" s="153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>
      <c r="A325" s="4"/>
      <c r="F325"/>
      <c r="G325"/>
      <c r="H325"/>
      <c r="I325"/>
      <c r="J325"/>
      <c r="K325"/>
      <c r="L325"/>
      <c r="M325"/>
      <c r="N325"/>
      <c r="O325" s="153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>
      <c r="F326"/>
      <c r="G326"/>
      <c r="H326"/>
      <c r="I326"/>
      <c r="J326"/>
      <c r="K326"/>
      <c r="L326"/>
      <c r="M326"/>
      <c r="N326"/>
      <c r="O326" s="153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>
      <c r="F327"/>
      <c r="G327"/>
      <c r="H327"/>
      <c r="I327"/>
      <c r="J327"/>
      <c r="K327"/>
      <c r="L327"/>
      <c r="M327"/>
      <c r="N327"/>
      <c r="O327" s="153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>
      <c r="F328"/>
      <c r="G328"/>
      <c r="H328"/>
      <c r="I328"/>
      <c r="J328"/>
      <c r="K328"/>
      <c r="L328"/>
      <c r="M328"/>
      <c r="N328"/>
      <c r="O328" s="153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>
      <c r="F329"/>
      <c r="G329"/>
      <c r="H329"/>
      <c r="I329"/>
      <c r="J329"/>
      <c r="K329"/>
      <c r="L329"/>
      <c r="M329"/>
      <c r="N329"/>
      <c r="O329" s="153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>
      <c r="F330"/>
      <c r="G330"/>
      <c r="H330"/>
      <c r="I330"/>
      <c r="J330"/>
      <c r="K330"/>
      <c r="L330"/>
      <c r="M330"/>
      <c r="N330"/>
      <c r="O330" s="153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>
      <c r="F331"/>
      <c r="G331"/>
      <c r="H331"/>
      <c r="I331"/>
      <c r="J331"/>
      <c r="K331"/>
      <c r="L331"/>
      <c r="M331"/>
      <c r="N331"/>
      <c r="O331" s="153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>
      <c r="F332"/>
      <c r="G332"/>
      <c r="H332"/>
      <c r="I332"/>
      <c r="J332"/>
      <c r="K332"/>
      <c r="L332"/>
      <c r="M332"/>
      <c r="N332"/>
      <c r="O332" s="153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>
      <c r="F333"/>
      <c r="G333"/>
      <c r="H333"/>
      <c r="I333"/>
      <c r="J333"/>
      <c r="K333"/>
      <c r="L333"/>
      <c r="M333"/>
      <c r="N333"/>
      <c r="O333" s="153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  <row r="334" spans="1:234">
      <c r="F334"/>
      <c r="G334"/>
      <c r="H334"/>
      <c r="I334"/>
      <c r="J334"/>
      <c r="K334"/>
      <c r="L334"/>
      <c r="M334"/>
      <c r="N334"/>
      <c r="O334" s="153"/>
      <c r="P334"/>
      <c r="Q334"/>
      <c r="R334"/>
      <c r="S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</row>
    <row r="335" spans="1:234">
      <c r="F335"/>
      <c r="G335"/>
      <c r="H335"/>
      <c r="I335"/>
      <c r="J335"/>
      <c r="K335"/>
      <c r="L335"/>
      <c r="M335"/>
      <c r="N335"/>
      <c r="O335" s="153"/>
      <c r="P335"/>
      <c r="Q335"/>
      <c r="R335"/>
      <c r="S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</row>
    <row r="336" spans="1:234">
      <c r="F336"/>
      <c r="G336"/>
      <c r="H336"/>
      <c r="I336"/>
      <c r="J336"/>
      <c r="K336"/>
      <c r="L336"/>
      <c r="M336"/>
      <c r="N336"/>
      <c r="O336" s="153"/>
      <c r="P336"/>
      <c r="Q336"/>
      <c r="R336"/>
      <c r="S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</row>
  </sheetData>
  <mergeCells count="44">
    <mergeCell ref="D41:E41"/>
    <mergeCell ref="F42:F43"/>
    <mergeCell ref="B43:B44"/>
    <mergeCell ref="C43:C44"/>
    <mergeCell ref="D43:D44"/>
    <mergeCell ref="E43:E44"/>
    <mergeCell ref="J33:V33"/>
    <mergeCell ref="A34:C34"/>
    <mergeCell ref="B35:C35"/>
    <mergeCell ref="D35:E35"/>
    <mergeCell ref="B40:C40"/>
    <mergeCell ref="D40:E40"/>
    <mergeCell ref="Y5:Y6"/>
    <mergeCell ref="A27:Q27"/>
    <mergeCell ref="J28:V28"/>
    <mergeCell ref="J29:V29"/>
    <mergeCell ref="J30:V30"/>
    <mergeCell ref="W5:W6"/>
    <mergeCell ref="X5:X6"/>
    <mergeCell ref="A4:A6"/>
    <mergeCell ref="J31:V31"/>
    <mergeCell ref="N5:N6"/>
    <mergeCell ref="O5:O6"/>
    <mergeCell ref="P5:P6"/>
    <mergeCell ref="Q5:Q6"/>
    <mergeCell ref="V4:V5"/>
    <mergeCell ref="L5:L6"/>
    <mergeCell ref="M5:M6"/>
    <mergeCell ref="W4:Y4"/>
    <mergeCell ref="B5:B6"/>
    <mergeCell ref="C5:C6"/>
    <mergeCell ref="D5:D6"/>
    <mergeCell ref="E5:E6"/>
    <mergeCell ref="F5:F6"/>
    <mergeCell ref="G5:G6"/>
    <mergeCell ref="H5:H6"/>
    <mergeCell ref="I5:I6"/>
    <mergeCell ref="B4:K4"/>
    <mergeCell ref="R4:R5"/>
    <mergeCell ref="S4:S5"/>
    <mergeCell ref="T4:T5"/>
    <mergeCell ref="U4:U5"/>
    <mergeCell ref="J5:J6"/>
    <mergeCell ref="K5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22" sqref="F22"/>
    </sheetView>
  </sheetViews>
  <sheetFormatPr defaultColWidth="11.42578125" defaultRowHeight="15.75"/>
  <cols>
    <col min="1" max="1" width="7.85546875" style="89" customWidth="1"/>
    <col min="2" max="2" width="15.85546875" style="163" customWidth="1"/>
    <col min="3" max="3" width="25.42578125" style="89" bestFit="1" customWidth="1"/>
    <col min="4" max="4" width="13.42578125" style="89" customWidth="1"/>
    <col min="5" max="5" width="15.140625" style="169" customWidth="1"/>
    <col min="6" max="6" width="15.7109375" style="89" customWidth="1"/>
    <col min="7" max="256" width="11.42578125" style="89"/>
    <col min="257" max="257" width="7.85546875" style="89" customWidth="1"/>
    <col min="258" max="258" width="15.85546875" style="89" customWidth="1"/>
    <col min="259" max="259" width="25.42578125" style="89" bestFit="1" customWidth="1"/>
    <col min="260" max="260" width="13.42578125" style="89" customWidth="1"/>
    <col min="261" max="261" width="15.140625" style="89" customWidth="1"/>
    <col min="262" max="262" width="15.7109375" style="89" customWidth="1"/>
    <col min="263" max="512" width="11.42578125" style="89"/>
    <col min="513" max="513" width="7.85546875" style="89" customWidth="1"/>
    <col min="514" max="514" width="15.85546875" style="89" customWidth="1"/>
    <col min="515" max="515" width="25.42578125" style="89" bestFit="1" customWidth="1"/>
    <col min="516" max="516" width="13.42578125" style="89" customWidth="1"/>
    <col min="517" max="517" width="15.140625" style="89" customWidth="1"/>
    <col min="518" max="518" width="15.7109375" style="89" customWidth="1"/>
    <col min="519" max="768" width="11.42578125" style="89"/>
    <col min="769" max="769" width="7.85546875" style="89" customWidth="1"/>
    <col min="770" max="770" width="15.85546875" style="89" customWidth="1"/>
    <col min="771" max="771" width="25.42578125" style="89" bestFit="1" customWidth="1"/>
    <col min="772" max="772" width="13.42578125" style="89" customWidth="1"/>
    <col min="773" max="773" width="15.140625" style="89" customWidth="1"/>
    <col min="774" max="774" width="15.7109375" style="89" customWidth="1"/>
    <col min="775" max="1024" width="11.42578125" style="89"/>
    <col min="1025" max="1025" width="7.85546875" style="89" customWidth="1"/>
    <col min="1026" max="1026" width="15.85546875" style="89" customWidth="1"/>
    <col min="1027" max="1027" width="25.42578125" style="89" bestFit="1" customWidth="1"/>
    <col min="1028" max="1028" width="13.42578125" style="89" customWidth="1"/>
    <col min="1029" max="1029" width="15.140625" style="89" customWidth="1"/>
    <col min="1030" max="1030" width="15.7109375" style="89" customWidth="1"/>
    <col min="1031" max="1280" width="11.42578125" style="89"/>
    <col min="1281" max="1281" width="7.85546875" style="89" customWidth="1"/>
    <col min="1282" max="1282" width="15.85546875" style="89" customWidth="1"/>
    <col min="1283" max="1283" width="25.42578125" style="89" bestFit="1" customWidth="1"/>
    <col min="1284" max="1284" width="13.42578125" style="89" customWidth="1"/>
    <col min="1285" max="1285" width="15.140625" style="89" customWidth="1"/>
    <col min="1286" max="1286" width="15.7109375" style="89" customWidth="1"/>
    <col min="1287" max="1536" width="11.42578125" style="89"/>
    <col min="1537" max="1537" width="7.85546875" style="89" customWidth="1"/>
    <col min="1538" max="1538" width="15.85546875" style="89" customWidth="1"/>
    <col min="1539" max="1539" width="25.42578125" style="89" bestFit="1" customWidth="1"/>
    <col min="1540" max="1540" width="13.42578125" style="89" customWidth="1"/>
    <col min="1541" max="1541" width="15.140625" style="89" customWidth="1"/>
    <col min="1542" max="1542" width="15.7109375" style="89" customWidth="1"/>
    <col min="1543" max="1792" width="11.42578125" style="89"/>
    <col min="1793" max="1793" width="7.85546875" style="89" customWidth="1"/>
    <col min="1794" max="1794" width="15.85546875" style="89" customWidth="1"/>
    <col min="1795" max="1795" width="25.42578125" style="89" bestFit="1" customWidth="1"/>
    <col min="1796" max="1796" width="13.42578125" style="89" customWidth="1"/>
    <col min="1797" max="1797" width="15.140625" style="89" customWidth="1"/>
    <col min="1798" max="1798" width="15.7109375" style="89" customWidth="1"/>
    <col min="1799" max="2048" width="11.42578125" style="89"/>
    <col min="2049" max="2049" width="7.85546875" style="89" customWidth="1"/>
    <col min="2050" max="2050" width="15.85546875" style="89" customWidth="1"/>
    <col min="2051" max="2051" width="25.42578125" style="89" bestFit="1" customWidth="1"/>
    <col min="2052" max="2052" width="13.42578125" style="89" customWidth="1"/>
    <col min="2053" max="2053" width="15.140625" style="89" customWidth="1"/>
    <col min="2054" max="2054" width="15.7109375" style="89" customWidth="1"/>
    <col min="2055" max="2304" width="11.42578125" style="89"/>
    <col min="2305" max="2305" width="7.85546875" style="89" customWidth="1"/>
    <col min="2306" max="2306" width="15.85546875" style="89" customWidth="1"/>
    <col min="2307" max="2307" width="25.42578125" style="89" bestFit="1" customWidth="1"/>
    <col min="2308" max="2308" width="13.42578125" style="89" customWidth="1"/>
    <col min="2309" max="2309" width="15.140625" style="89" customWidth="1"/>
    <col min="2310" max="2310" width="15.7109375" style="89" customWidth="1"/>
    <col min="2311" max="2560" width="11.42578125" style="89"/>
    <col min="2561" max="2561" width="7.85546875" style="89" customWidth="1"/>
    <col min="2562" max="2562" width="15.85546875" style="89" customWidth="1"/>
    <col min="2563" max="2563" width="25.42578125" style="89" bestFit="1" customWidth="1"/>
    <col min="2564" max="2564" width="13.42578125" style="89" customWidth="1"/>
    <col min="2565" max="2565" width="15.140625" style="89" customWidth="1"/>
    <col min="2566" max="2566" width="15.7109375" style="89" customWidth="1"/>
    <col min="2567" max="2816" width="11.42578125" style="89"/>
    <col min="2817" max="2817" width="7.85546875" style="89" customWidth="1"/>
    <col min="2818" max="2818" width="15.85546875" style="89" customWidth="1"/>
    <col min="2819" max="2819" width="25.42578125" style="89" bestFit="1" customWidth="1"/>
    <col min="2820" max="2820" width="13.42578125" style="89" customWidth="1"/>
    <col min="2821" max="2821" width="15.140625" style="89" customWidth="1"/>
    <col min="2822" max="2822" width="15.7109375" style="89" customWidth="1"/>
    <col min="2823" max="3072" width="11.42578125" style="89"/>
    <col min="3073" max="3073" width="7.85546875" style="89" customWidth="1"/>
    <col min="3074" max="3074" width="15.85546875" style="89" customWidth="1"/>
    <col min="3075" max="3075" width="25.42578125" style="89" bestFit="1" customWidth="1"/>
    <col min="3076" max="3076" width="13.42578125" style="89" customWidth="1"/>
    <col min="3077" max="3077" width="15.140625" style="89" customWidth="1"/>
    <col min="3078" max="3078" width="15.7109375" style="89" customWidth="1"/>
    <col min="3079" max="3328" width="11.42578125" style="89"/>
    <col min="3329" max="3329" width="7.85546875" style="89" customWidth="1"/>
    <col min="3330" max="3330" width="15.85546875" style="89" customWidth="1"/>
    <col min="3331" max="3331" width="25.42578125" style="89" bestFit="1" customWidth="1"/>
    <col min="3332" max="3332" width="13.42578125" style="89" customWidth="1"/>
    <col min="3333" max="3333" width="15.140625" style="89" customWidth="1"/>
    <col min="3334" max="3334" width="15.7109375" style="89" customWidth="1"/>
    <col min="3335" max="3584" width="11.42578125" style="89"/>
    <col min="3585" max="3585" width="7.85546875" style="89" customWidth="1"/>
    <col min="3586" max="3586" width="15.85546875" style="89" customWidth="1"/>
    <col min="3587" max="3587" width="25.42578125" style="89" bestFit="1" customWidth="1"/>
    <col min="3588" max="3588" width="13.42578125" style="89" customWidth="1"/>
    <col min="3589" max="3589" width="15.140625" style="89" customWidth="1"/>
    <col min="3590" max="3590" width="15.7109375" style="89" customWidth="1"/>
    <col min="3591" max="3840" width="11.42578125" style="89"/>
    <col min="3841" max="3841" width="7.85546875" style="89" customWidth="1"/>
    <col min="3842" max="3842" width="15.85546875" style="89" customWidth="1"/>
    <col min="3843" max="3843" width="25.42578125" style="89" bestFit="1" customWidth="1"/>
    <col min="3844" max="3844" width="13.42578125" style="89" customWidth="1"/>
    <col min="3845" max="3845" width="15.140625" style="89" customWidth="1"/>
    <col min="3846" max="3846" width="15.7109375" style="89" customWidth="1"/>
    <col min="3847" max="4096" width="11.42578125" style="89"/>
    <col min="4097" max="4097" width="7.85546875" style="89" customWidth="1"/>
    <col min="4098" max="4098" width="15.85546875" style="89" customWidth="1"/>
    <col min="4099" max="4099" width="25.42578125" style="89" bestFit="1" customWidth="1"/>
    <col min="4100" max="4100" width="13.42578125" style="89" customWidth="1"/>
    <col min="4101" max="4101" width="15.140625" style="89" customWidth="1"/>
    <col min="4102" max="4102" width="15.7109375" style="89" customWidth="1"/>
    <col min="4103" max="4352" width="11.42578125" style="89"/>
    <col min="4353" max="4353" width="7.85546875" style="89" customWidth="1"/>
    <col min="4354" max="4354" width="15.85546875" style="89" customWidth="1"/>
    <col min="4355" max="4355" width="25.42578125" style="89" bestFit="1" customWidth="1"/>
    <col min="4356" max="4356" width="13.42578125" style="89" customWidth="1"/>
    <col min="4357" max="4357" width="15.140625" style="89" customWidth="1"/>
    <col min="4358" max="4358" width="15.7109375" style="89" customWidth="1"/>
    <col min="4359" max="4608" width="11.42578125" style="89"/>
    <col min="4609" max="4609" width="7.85546875" style="89" customWidth="1"/>
    <col min="4610" max="4610" width="15.85546875" style="89" customWidth="1"/>
    <col min="4611" max="4611" width="25.42578125" style="89" bestFit="1" customWidth="1"/>
    <col min="4612" max="4612" width="13.42578125" style="89" customWidth="1"/>
    <col min="4613" max="4613" width="15.140625" style="89" customWidth="1"/>
    <col min="4614" max="4614" width="15.7109375" style="89" customWidth="1"/>
    <col min="4615" max="4864" width="11.42578125" style="89"/>
    <col min="4865" max="4865" width="7.85546875" style="89" customWidth="1"/>
    <col min="4866" max="4866" width="15.85546875" style="89" customWidth="1"/>
    <col min="4867" max="4867" width="25.42578125" style="89" bestFit="1" customWidth="1"/>
    <col min="4868" max="4868" width="13.42578125" style="89" customWidth="1"/>
    <col min="4869" max="4869" width="15.140625" style="89" customWidth="1"/>
    <col min="4870" max="4870" width="15.7109375" style="89" customWidth="1"/>
    <col min="4871" max="5120" width="11.42578125" style="89"/>
    <col min="5121" max="5121" width="7.85546875" style="89" customWidth="1"/>
    <col min="5122" max="5122" width="15.85546875" style="89" customWidth="1"/>
    <col min="5123" max="5123" width="25.42578125" style="89" bestFit="1" customWidth="1"/>
    <col min="5124" max="5124" width="13.42578125" style="89" customWidth="1"/>
    <col min="5125" max="5125" width="15.140625" style="89" customWidth="1"/>
    <col min="5126" max="5126" width="15.7109375" style="89" customWidth="1"/>
    <col min="5127" max="5376" width="11.42578125" style="89"/>
    <col min="5377" max="5377" width="7.85546875" style="89" customWidth="1"/>
    <col min="5378" max="5378" width="15.85546875" style="89" customWidth="1"/>
    <col min="5379" max="5379" width="25.42578125" style="89" bestFit="1" customWidth="1"/>
    <col min="5380" max="5380" width="13.42578125" style="89" customWidth="1"/>
    <col min="5381" max="5381" width="15.140625" style="89" customWidth="1"/>
    <col min="5382" max="5382" width="15.7109375" style="89" customWidth="1"/>
    <col min="5383" max="5632" width="11.42578125" style="89"/>
    <col min="5633" max="5633" width="7.85546875" style="89" customWidth="1"/>
    <col min="5634" max="5634" width="15.85546875" style="89" customWidth="1"/>
    <col min="5635" max="5635" width="25.42578125" style="89" bestFit="1" customWidth="1"/>
    <col min="5636" max="5636" width="13.42578125" style="89" customWidth="1"/>
    <col min="5637" max="5637" width="15.140625" style="89" customWidth="1"/>
    <col min="5638" max="5638" width="15.7109375" style="89" customWidth="1"/>
    <col min="5639" max="5888" width="11.42578125" style="89"/>
    <col min="5889" max="5889" width="7.85546875" style="89" customWidth="1"/>
    <col min="5890" max="5890" width="15.85546875" style="89" customWidth="1"/>
    <col min="5891" max="5891" width="25.42578125" style="89" bestFit="1" customWidth="1"/>
    <col min="5892" max="5892" width="13.42578125" style="89" customWidth="1"/>
    <col min="5893" max="5893" width="15.140625" style="89" customWidth="1"/>
    <col min="5894" max="5894" width="15.7109375" style="89" customWidth="1"/>
    <col min="5895" max="6144" width="11.42578125" style="89"/>
    <col min="6145" max="6145" width="7.85546875" style="89" customWidth="1"/>
    <col min="6146" max="6146" width="15.85546875" style="89" customWidth="1"/>
    <col min="6147" max="6147" width="25.42578125" style="89" bestFit="1" customWidth="1"/>
    <col min="6148" max="6148" width="13.42578125" style="89" customWidth="1"/>
    <col min="6149" max="6149" width="15.140625" style="89" customWidth="1"/>
    <col min="6150" max="6150" width="15.7109375" style="89" customWidth="1"/>
    <col min="6151" max="6400" width="11.42578125" style="89"/>
    <col min="6401" max="6401" width="7.85546875" style="89" customWidth="1"/>
    <col min="6402" max="6402" width="15.85546875" style="89" customWidth="1"/>
    <col min="6403" max="6403" width="25.42578125" style="89" bestFit="1" customWidth="1"/>
    <col min="6404" max="6404" width="13.42578125" style="89" customWidth="1"/>
    <col min="6405" max="6405" width="15.140625" style="89" customWidth="1"/>
    <col min="6406" max="6406" width="15.7109375" style="89" customWidth="1"/>
    <col min="6407" max="6656" width="11.42578125" style="89"/>
    <col min="6657" max="6657" width="7.85546875" style="89" customWidth="1"/>
    <col min="6658" max="6658" width="15.85546875" style="89" customWidth="1"/>
    <col min="6659" max="6659" width="25.42578125" style="89" bestFit="1" customWidth="1"/>
    <col min="6660" max="6660" width="13.42578125" style="89" customWidth="1"/>
    <col min="6661" max="6661" width="15.140625" style="89" customWidth="1"/>
    <col min="6662" max="6662" width="15.7109375" style="89" customWidth="1"/>
    <col min="6663" max="6912" width="11.42578125" style="89"/>
    <col min="6913" max="6913" width="7.85546875" style="89" customWidth="1"/>
    <col min="6914" max="6914" width="15.85546875" style="89" customWidth="1"/>
    <col min="6915" max="6915" width="25.42578125" style="89" bestFit="1" customWidth="1"/>
    <col min="6916" max="6916" width="13.42578125" style="89" customWidth="1"/>
    <col min="6917" max="6917" width="15.140625" style="89" customWidth="1"/>
    <col min="6918" max="6918" width="15.7109375" style="89" customWidth="1"/>
    <col min="6919" max="7168" width="11.42578125" style="89"/>
    <col min="7169" max="7169" width="7.85546875" style="89" customWidth="1"/>
    <col min="7170" max="7170" width="15.85546875" style="89" customWidth="1"/>
    <col min="7171" max="7171" width="25.42578125" style="89" bestFit="1" customWidth="1"/>
    <col min="7172" max="7172" width="13.42578125" style="89" customWidth="1"/>
    <col min="7173" max="7173" width="15.140625" style="89" customWidth="1"/>
    <col min="7174" max="7174" width="15.7109375" style="89" customWidth="1"/>
    <col min="7175" max="7424" width="11.42578125" style="89"/>
    <col min="7425" max="7425" width="7.85546875" style="89" customWidth="1"/>
    <col min="7426" max="7426" width="15.85546875" style="89" customWidth="1"/>
    <col min="7427" max="7427" width="25.42578125" style="89" bestFit="1" customWidth="1"/>
    <col min="7428" max="7428" width="13.42578125" style="89" customWidth="1"/>
    <col min="7429" max="7429" width="15.140625" style="89" customWidth="1"/>
    <col min="7430" max="7430" width="15.7109375" style="89" customWidth="1"/>
    <col min="7431" max="7680" width="11.42578125" style="89"/>
    <col min="7681" max="7681" width="7.85546875" style="89" customWidth="1"/>
    <col min="7682" max="7682" width="15.85546875" style="89" customWidth="1"/>
    <col min="7683" max="7683" width="25.42578125" style="89" bestFit="1" customWidth="1"/>
    <col min="7684" max="7684" width="13.42578125" style="89" customWidth="1"/>
    <col min="7685" max="7685" width="15.140625" style="89" customWidth="1"/>
    <col min="7686" max="7686" width="15.7109375" style="89" customWidth="1"/>
    <col min="7687" max="7936" width="11.42578125" style="89"/>
    <col min="7937" max="7937" width="7.85546875" style="89" customWidth="1"/>
    <col min="7938" max="7938" width="15.85546875" style="89" customWidth="1"/>
    <col min="7939" max="7939" width="25.42578125" style="89" bestFit="1" customWidth="1"/>
    <col min="7940" max="7940" width="13.42578125" style="89" customWidth="1"/>
    <col min="7941" max="7941" width="15.140625" style="89" customWidth="1"/>
    <col min="7942" max="7942" width="15.7109375" style="89" customWidth="1"/>
    <col min="7943" max="8192" width="11.42578125" style="89"/>
    <col min="8193" max="8193" width="7.85546875" style="89" customWidth="1"/>
    <col min="8194" max="8194" width="15.85546875" style="89" customWidth="1"/>
    <col min="8195" max="8195" width="25.42578125" style="89" bestFit="1" customWidth="1"/>
    <col min="8196" max="8196" width="13.42578125" style="89" customWidth="1"/>
    <col min="8197" max="8197" width="15.140625" style="89" customWidth="1"/>
    <col min="8198" max="8198" width="15.7109375" style="89" customWidth="1"/>
    <col min="8199" max="8448" width="11.42578125" style="89"/>
    <col min="8449" max="8449" width="7.85546875" style="89" customWidth="1"/>
    <col min="8450" max="8450" width="15.85546875" style="89" customWidth="1"/>
    <col min="8451" max="8451" width="25.42578125" style="89" bestFit="1" customWidth="1"/>
    <col min="8452" max="8452" width="13.42578125" style="89" customWidth="1"/>
    <col min="8453" max="8453" width="15.140625" style="89" customWidth="1"/>
    <col min="8454" max="8454" width="15.7109375" style="89" customWidth="1"/>
    <col min="8455" max="8704" width="11.42578125" style="89"/>
    <col min="8705" max="8705" width="7.85546875" style="89" customWidth="1"/>
    <col min="8706" max="8706" width="15.85546875" style="89" customWidth="1"/>
    <col min="8707" max="8707" width="25.42578125" style="89" bestFit="1" customWidth="1"/>
    <col min="8708" max="8708" width="13.42578125" style="89" customWidth="1"/>
    <col min="8709" max="8709" width="15.140625" style="89" customWidth="1"/>
    <col min="8710" max="8710" width="15.7109375" style="89" customWidth="1"/>
    <col min="8711" max="8960" width="11.42578125" style="89"/>
    <col min="8961" max="8961" width="7.85546875" style="89" customWidth="1"/>
    <col min="8962" max="8962" width="15.85546875" style="89" customWidth="1"/>
    <col min="8963" max="8963" width="25.42578125" style="89" bestFit="1" customWidth="1"/>
    <col min="8964" max="8964" width="13.42578125" style="89" customWidth="1"/>
    <col min="8965" max="8965" width="15.140625" style="89" customWidth="1"/>
    <col min="8966" max="8966" width="15.7109375" style="89" customWidth="1"/>
    <col min="8967" max="9216" width="11.42578125" style="89"/>
    <col min="9217" max="9217" width="7.85546875" style="89" customWidth="1"/>
    <col min="9218" max="9218" width="15.85546875" style="89" customWidth="1"/>
    <col min="9219" max="9219" width="25.42578125" style="89" bestFit="1" customWidth="1"/>
    <col min="9220" max="9220" width="13.42578125" style="89" customWidth="1"/>
    <col min="9221" max="9221" width="15.140625" style="89" customWidth="1"/>
    <col min="9222" max="9222" width="15.7109375" style="89" customWidth="1"/>
    <col min="9223" max="9472" width="11.42578125" style="89"/>
    <col min="9473" max="9473" width="7.85546875" style="89" customWidth="1"/>
    <col min="9474" max="9474" width="15.85546875" style="89" customWidth="1"/>
    <col min="9475" max="9475" width="25.42578125" style="89" bestFit="1" customWidth="1"/>
    <col min="9476" max="9476" width="13.42578125" style="89" customWidth="1"/>
    <col min="9477" max="9477" width="15.140625" style="89" customWidth="1"/>
    <col min="9478" max="9478" width="15.7109375" style="89" customWidth="1"/>
    <col min="9479" max="9728" width="11.42578125" style="89"/>
    <col min="9729" max="9729" width="7.85546875" style="89" customWidth="1"/>
    <col min="9730" max="9730" width="15.85546875" style="89" customWidth="1"/>
    <col min="9731" max="9731" width="25.42578125" style="89" bestFit="1" customWidth="1"/>
    <col min="9732" max="9732" width="13.42578125" style="89" customWidth="1"/>
    <col min="9733" max="9733" width="15.140625" style="89" customWidth="1"/>
    <col min="9734" max="9734" width="15.7109375" style="89" customWidth="1"/>
    <col min="9735" max="9984" width="11.42578125" style="89"/>
    <col min="9985" max="9985" width="7.85546875" style="89" customWidth="1"/>
    <col min="9986" max="9986" width="15.85546875" style="89" customWidth="1"/>
    <col min="9987" max="9987" width="25.42578125" style="89" bestFit="1" customWidth="1"/>
    <col min="9988" max="9988" width="13.42578125" style="89" customWidth="1"/>
    <col min="9989" max="9989" width="15.140625" style="89" customWidth="1"/>
    <col min="9990" max="9990" width="15.7109375" style="89" customWidth="1"/>
    <col min="9991" max="10240" width="11.42578125" style="89"/>
    <col min="10241" max="10241" width="7.85546875" style="89" customWidth="1"/>
    <col min="10242" max="10242" width="15.85546875" style="89" customWidth="1"/>
    <col min="10243" max="10243" width="25.42578125" style="89" bestFit="1" customWidth="1"/>
    <col min="10244" max="10244" width="13.42578125" style="89" customWidth="1"/>
    <col min="10245" max="10245" width="15.140625" style="89" customWidth="1"/>
    <col min="10246" max="10246" width="15.7109375" style="89" customWidth="1"/>
    <col min="10247" max="10496" width="11.42578125" style="89"/>
    <col min="10497" max="10497" width="7.85546875" style="89" customWidth="1"/>
    <col min="10498" max="10498" width="15.85546875" style="89" customWidth="1"/>
    <col min="10499" max="10499" width="25.42578125" style="89" bestFit="1" customWidth="1"/>
    <col min="10500" max="10500" width="13.42578125" style="89" customWidth="1"/>
    <col min="10501" max="10501" width="15.140625" style="89" customWidth="1"/>
    <col min="10502" max="10502" width="15.7109375" style="89" customWidth="1"/>
    <col min="10503" max="10752" width="11.42578125" style="89"/>
    <col min="10753" max="10753" width="7.85546875" style="89" customWidth="1"/>
    <col min="10754" max="10754" width="15.85546875" style="89" customWidth="1"/>
    <col min="10755" max="10755" width="25.42578125" style="89" bestFit="1" customWidth="1"/>
    <col min="10756" max="10756" width="13.42578125" style="89" customWidth="1"/>
    <col min="10757" max="10757" width="15.140625" style="89" customWidth="1"/>
    <col min="10758" max="10758" width="15.7109375" style="89" customWidth="1"/>
    <col min="10759" max="11008" width="11.42578125" style="89"/>
    <col min="11009" max="11009" width="7.85546875" style="89" customWidth="1"/>
    <col min="11010" max="11010" width="15.85546875" style="89" customWidth="1"/>
    <col min="11011" max="11011" width="25.42578125" style="89" bestFit="1" customWidth="1"/>
    <col min="11012" max="11012" width="13.42578125" style="89" customWidth="1"/>
    <col min="11013" max="11013" width="15.140625" style="89" customWidth="1"/>
    <col min="11014" max="11014" width="15.7109375" style="89" customWidth="1"/>
    <col min="11015" max="11264" width="11.42578125" style="89"/>
    <col min="11265" max="11265" width="7.85546875" style="89" customWidth="1"/>
    <col min="11266" max="11266" width="15.85546875" style="89" customWidth="1"/>
    <col min="11267" max="11267" width="25.42578125" style="89" bestFit="1" customWidth="1"/>
    <col min="11268" max="11268" width="13.42578125" style="89" customWidth="1"/>
    <col min="11269" max="11269" width="15.140625" style="89" customWidth="1"/>
    <col min="11270" max="11270" width="15.7109375" style="89" customWidth="1"/>
    <col min="11271" max="11520" width="11.42578125" style="89"/>
    <col min="11521" max="11521" width="7.85546875" style="89" customWidth="1"/>
    <col min="11522" max="11522" width="15.85546875" style="89" customWidth="1"/>
    <col min="11523" max="11523" width="25.42578125" style="89" bestFit="1" customWidth="1"/>
    <col min="11524" max="11524" width="13.42578125" style="89" customWidth="1"/>
    <col min="11525" max="11525" width="15.140625" style="89" customWidth="1"/>
    <col min="11526" max="11526" width="15.7109375" style="89" customWidth="1"/>
    <col min="11527" max="11776" width="11.42578125" style="89"/>
    <col min="11777" max="11777" width="7.85546875" style="89" customWidth="1"/>
    <col min="11778" max="11778" width="15.85546875" style="89" customWidth="1"/>
    <col min="11779" max="11779" width="25.42578125" style="89" bestFit="1" customWidth="1"/>
    <col min="11780" max="11780" width="13.42578125" style="89" customWidth="1"/>
    <col min="11781" max="11781" width="15.140625" style="89" customWidth="1"/>
    <col min="11782" max="11782" width="15.7109375" style="89" customWidth="1"/>
    <col min="11783" max="12032" width="11.42578125" style="89"/>
    <col min="12033" max="12033" width="7.85546875" style="89" customWidth="1"/>
    <col min="12034" max="12034" width="15.85546875" style="89" customWidth="1"/>
    <col min="12035" max="12035" width="25.42578125" style="89" bestFit="1" customWidth="1"/>
    <col min="12036" max="12036" width="13.42578125" style="89" customWidth="1"/>
    <col min="12037" max="12037" width="15.140625" style="89" customWidth="1"/>
    <col min="12038" max="12038" width="15.7109375" style="89" customWidth="1"/>
    <col min="12039" max="12288" width="11.42578125" style="89"/>
    <col min="12289" max="12289" width="7.85546875" style="89" customWidth="1"/>
    <col min="12290" max="12290" width="15.85546875" style="89" customWidth="1"/>
    <col min="12291" max="12291" width="25.42578125" style="89" bestFit="1" customWidth="1"/>
    <col min="12292" max="12292" width="13.42578125" style="89" customWidth="1"/>
    <col min="12293" max="12293" width="15.140625" style="89" customWidth="1"/>
    <col min="12294" max="12294" width="15.7109375" style="89" customWidth="1"/>
    <col min="12295" max="12544" width="11.42578125" style="89"/>
    <col min="12545" max="12545" width="7.85546875" style="89" customWidth="1"/>
    <col min="12546" max="12546" width="15.85546875" style="89" customWidth="1"/>
    <col min="12547" max="12547" width="25.42578125" style="89" bestFit="1" customWidth="1"/>
    <col min="12548" max="12548" width="13.42578125" style="89" customWidth="1"/>
    <col min="12549" max="12549" width="15.140625" style="89" customWidth="1"/>
    <col min="12550" max="12550" width="15.7109375" style="89" customWidth="1"/>
    <col min="12551" max="12800" width="11.42578125" style="89"/>
    <col min="12801" max="12801" width="7.85546875" style="89" customWidth="1"/>
    <col min="12802" max="12802" width="15.85546875" style="89" customWidth="1"/>
    <col min="12803" max="12803" width="25.42578125" style="89" bestFit="1" customWidth="1"/>
    <col min="12804" max="12804" width="13.42578125" style="89" customWidth="1"/>
    <col min="12805" max="12805" width="15.140625" style="89" customWidth="1"/>
    <col min="12806" max="12806" width="15.7109375" style="89" customWidth="1"/>
    <col min="12807" max="13056" width="11.42578125" style="89"/>
    <col min="13057" max="13057" width="7.85546875" style="89" customWidth="1"/>
    <col min="13058" max="13058" width="15.85546875" style="89" customWidth="1"/>
    <col min="13059" max="13059" width="25.42578125" style="89" bestFit="1" customWidth="1"/>
    <col min="13060" max="13060" width="13.42578125" style="89" customWidth="1"/>
    <col min="13061" max="13061" width="15.140625" style="89" customWidth="1"/>
    <col min="13062" max="13062" width="15.7109375" style="89" customWidth="1"/>
    <col min="13063" max="13312" width="11.42578125" style="89"/>
    <col min="13313" max="13313" width="7.85546875" style="89" customWidth="1"/>
    <col min="13314" max="13314" width="15.85546875" style="89" customWidth="1"/>
    <col min="13315" max="13315" width="25.42578125" style="89" bestFit="1" customWidth="1"/>
    <col min="13316" max="13316" width="13.42578125" style="89" customWidth="1"/>
    <col min="13317" max="13317" width="15.140625" style="89" customWidth="1"/>
    <col min="13318" max="13318" width="15.7109375" style="89" customWidth="1"/>
    <col min="13319" max="13568" width="11.42578125" style="89"/>
    <col min="13569" max="13569" width="7.85546875" style="89" customWidth="1"/>
    <col min="13570" max="13570" width="15.85546875" style="89" customWidth="1"/>
    <col min="13571" max="13571" width="25.42578125" style="89" bestFit="1" customWidth="1"/>
    <col min="13572" max="13572" width="13.42578125" style="89" customWidth="1"/>
    <col min="13573" max="13573" width="15.140625" style="89" customWidth="1"/>
    <col min="13574" max="13574" width="15.7109375" style="89" customWidth="1"/>
    <col min="13575" max="13824" width="11.42578125" style="89"/>
    <col min="13825" max="13825" width="7.85546875" style="89" customWidth="1"/>
    <col min="13826" max="13826" width="15.85546875" style="89" customWidth="1"/>
    <col min="13827" max="13827" width="25.42578125" style="89" bestFit="1" customWidth="1"/>
    <col min="13828" max="13828" width="13.42578125" style="89" customWidth="1"/>
    <col min="13829" max="13829" width="15.140625" style="89" customWidth="1"/>
    <col min="13830" max="13830" width="15.7109375" style="89" customWidth="1"/>
    <col min="13831" max="14080" width="11.42578125" style="89"/>
    <col min="14081" max="14081" width="7.85546875" style="89" customWidth="1"/>
    <col min="14082" max="14082" width="15.85546875" style="89" customWidth="1"/>
    <col min="14083" max="14083" width="25.42578125" style="89" bestFit="1" customWidth="1"/>
    <col min="14084" max="14084" width="13.42578125" style="89" customWidth="1"/>
    <col min="14085" max="14085" width="15.140625" style="89" customWidth="1"/>
    <col min="14086" max="14086" width="15.7109375" style="89" customWidth="1"/>
    <col min="14087" max="14336" width="11.42578125" style="89"/>
    <col min="14337" max="14337" width="7.85546875" style="89" customWidth="1"/>
    <col min="14338" max="14338" width="15.85546875" style="89" customWidth="1"/>
    <col min="14339" max="14339" width="25.42578125" style="89" bestFit="1" customWidth="1"/>
    <col min="14340" max="14340" width="13.42578125" style="89" customWidth="1"/>
    <col min="14341" max="14341" width="15.140625" style="89" customWidth="1"/>
    <col min="14342" max="14342" width="15.7109375" style="89" customWidth="1"/>
    <col min="14343" max="14592" width="11.42578125" style="89"/>
    <col min="14593" max="14593" width="7.85546875" style="89" customWidth="1"/>
    <col min="14594" max="14594" width="15.85546875" style="89" customWidth="1"/>
    <col min="14595" max="14595" width="25.42578125" style="89" bestFit="1" customWidth="1"/>
    <col min="14596" max="14596" width="13.42578125" style="89" customWidth="1"/>
    <col min="14597" max="14597" width="15.140625" style="89" customWidth="1"/>
    <col min="14598" max="14598" width="15.7109375" style="89" customWidth="1"/>
    <col min="14599" max="14848" width="11.42578125" style="89"/>
    <col min="14849" max="14849" width="7.85546875" style="89" customWidth="1"/>
    <col min="14850" max="14850" width="15.85546875" style="89" customWidth="1"/>
    <col min="14851" max="14851" width="25.42578125" style="89" bestFit="1" customWidth="1"/>
    <col min="14852" max="14852" width="13.42578125" style="89" customWidth="1"/>
    <col min="14853" max="14853" width="15.140625" style="89" customWidth="1"/>
    <col min="14854" max="14854" width="15.7109375" style="89" customWidth="1"/>
    <col min="14855" max="15104" width="11.42578125" style="89"/>
    <col min="15105" max="15105" width="7.85546875" style="89" customWidth="1"/>
    <col min="15106" max="15106" width="15.85546875" style="89" customWidth="1"/>
    <col min="15107" max="15107" width="25.42578125" style="89" bestFit="1" customWidth="1"/>
    <col min="15108" max="15108" width="13.42578125" style="89" customWidth="1"/>
    <col min="15109" max="15109" width="15.140625" style="89" customWidth="1"/>
    <col min="15110" max="15110" width="15.7109375" style="89" customWidth="1"/>
    <col min="15111" max="15360" width="11.42578125" style="89"/>
    <col min="15361" max="15361" width="7.85546875" style="89" customWidth="1"/>
    <col min="15362" max="15362" width="15.85546875" style="89" customWidth="1"/>
    <col min="15363" max="15363" width="25.42578125" style="89" bestFit="1" customWidth="1"/>
    <col min="15364" max="15364" width="13.42578125" style="89" customWidth="1"/>
    <col min="15365" max="15365" width="15.140625" style="89" customWidth="1"/>
    <col min="15366" max="15366" width="15.7109375" style="89" customWidth="1"/>
    <col min="15367" max="15616" width="11.42578125" style="89"/>
    <col min="15617" max="15617" width="7.85546875" style="89" customWidth="1"/>
    <col min="15618" max="15618" width="15.85546875" style="89" customWidth="1"/>
    <col min="15619" max="15619" width="25.42578125" style="89" bestFit="1" customWidth="1"/>
    <col min="15620" max="15620" width="13.42578125" style="89" customWidth="1"/>
    <col min="15621" max="15621" width="15.140625" style="89" customWidth="1"/>
    <col min="15622" max="15622" width="15.7109375" style="89" customWidth="1"/>
    <col min="15623" max="15872" width="11.42578125" style="89"/>
    <col min="15873" max="15873" width="7.85546875" style="89" customWidth="1"/>
    <col min="15874" max="15874" width="15.85546875" style="89" customWidth="1"/>
    <col min="15875" max="15875" width="25.42578125" style="89" bestFit="1" customWidth="1"/>
    <col min="15876" max="15876" width="13.42578125" style="89" customWidth="1"/>
    <col min="15877" max="15877" width="15.140625" style="89" customWidth="1"/>
    <col min="15878" max="15878" width="15.7109375" style="89" customWidth="1"/>
    <col min="15879" max="16128" width="11.42578125" style="89"/>
    <col min="16129" max="16129" width="7.85546875" style="89" customWidth="1"/>
    <col min="16130" max="16130" width="15.85546875" style="89" customWidth="1"/>
    <col min="16131" max="16131" width="25.42578125" style="89" bestFit="1" customWidth="1"/>
    <col min="16132" max="16132" width="13.42578125" style="89" customWidth="1"/>
    <col min="16133" max="16133" width="15.140625" style="89" customWidth="1"/>
    <col min="16134" max="16134" width="15.7109375" style="89" customWidth="1"/>
    <col min="16135" max="16384" width="11.42578125" style="89"/>
  </cols>
  <sheetData>
    <row r="1" spans="1:10" ht="18">
      <c r="A1" s="162" t="s">
        <v>172</v>
      </c>
      <c r="E1" s="164" t="s">
        <v>173</v>
      </c>
      <c r="F1" s="165">
        <v>31</v>
      </c>
    </row>
    <row r="2" spans="1:10" ht="18">
      <c r="A2" s="166" t="s">
        <v>174</v>
      </c>
      <c r="B2" s="167"/>
      <c r="C2" s="168"/>
      <c r="D2" s="168"/>
    </row>
    <row r="3" spans="1:10" ht="16.5" thickBot="1">
      <c r="A3" s="170"/>
      <c r="B3" s="171"/>
      <c r="C3" s="170"/>
      <c r="D3" s="172"/>
      <c r="E3" s="173"/>
      <c r="F3" s="174"/>
    </row>
    <row r="4" spans="1:10" ht="63.75" thickBot="1">
      <c r="A4" s="175" t="s">
        <v>175</v>
      </c>
      <c r="B4" s="176" t="s">
        <v>176</v>
      </c>
      <c r="C4" s="176" t="s">
        <v>177</v>
      </c>
      <c r="D4" s="177" t="s">
        <v>178</v>
      </c>
      <c r="E4" s="178" t="s">
        <v>179</v>
      </c>
      <c r="F4" s="178" t="s">
        <v>180</v>
      </c>
    </row>
    <row r="5" spans="1:10">
      <c r="A5" s="179"/>
      <c r="B5" s="180"/>
      <c r="C5" s="180"/>
      <c r="D5" s="181"/>
      <c r="E5" s="182"/>
      <c r="F5" s="182"/>
    </row>
    <row r="6" spans="1:10">
      <c r="A6" s="183">
        <v>1</v>
      </c>
      <c r="B6" s="184">
        <v>1815267564</v>
      </c>
      <c r="C6" s="185" t="s">
        <v>59</v>
      </c>
      <c r="D6" s="186">
        <f>F1+'[1]Final Salary'!T26</f>
        <v>31</v>
      </c>
      <c r="E6" s="187">
        <f>+'[1]Final Salary'!Z26</f>
        <v>15302</v>
      </c>
      <c r="F6" s="188">
        <f>ROUND(E6*0.75/100*D6/F1,0)</f>
        <v>115</v>
      </c>
      <c r="I6" s="189">
        <v>115</v>
      </c>
    </row>
    <row r="7" spans="1:10">
      <c r="A7" s="183">
        <v>2</v>
      </c>
      <c r="B7" s="184">
        <v>1815674645</v>
      </c>
      <c r="C7" s="185" t="s">
        <v>67</v>
      </c>
      <c r="D7" s="186">
        <f>F1+'[1]Final Salary'!T25</f>
        <v>31</v>
      </c>
      <c r="E7" s="187">
        <f>+'[1]Final Salary'!Z25</f>
        <v>20446.5</v>
      </c>
      <c r="F7" s="188">
        <f>ROUND(E7*0.75/100*D7/F1,0)</f>
        <v>153</v>
      </c>
      <c r="I7" s="189">
        <v>153</v>
      </c>
    </row>
    <row r="8" spans="1:10">
      <c r="A8" s="183">
        <v>3</v>
      </c>
      <c r="B8" s="184">
        <v>1815711624</v>
      </c>
      <c r="C8" s="185" t="s">
        <v>72</v>
      </c>
      <c r="D8" s="186">
        <f>F1+'[1]Final Salary'!T27</f>
        <v>30</v>
      </c>
      <c r="E8" s="187">
        <f>+'[1]Final Salary'!Z27</f>
        <v>14947</v>
      </c>
      <c r="F8" s="188">
        <f>ROUND(E8*0.75/100*D8/F1,0)</f>
        <v>108</v>
      </c>
      <c r="I8" s="189">
        <v>108</v>
      </c>
    </row>
    <row r="9" spans="1:10">
      <c r="A9" s="183">
        <v>5</v>
      </c>
      <c r="B9" s="184"/>
      <c r="C9" s="185" t="s">
        <v>138</v>
      </c>
      <c r="D9" s="186">
        <f>F1+'[1]Final Salary'!T28</f>
        <v>28</v>
      </c>
      <c r="E9" s="187">
        <f>+'[1]Final Salary'!Z28</f>
        <v>15199</v>
      </c>
      <c r="F9" s="188">
        <f>ROUND(E9*0.75/100*D9/F1,0)</f>
        <v>103</v>
      </c>
      <c r="I9" s="189">
        <v>103</v>
      </c>
    </row>
    <row r="10" spans="1:10">
      <c r="A10" s="183">
        <v>6</v>
      </c>
      <c r="B10" s="184"/>
      <c r="C10" s="185" t="s">
        <v>84</v>
      </c>
      <c r="D10" s="186">
        <f>F1+'[1]Final Salary'!T29</f>
        <v>30</v>
      </c>
      <c r="E10" s="187">
        <f>+'[1]Final Salary'!Z29</f>
        <v>9893</v>
      </c>
      <c r="F10" s="188">
        <f>ROUND(E10*0.75/100*D10/F1,0)</f>
        <v>72</v>
      </c>
      <c r="I10" s="189">
        <v>72</v>
      </c>
    </row>
    <row r="11" spans="1:10">
      <c r="A11" s="183">
        <v>7</v>
      </c>
      <c r="B11" s="190"/>
      <c r="C11" s="185" t="s">
        <v>85</v>
      </c>
      <c r="D11" s="186">
        <f>F1+'[1]Final Salary'!T40</f>
        <v>29</v>
      </c>
      <c r="E11" s="187">
        <f>+'[1]Final Salary'!Z40</f>
        <v>10926</v>
      </c>
      <c r="F11" s="188">
        <f>ROUND(E11*0.75/100*D11/F1,0)</f>
        <v>77</v>
      </c>
      <c r="I11" s="189">
        <v>77</v>
      </c>
    </row>
    <row r="12" spans="1:10">
      <c r="A12" s="183">
        <v>8</v>
      </c>
      <c r="B12" s="190"/>
      <c r="C12" s="185" t="s">
        <v>86</v>
      </c>
      <c r="D12" s="186">
        <f>F1+'[1]Final Salary'!T41</f>
        <v>7.5</v>
      </c>
      <c r="E12" s="187">
        <f>+'[1]Final Salary'!Z41</f>
        <v>2952</v>
      </c>
      <c r="F12" s="188">
        <f>ROUND(E12*0.75/100*D12/F1,0)</f>
        <v>5</v>
      </c>
      <c r="I12" s="189">
        <v>5</v>
      </c>
    </row>
    <row r="13" spans="1:10">
      <c r="A13" s="183">
        <v>9</v>
      </c>
      <c r="B13" s="190"/>
      <c r="C13" s="191" t="s">
        <v>87</v>
      </c>
      <c r="D13" s="186">
        <f>F1+'[1]Final Salary'!T56</f>
        <v>29</v>
      </c>
      <c r="E13" s="187">
        <f>+'[1]Final Salary'!Z56</f>
        <v>16371</v>
      </c>
      <c r="F13" s="188">
        <f>ROUND(E13*0.75/100*D13/F1,0)</f>
        <v>115</v>
      </c>
      <c r="I13" s="189">
        <v>115</v>
      </c>
    </row>
    <row r="14" spans="1:10">
      <c r="A14" s="183"/>
      <c r="B14" s="190"/>
      <c r="C14" s="191"/>
      <c r="D14" s="192"/>
      <c r="E14" s="193"/>
      <c r="F14" s="194"/>
    </row>
    <row r="15" spans="1:10">
      <c r="A15" s="302" t="s">
        <v>90</v>
      </c>
      <c r="B15" s="303"/>
      <c r="C15" s="304"/>
      <c r="D15" s="195"/>
      <c r="E15" s="196">
        <f>SUM(E6:E14)</f>
        <v>106036.5</v>
      </c>
      <c r="F15" s="196">
        <f>SUM(F5:F14)</f>
        <v>748</v>
      </c>
      <c r="I15" s="197">
        <f>+F15-'[1]Final Salary'!AA95</f>
        <v>0</v>
      </c>
      <c r="J15" s="89" t="s">
        <v>91</v>
      </c>
    </row>
    <row r="16" spans="1:10">
      <c r="A16" s="198"/>
      <c r="B16" s="199"/>
      <c r="C16" s="200"/>
      <c r="D16" s="201"/>
      <c r="E16" s="202"/>
      <c r="F16" s="203"/>
    </row>
    <row r="17" spans="1:6">
      <c r="A17" s="305" t="s">
        <v>181</v>
      </c>
      <c r="B17" s="306"/>
      <c r="C17" s="306"/>
      <c r="D17" s="306"/>
      <c r="E17" s="307"/>
      <c r="F17" s="196">
        <f>0.0325*(E15)</f>
        <v>3446.1862500000002</v>
      </c>
    </row>
    <row r="18" spans="1:6" ht="16.5" thickBot="1">
      <c r="A18" s="204"/>
      <c r="B18" s="205"/>
      <c r="C18" s="205"/>
      <c r="D18" s="205"/>
      <c r="E18" s="205"/>
      <c r="F18" s="206"/>
    </row>
    <row r="19" spans="1:6" ht="16.5" thickBot="1">
      <c r="A19" s="308" t="s">
        <v>182</v>
      </c>
      <c r="B19" s="308"/>
      <c r="C19" s="308"/>
      <c r="D19" s="308"/>
      <c r="E19" s="309"/>
      <c r="F19" s="207">
        <f>F15+F17</f>
        <v>4194.1862500000007</v>
      </c>
    </row>
    <row r="20" spans="1:6" ht="16.5" thickTop="1">
      <c r="A20" s="208"/>
      <c r="B20" s="209"/>
      <c r="C20" s="210"/>
      <c r="D20" s="208"/>
      <c r="E20" s="211"/>
      <c r="F20" s="212"/>
    </row>
    <row r="22" spans="1:6">
      <c r="C22" s="213" t="s">
        <v>100</v>
      </c>
    </row>
    <row r="23" spans="1:6">
      <c r="C23" s="214" t="s">
        <v>183</v>
      </c>
    </row>
    <row r="24" spans="1:6">
      <c r="C24" s="213" t="s">
        <v>99</v>
      </c>
    </row>
    <row r="25" spans="1:6">
      <c r="C25" s="185" t="s">
        <v>159</v>
      </c>
    </row>
  </sheetData>
  <mergeCells count="3">
    <mergeCell ref="A15:C15"/>
    <mergeCell ref="A17:E17"/>
    <mergeCell ref="A19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"/>
  <sheetViews>
    <sheetView tabSelected="1" workbookViewId="0">
      <selection activeCell="D16" sqref="D16"/>
    </sheetView>
  </sheetViews>
  <sheetFormatPr defaultColWidth="8.85546875" defaultRowHeight="15"/>
  <cols>
    <col min="1" max="1" width="6.42578125" bestFit="1" customWidth="1"/>
    <col min="2" max="2" width="18.7109375" bestFit="1" customWidth="1"/>
    <col min="3" max="3" width="16.28515625" customWidth="1"/>
    <col min="4" max="4" width="19.140625" bestFit="1" customWidth="1"/>
    <col min="5" max="5" width="20.140625" customWidth="1"/>
    <col min="6" max="6" width="11.42578125" customWidth="1"/>
    <col min="7" max="7" width="30.7109375" bestFit="1" customWidth="1"/>
    <col min="8" max="8" width="16.85546875" customWidth="1"/>
    <col min="9" max="9" width="19" customWidth="1"/>
    <col min="10" max="10" width="22.42578125" customWidth="1"/>
    <col min="11" max="11" width="17.42578125" customWidth="1"/>
    <col min="12" max="12" width="13.42578125" bestFit="1" customWidth="1"/>
    <col min="13" max="14" width="16.7109375" customWidth="1"/>
    <col min="15" max="15" width="14.7109375" customWidth="1"/>
    <col min="16" max="16" width="14.85546875" customWidth="1"/>
    <col min="17" max="17" width="16.7109375" customWidth="1"/>
    <col min="18" max="19" width="17.7109375" customWidth="1"/>
    <col min="20" max="23" width="16.42578125" customWidth="1"/>
    <col min="257" max="257" width="6.42578125" bestFit="1" customWidth="1"/>
    <col min="258" max="258" width="18.7109375" bestFit="1" customWidth="1"/>
    <col min="259" max="259" width="16.28515625" customWidth="1"/>
    <col min="260" max="260" width="19.140625" bestFit="1" customWidth="1"/>
    <col min="261" max="261" width="20.140625" customWidth="1"/>
    <col min="262" max="262" width="11.42578125" customWidth="1"/>
    <col min="263" max="263" width="30.7109375" bestFit="1" customWidth="1"/>
    <col min="264" max="264" width="16.85546875" customWidth="1"/>
    <col min="265" max="265" width="19" customWidth="1"/>
    <col min="266" max="266" width="22.42578125" customWidth="1"/>
    <col min="267" max="267" width="17.42578125" customWidth="1"/>
    <col min="268" max="268" width="13.42578125" bestFit="1" customWidth="1"/>
    <col min="269" max="270" width="16.7109375" customWidth="1"/>
    <col min="271" max="271" width="14.7109375" customWidth="1"/>
    <col min="272" max="272" width="14.85546875" customWidth="1"/>
    <col min="273" max="273" width="16.7109375" customWidth="1"/>
    <col min="274" max="275" width="17.7109375" customWidth="1"/>
    <col min="276" max="279" width="16.42578125" customWidth="1"/>
    <col min="513" max="513" width="6.42578125" bestFit="1" customWidth="1"/>
    <col min="514" max="514" width="18.7109375" bestFit="1" customWidth="1"/>
    <col min="515" max="515" width="16.28515625" customWidth="1"/>
    <col min="516" max="516" width="19.140625" bestFit="1" customWidth="1"/>
    <col min="517" max="517" width="20.140625" customWidth="1"/>
    <col min="518" max="518" width="11.42578125" customWidth="1"/>
    <col min="519" max="519" width="30.7109375" bestFit="1" customWidth="1"/>
    <col min="520" max="520" width="16.85546875" customWidth="1"/>
    <col min="521" max="521" width="19" customWidth="1"/>
    <col min="522" max="522" width="22.42578125" customWidth="1"/>
    <col min="523" max="523" width="17.42578125" customWidth="1"/>
    <col min="524" max="524" width="13.42578125" bestFit="1" customWidth="1"/>
    <col min="525" max="526" width="16.7109375" customWidth="1"/>
    <col min="527" max="527" width="14.7109375" customWidth="1"/>
    <col min="528" max="528" width="14.85546875" customWidth="1"/>
    <col min="529" max="529" width="16.7109375" customWidth="1"/>
    <col min="530" max="531" width="17.7109375" customWidth="1"/>
    <col min="532" max="535" width="16.42578125" customWidth="1"/>
    <col min="769" max="769" width="6.42578125" bestFit="1" customWidth="1"/>
    <col min="770" max="770" width="18.7109375" bestFit="1" customWidth="1"/>
    <col min="771" max="771" width="16.28515625" customWidth="1"/>
    <col min="772" max="772" width="19.140625" bestFit="1" customWidth="1"/>
    <col min="773" max="773" width="20.140625" customWidth="1"/>
    <col min="774" max="774" width="11.42578125" customWidth="1"/>
    <col min="775" max="775" width="30.7109375" bestFit="1" customWidth="1"/>
    <col min="776" max="776" width="16.85546875" customWidth="1"/>
    <col min="777" max="777" width="19" customWidth="1"/>
    <col min="778" max="778" width="22.42578125" customWidth="1"/>
    <col min="779" max="779" width="17.42578125" customWidth="1"/>
    <col min="780" max="780" width="13.42578125" bestFit="1" customWidth="1"/>
    <col min="781" max="782" width="16.7109375" customWidth="1"/>
    <col min="783" max="783" width="14.7109375" customWidth="1"/>
    <col min="784" max="784" width="14.85546875" customWidth="1"/>
    <col min="785" max="785" width="16.7109375" customWidth="1"/>
    <col min="786" max="787" width="17.7109375" customWidth="1"/>
    <col min="788" max="791" width="16.42578125" customWidth="1"/>
    <col min="1025" max="1025" width="6.42578125" bestFit="1" customWidth="1"/>
    <col min="1026" max="1026" width="18.7109375" bestFit="1" customWidth="1"/>
    <col min="1027" max="1027" width="16.28515625" customWidth="1"/>
    <col min="1028" max="1028" width="19.140625" bestFit="1" customWidth="1"/>
    <col min="1029" max="1029" width="20.140625" customWidth="1"/>
    <col min="1030" max="1030" width="11.42578125" customWidth="1"/>
    <col min="1031" max="1031" width="30.7109375" bestFit="1" customWidth="1"/>
    <col min="1032" max="1032" width="16.85546875" customWidth="1"/>
    <col min="1033" max="1033" width="19" customWidth="1"/>
    <col min="1034" max="1034" width="22.42578125" customWidth="1"/>
    <col min="1035" max="1035" width="17.42578125" customWidth="1"/>
    <col min="1036" max="1036" width="13.42578125" bestFit="1" customWidth="1"/>
    <col min="1037" max="1038" width="16.7109375" customWidth="1"/>
    <col min="1039" max="1039" width="14.7109375" customWidth="1"/>
    <col min="1040" max="1040" width="14.85546875" customWidth="1"/>
    <col min="1041" max="1041" width="16.7109375" customWidth="1"/>
    <col min="1042" max="1043" width="17.7109375" customWidth="1"/>
    <col min="1044" max="1047" width="16.42578125" customWidth="1"/>
    <col min="1281" max="1281" width="6.42578125" bestFit="1" customWidth="1"/>
    <col min="1282" max="1282" width="18.7109375" bestFit="1" customWidth="1"/>
    <col min="1283" max="1283" width="16.28515625" customWidth="1"/>
    <col min="1284" max="1284" width="19.140625" bestFit="1" customWidth="1"/>
    <col min="1285" max="1285" width="20.140625" customWidth="1"/>
    <col min="1286" max="1286" width="11.42578125" customWidth="1"/>
    <col min="1287" max="1287" width="30.7109375" bestFit="1" customWidth="1"/>
    <col min="1288" max="1288" width="16.85546875" customWidth="1"/>
    <col min="1289" max="1289" width="19" customWidth="1"/>
    <col min="1290" max="1290" width="22.42578125" customWidth="1"/>
    <col min="1291" max="1291" width="17.42578125" customWidth="1"/>
    <col min="1292" max="1292" width="13.42578125" bestFit="1" customWidth="1"/>
    <col min="1293" max="1294" width="16.7109375" customWidth="1"/>
    <col min="1295" max="1295" width="14.7109375" customWidth="1"/>
    <col min="1296" max="1296" width="14.85546875" customWidth="1"/>
    <col min="1297" max="1297" width="16.7109375" customWidth="1"/>
    <col min="1298" max="1299" width="17.7109375" customWidth="1"/>
    <col min="1300" max="1303" width="16.42578125" customWidth="1"/>
    <col min="1537" max="1537" width="6.42578125" bestFit="1" customWidth="1"/>
    <col min="1538" max="1538" width="18.7109375" bestFit="1" customWidth="1"/>
    <col min="1539" max="1539" width="16.28515625" customWidth="1"/>
    <col min="1540" max="1540" width="19.140625" bestFit="1" customWidth="1"/>
    <col min="1541" max="1541" width="20.140625" customWidth="1"/>
    <col min="1542" max="1542" width="11.42578125" customWidth="1"/>
    <col min="1543" max="1543" width="30.7109375" bestFit="1" customWidth="1"/>
    <col min="1544" max="1544" width="16.85546875" customWidth="1"/>
    <col min="1545" max="1545" width="19" customWidth="1"/>
    <col min="1546" max="1546" width="22.42578125" customWidth="1"/>
    <col min="1547" max="1547" width="17.42578125" customWidth="1"/>
    <col min="1548" max="1548" width="13.42578125" bestFit="1" customWidth="1"/>
    <col min="1549" max="1550" width="16.7109375" customWidth="1"/>
    <col min="1551" max="1551" width="14.7109375" customWidth="1"/>
    <col min="1552" max="1552" width="14.85546875" customWidth="1"/>
    <col min="1553" max="1553" width="16.7109375" customWidth="1"/>
    <col min="1554" max="1555" width="17.7109375" customWidth="1"/>
    <col min="1556" max="1559" width="16.42578125" customWidth="1"/>
    <col min="1793" max="1793" width="6.42578125" bestFit="1" customWidth="1"/>
    <col min="1794" max="1794" width="18.7109375" bestFit="1" customWidth="1"/>
    <col min="1795" max="1795" width="16.28515625" customWidth="1"/>
    <col min="1796" max="1796" width="19.140625" bestFit="1" customWidth="1"/>
    <col min="1797" max="1797" width="20.140625" customWidth="1"/>
    <col min="1798" max="1798" width="11.42578125" customWidth="1"/>
    <col min="1799" max="1799" width="30.7109375" bestFit="1" customWidth="1"/>
    <col min="1800" max="1800" width="16.85546875" customWidth="1"/>
    <col min="1801" max="1801" width="19" customWidth="1"/>
    <col min="1802" max="1802" width="22.42578125" customWidth="1"/>
    <col min="1803" max="1803" width="17.42578125" customWidth="1"/>
    <col min="1804" max="1804" width="13.42578125" bestFit="1" customWidth="1"/>
    <col min="1805" max="1806" width="16.7109375" customWidth="1"/>
    <col min="1807" max="1807" width="14.7109375" customWidth="1"/>
    <col min="1808" max="1808" width="14.85546875" customWidth="1"/>
    <col min="1809" max="1809" width="16.7109375" customWidth="1"/>
    <col min="1810" max="1811" width="17.7109375" customWidth="1"/>
    <col min="1812" max="1815" width="16.42578125" customWidth="1"/>
    <col min="2049" max="2049" width="6.42578125" bestFit="1" customWidth="1"/>
    <col min="2050" max="2050" width="18.7109375" bestFit="1" customWidth="1"/>
    <col min="2051" max="2051" width="16.28515625" customWidth="1"/>
    <col min="2052" max="2052" width="19.140625" bestFit="1" customWidth="1"/>
    <col min="2053" max="2053" width="20.140625" customWidth="1"/>
    <col min="2054" max="2054" width="11.42578125" customWidth="1"/>
    <col min="2055" max="2055" width="30.7109375" bestFit="1" customWidth="1"/>
    <col min="2056" max="2056" width="16.85546875" customWidth="1"/>
    <col min="2057" max="2057" width="19" customWidth="1"/>
    <col min="2058" max="2058" width="22.42578125" customWidth="1"/>
    <col min="2059" max="2059" width="17.42578125" customWidth="1"/>
    <col min="2060" max="2060" width="13.42578125" bestFit="1" customWidth="1"/>
    <col min="2061" max="2062" width="16.7109375" customWidth="1"/>
    <col min="2063" max="2063" width="14.7109375" customWidth="1"/>
    <col min="2064" max="2064" width="14.85546875" customWidth="1"/>
    <col min="2065" max="2065" width="16.7109375" customWidth="1"/>
    <col min="2066" max="2067" width="17.7109375" customWidth="1"/>
    <col min="2068" max="2071" width="16.42578125" customWidth="1"/>
    <col min="2305" max="2305" width="6.42578125" bestFit="1" customWidth="1"/>
    <col min="2306" max="2306" width="18.7109375" bestFit="1" customWidth="1"/>
    <col min="2307" max="2307" width="16.28515625" customWidth="1"/>
    <col min="2308" max="2308" width="19.140625" bestFit="1" customWidth="1"/>
    <col min="2309" max="2309" width="20.140625" customWidth="1"/>
    <col min="2310" max="2310" width="11.42578125" customWidth="1"/>
    <col min="2311" max="2311" width="30.7109375" bestFit="1" customWidth="1"/>
    <col min="2312" max="2312" width="16.85546875" customWidth="1"/>
    <col min="2313" max="2313" width="19" customWidth="1"/>
    <col min="2314" max="2314" width="22.42578125" customWidth="1"/>
    <col min="2315" max="2315" width="17.42578125" customWidth="1"/>
    <col min="2316" max="2316" width="13.42578125" bestFit="1" customWidth="1"/>
    <col min="2317" max="2318" width="16.7109375" customWidth="1"/>
    <col min="2319" max="2319" width="14.7109375" customWidth="1"/>
    <col min="2320" max="2320" width="14.85546875" customWidth="1"/>
    <col min="2321" max="2321" width="16.7109375" customWidth="1"/>
    <col min="2322" max="2323" width="17.7109375" customWidth="1"/>
    <col min="2324" max="2327" width="16.42578125" customWidth="1"/>
    <col min="2561" max="2561" width="6.42578125" bestFit="1" customWidth="1"/>
    <col min="2562" max="2562" width="18.7109375" bestFit="1" customWidth="1"/>
    <col min="2563" max="2563" width="16.28515625" customWidth="1"/>
    <col min="2564" max="2564" width="19.140625" bestFit="1" customWidth="1"/>
    <col min="2565" max="2565" width="20.140625" customWidth="1"/>
    <col min="2566" max="2566" width="11.42578125" customWidth="1"/>
    <col min="2567" max="2567" width="30.7109375" bestFit="1" customWidth="1"/>
    <col min="2568" max="2568" width="16.85546875" customWidth="1"/>
    <col min="2569" max="2569" width="19" customWidth="1"/>
    <col min="2570" max="2570" width="22.42578125" customWidth="1"/>
    <col min="2571" max="2571" width="17.42578125" customWidth="1"/>
    <col min="2572" max="2572" width="13.42578125" bestFit="1" customWidth="1"/>
    <col min="2573" max="2574" width="16.7109375" customWidth="1"/>
    <col min="2575" max="2575" width="14.7109375" customWidth="1"/>
    <col min="2576" max="2576" width="14.85546875" customWidth="1"/>
    <col min="2577" max="2577" width="16.7109375" customWidth="1"/>
    <col min="2578" max="2579" width="17.7109375" customWidth="1"/>
    <col min="2580" max="2583" width="16.42578125" customWidth="1"/>
    <col min="2817" max="2817" width="6.42578125" bestFit="1" customWidth="1"/>
    <col min="2818" max="2818" width="18.7109375" bestFit="1" customWidth="1"/>
    <col min="2819" max="2819" width="16.28515625" customWidth="1"/>
    <col min="2820" max="2820" width="19.140625" bestFit="1" customWidth="1"/>
    <col min="2821" max="2821" width="20.140625" customWidth="1"/>
    <col min="2822" max="2822" width="11.42578125" customWidth="1"/>
    <col min="2823" max="2823" width="30.7109375" bestFit="1" customWidth="1"/>
    <col min="2824" max="2824" width="16.85546875" customWidth="1"/>
    <col min="2825" max="2825" width="19" customWidth="1"/>
    <col min="2826" max="2826" width="22.42578125" customWidth="1"/>
    <col min="2827" max="2827" width="17.42578125" customWidth="1"/>
    <col min="2828" max="2828" width="13.42578125" bestFit="1" customWidth="1"/>
    <col min="2829" max="2830" width="16.7109375" customWidth="1"/>
    <col min="2831" max="2831" width="14.7109375" customWidth="1"/>
    <col min="2832" max="2832" width="14.85546875" customWidth="1"/>
    <col min="2833" max="2833" width="16.7109375" customWidth="1"/>
    <col min="2834" max="2835" width="17.7109375" customWidth="1"/>
    <col min="2836" max="2839" width="16.42578125" customWidth="1"/>
    <col min="3073" max="3073" width="6.42578125" bestFit="1" customWidth="1"/>
    <col min="3074" max="3074" width="18.7109375" bestFit="1" customWidth="1"/>
    <col min="3075" max="3075" width="16.28515625" customWidth="1"/>
    <col min="3076" max="3076" width="19.140625" bestFit="1" customWidth="1"/>
    <col min="3077" max="3077" width="20.140625" customWidth="1"/>
    <col min="3078" max="3078" width="11.42578125" customWidth="1"/>
    <col min="3079" max="3079" width="30.7109375" bestFit="1" customWidth="1"/>
    <col min="3080" max="3080" width="16.85546875" customWidth="1"/>
    <col min="3081" max="3081" width="19" customWidth="1"/>
    <col min="3082" max="3082" width="22.42578125" customWidth="1"/>
    <col min="3083" max="3083" width="17.42578125" customWidth="1"/>
    <col min="3084" max="3084" width="13.42578125" bestFit="1" customWidth="1"/>
    <col min="3085" max="3086" width="16.7109375" customWidth="1"/>
    <col min="3087" max="3087" width="14.7109375" customWidth="1"/>
    <col min="3088" max="3088" width="14.85546875" customWidth="1"/>
    <col min="3089" max="3089" width="16.7109375" customWidth="1"/>
    <col min="3090" max="3091" width="17.7109375" customWidth="1"/>
    <col min="3092" max="3095" width="16.42578125" customWidth="1"/>
    <col min="3329" max="3329" width="6.42578125" bestFit="1" customWidth="1"/>
    <col min="3330" max="3330" width="18.7109375" bestFit="1" customWidth="1"/>
    <col min="3331" max="3331" width="16.28515625" customWidth="1"/>
    <col min="3332" max="3332" width="19.140625" bestFit="1" customWidth="1"/>
    <col min="3333" max="3333" width="20.140625" customWidth="1"/>
    <col min="3334" max="3334" width="11.42578125" customWidth="1"/>
    <col min="3335" max="3335" width="30.7109375" bestFit="1" customWidth="1"/>
    <col min="3336" max="3336" width="16.85546875" customWidth="1"/>
    <col min="3337" max="3337" width="19" customWidth="1"/>
    <col min="3338" max="3338" width="22.42578125" customWidth="1"/>
    <col min="3339" max="3339" width="17.42578125" customWidth="1"/>
    <col min="3340" max="3340" width="13.42578125" bestFit="1" customWidth="1"/>
    <col min="3341" max="3342" width="16.7109375" customWidth="1"/>
    <col min="3343" max="3343" width="14.7109375" customWidth="1"/>
    <col min="3344" max="3344" width="14.85546875" customWidth="1"/>
    <col min="3345" max="3345" width="16.7109375" customWidth="1"/>
    <col min="3346" max="3347" width="17.7109375" customWidth="1"/>
    <col min="3348" max="3351" width="16.42578125" customWidth="1"/>
    <col min="3585" max="3585" width="6.42578125" bestFit="1" customWidth="1"/>
    <col min="3586" max="3586" width="18.7109375" bestFit="1" customWidth="1"/>
    <col min="3587" max="3587" width="16.28515625" customWidth="1"/>
    <col min="3588" max="3588" width="19.140625" bestFit="1" customWidth="1"/>
    <col min="3589" max="3589" width="20.140625" customWidth="1"/>
    <col min="3590" max="3590" width="11.42578125" customWidth="1"/>
    <col min="3591" max="3591" width="30.7109375" bestFit="1" customWidth="1"/>
    <col min="3592" max="3592" width="16.85546875" customWidth="1"/>
    <col min="3593" max="3593" width="19" customWidth="1"/>
    <col min="3594" max="3594" width="22.42578125" customWidth="1"/>
    <col min="3595" max="3595" width="17.42578125" customWidth="1"/>
    <col min="3596" max="3596" width="13.42578125" bestFit="1" customWidth="1"/>
    <col min="3597" max="3598" width="16.7109375" customWidth="1"/>
    <col min="3599" max="3599" width="14.7109375" customWidth="1"/>
    <col min="3600" max="3600" width="14.85546875" customWidth="1"/>
    <col min="3601" max="3601" width="16.7109375" customWidth="1"/>
    <col min="3602" max="3603" width="17.7109375" customWidth="1"/>
    <col min="3604" max="3607" width="16.42578125" customWidth="1"/>
    <col min="3841" max="3841" width="6.42578125" bestFit="1" customWidth="1"/>
    <col min="3842" max="3842" width="18.7109375" bestFit="1" customWidth="1"/>
    <col min="3843" max="3843" width="16.28515625" customWidth="1"/>
    <col min="3844" max="3844" width="19.140625" bestFit="1" customWidth="1"/>
    <col min="3845" max="3845" width="20.140625" customWidth="1"/>
    <col min="3846" max="3846" width="11.42578125" customWidth="1"/>
    <col min="3847" max="3847" width="30.7109375" bestFit="1" customWidth="1"/>
    <col min="3848" max="3848" width="16.85546875" customWidth="1"/>
    <col min="3849" max="3849" width="19" customWidth="1"/>
    <col min="3850" max="3850" width="22.42578125" customWidth="1"/>
    <col min="3851" max="3851" width="17.42578125" customWidth="1"/>
    <col min="3852" max="3852" width="13.42578125" bestFit="1" customWidth="1"/>
    <col min="3853" max="3854" width="16.7109375" customWidth="1"/>
    <col min="3855" max="3855" width="14.7109375" customWidth="1"/>
    <col min="3856" max="3856" width="14.85546875" customWidth="1"/>
    <col min="3857" max="3857" width="16.7109375" customWidth="1"/>
    <col min="3858" max="3859" width="17.7109375" customWidth="1"/>
    <col min="3860" max="3863" width="16.42578125" customWidth="1"/>
    <col min="4097" max="4097" width="6.42578125" bestFit="1" customWidth="1"/>
    <col min="4098" max="4098" width="18.7109375" bestFit="1" customWidth="1"/>
    <col min="4099" max="4099" width="16.28515625" customWidth="1"/>
    <col min="4100" max="4100" width="19.140625" bestFit="1" customWidth="1"/>
    <col min="4101" max="4101" width="20.140625" customWidth="1"/>
    <col min="4102" max="4102" width="11.42578125" customWidth="1"/>
    <col min="4103" max="4103" width="30.7109375" bestFit="1" customWidth="1"/>
    <col min="4104" max="4104" width="16.85546875" customWidth="1"/>
    <col min="4105" max="4105" width="19" customWidth="1"/>
    <col min="4106" max="4106" width="22.42578125" customWidth="1"/>
    <col min="4107" max="4107" width="17.42578125" customWidth="1"/>
    <col min="4108" max="4108" width="13.42578125" bestFit="1" customWidth="1"/>
    <col min="4109" max="4110" width="16.7109375" customWidth="1"/>
    <col min="4111" max="4111" width="14.7109375" customWidth="1"/>
    <col min="4112" max="4112" width="14.85546875" customWidth="1"/>
    <col min="4113" max="4113" width="16.7109375" customWidth="1"/>
    <col min="4114" max="4115" width="17.7109375" customWidth="1"/>
    <col min="4116" max="4119" width="16.42578125" customWidth="1"/>
    <col min="4353" max="4353" width="6.42578125" bestFit="1" customWidth="1"/>
    <col min="4354" max="4354" width="18.7109375" bestFit="1" customWidth="1"/>
    <col min="4355" max="4355" width="16.28515625" customWidth="1"/>
    <col min="4356" max="4356" width="19.140625" bestFit="1" customWidth="1"/>
    <col min="4357" max="4357" width="20.140625" customWidth="1"/>
    <col min="4358" max="4358" width="11.42578125" customWidth="1"/>
    <col min="4359" max="4359" width="30.7109375" bestFit="1" customWidth="1"/>
    <col min="4360" max="4360" width="16.85546875" customWidth="1"/>
    <col min="4361" max="4361" width="19" customWidth="1"/>
    <col min="4362" max="4362" width="22.42578125" customWidth="1"/>
    <col min="4363" max="4363" width="17.42578125" customWidth="1"/>
    <col min="4364" max="4364" width="13.42578125" bestFit="1" customWidth="1"/>
    <col min="4365" max="4366" width="16.7109375" customWidth="1"/>
    <col min="4367" max="4367" width="14.7109375" customWidth="1"/>
    <col min="4368" max="4368" width="14.85546875" customWidth="1"/>
    <col min="4369" max="4369" width="16.7109375" customWidth="1"/>
    <col min="4370" max="4371" width="17.7109375" customWidth="1"/>
    <col min="4372" max="4375" width="16.42578125" customWidth="1"/>
    <col min="4609" max="4609" width="6.42578125" bestFit="1" customWidth="1"/>
    <col min="4610" max="4610" width="18.7109375" bestFit="1" customWidth="1"/>
    <col min="4611" max="4611" width="16.28515625" customWidth="1"/>
    <col min="4612" max="4612" width="19.140625" bestFit="1" customWidth="1"/>
    <col min="4613" max="4613" width="20.140625" customWidth="1"/>
    <col min="4614" max="4614" width="11.42578125" customWidth="1"/>
    <col min="4615" max="4615" width="30.7109375" bestFit="1" customWidth="1"/>
    <col min="4616" max="4616" width="16.85546875" customWidth="1"/>
    <col min="4617" max="4617" width="19" customWidth="1"/>
    <col min="4618" max="4618" width="22.42578125" customWidth="1"/>
    <col min="4619" max="4619" width="17.42578125" customWidth="1"/>
    <col min="4620" max="4620" width="13.42578125" bestFit="1" customWidth="1"/>
    <col min="4621" max="4622" width="16.7109375" customWidth="1"/>
    <col min="4623" max="4623" width="14.7109375" customWidth="1"/>
    <col min="4624" max="4624" width="14.85546875" customWidth="1"/>
    <col min="4625" max="4625" width="16.7109375" customWidth="1"/>
    <col min="4626" max="4627" width="17.7109375" customWidth="1"/>
    <col min="4628" max="4631" width="16.42578125" customWidth="1"/>
    <col min="4865" max="4865" width="6.42578125" bestFit="1" customWidth="1"/>
    <col min="4866" max="4866" width="18.7109375" bestFit="1" customWidth="1"/>
    <col min="4867" max="4867" width="16.28515625" customWidth="1"/>
    <col min="4868" max="4868" width="19.140625" bestFit="1" customWidth="1"/>
    <col min="4869" max="4869" width="20.140625" customWidth="1"/>
    <col min="4870" max="4870" width="11.42578125" customWidth="1"/>
    <col min="4871" max="4871" width="30.7109375" bestFit="1" customWidth="1"/>
    <col min="4872" max="4872" width="16.85546875" customWidth="1"/>
    <col min="4873" max="4873" width="19" customWidth="1"/>
    <col min="4874" max="4874" width="22.42578125" customWidth="1"/>
    <col min="4875" max="4875" width="17.42578125" customWidth="1"/>
    <col min="4876" max="4876" width="13.42578125" bestFit="1" customWidth="1"/>
    <col min="4877" max="4878" width="16.7109375" customWidth="1"/>
    <col min="4879" max="4879" width="14.7109375" customWidth="1"/>
    <col min="4880" max="4880" width="14.85546875" customWidth="1"/>
    <col min="4881" max="4881" width="16.7109375" customWidth="1"/>
    <col min="4882" max="4883" width="17.7109375" customWidth="1"/>
    <col min="4884" max="4887" width="16.42578125" customWidth="1"/>
    <col min="5121" max="5121" width="6.42578125" bestFit="1" customWidth="1"/>
    <col min="5122" max="5122" width="18.7109375" bestFit="1" customWidth="1"/>
    <col min="5123" max="5123" width="16.28515625" customWidth="1"/>
    <col min="5124" max="5124" width="19.140625" bestFit="1" customWidth="1"/>
    <col min="5125" max="5125" width="20.140625" customWidth="1"/>
    <col min="5126" max="5126" width="11.42578125" customWidth="1"/>
    <col min="5127" max="5127" width="30.7109375" bestFit="1" customWidth="1"/>
    <col min="5128" max="5128" width="16.85546875" customWidth="1"/>
    <col min="5129" max="5129" width="19" customWidth="1"/>
    <col min="5130" max="5130" width="22.42578125" customWidth="1"/>
    <col min="5131" max="5131" width="17.42578125" customWidth="1"/>
    <col min="5132" max="5132" width="13.42578125" bestFit="1" customWidth="1"/>
    <col min="5133" max="5134" width="16.7109375" customWidth="1"/>
    <col min="5135" max="5135" width="14.7109375" customWidth="1"/>
    <col min="5136" max="5136" width="14.85546875" customWidth="1"/>
    <col min="5137" max="5137" width="16.7109375" customWidth="1"/>
    <col min="5138" max="5139" width="17.7109375" customWidth="1"/>
    <col min="5140" max="5143" width="16.42578125" customWidth="1"/>
    <col min="5377" max="5377" width="6.42578125" bestFit="1" customWidth="1"/>
    <col min="5378" max="5378" width="18.7109375" bestFit="1" customWidth="1"/>
    <col min="5379" max="5379" width="16.28515625" customWidth="1"/>
    <col min="5380" max="5380" width="19.140625" bestFit="1" customWidth="1"/>
    <col min="5381" max="5381" width="20.140625" customWidth="1"/>
    <col min="5382" max="5382" width="11.42578125" customWidth="1"/>
    <col min="5383" max="5383" width="30.7109375" bestFit="1" customWidth="1"/>
    <col min="5384" max="5384" width="16.85546875" customWidth="1"/>
    <col min="5385" max="5385" width="19" customWidth="1"/>
    <col min="5386" max="5386" width="22.42578125" customWidth="1"/>
    <col min="5387" max="5387" width="17.42578125" customWidth="1"/>
    <col min="5388" max="5388" width="13.42578125" bestFit="1" customWidth="1"/>
    <col min="5389" max="5390" width="16.7109375" customWidth="1"/>
    <col min="5391" max="5391" width="14.7109375" customWidth="1"/>
    <col min="5392" max="5392" width="14.85546875" customWidth="1"/>
    <col min="5393" max="5393" width="16.7109375" customWidth="1"/>
    <col min="5394" max="5395" width="17.7109375" customWidth="1"/>
    <col min="5396" max="5399" width="16.42578125" customWidth="1"/>
    <col min="5633" max="5633" width="6.42578125" bestFit="1" customWidth="1"/>
    <col min="5634" max="5634" width="18.7109375" bestFit="1" customWidth="1"/>
    <col min="5635" max="5635" width="16.28515625" customWidth="1"/>
    <col min="5636" max="5636" width="19.140625" bestFit="1" customWidth="1"/>
    <col min="5637" max="5637" width="20.140625" customWidth="1"/>
    <col min="5638" max="5638" width="11.42578125" customWidth="1"/>
    <col min="5639" max="5639" width="30.7109375" bestFit="1" customWidth="1"/>
    <col min="5640" max="5640" width="16.85546875" customWidth="1"/>
    <col min="5641" max="5641" width="19" customWidth="1"/>
    <col min="5642" max="5642" width="22.42578125" customWidth="1"/>
    <col min="5643" max="5643" width="17.42578125" customWidth="1"/>
    <col min="5644" max="5644" width="13.42578125" bestFit="1" customWidth="1"/>
    <col min="5645" max="5646" width="16.7109375" customWidth="1"/>
    <col min="5647" max="5647" width="14.7109375" customWidth="1"/>
    <col min="5648" max="5648" width="14.85546875" customWidth="1"/>
    <col min="5649" max="5649" width="16.7109375" customWidth="1"/>
    <col min="5650" max="5651" width="17.7109375" customWidth="1"/>
    <col min="5652" max="5655" width="16.42578125" customWidth="1"/>
    <col min="5889" max="5889" width="6.42578125" bestFit="1" customWidth="1"/>
    <col min="5890" max="5890" width="18.7109375" bestFit="1" customWidth="1"/>
    <col min="5891" max="5891" width="16.28515625" customWidth="1"/>
    <col min="5892" max="5892" width="19.140625" bestFit="1" customWidth="1"/>
    <col min="5893" max="5893" width="20.140625" customWidth="1"/>
    <col min="5894" max="5894" width="11.42578125" customWidth="1"/>
    <col min="5895" max="5895" width="30.7109375" bestFit="1" customWidth="1"/>
    <col min="5896" max="5896" width="16.85546875" customWidth="1"/>
    <col min="5897" max="5897" width="19" customWidth="1"/>
    <col min="5898" max="5898" width="22.42578125" customWidth="1"/>
    <col min="5899" max="5899" width="17.42578125" customWidth="1"/>
    <col min="5900" max="5900" width="13.42578125" bestFit="1" customWidth="1"/>
    <col min="5901" max="5902" width="16.7109375" customWidth="1"/>
    <col min="5903" max="5903" width="14.7109375" customWidth="1"/>
    <col min="5904" max="5904" width="14.85546875" customWidth="1"/>
    <col min="5905" max="5905" width="16.7109375" customWidth="1"/>
    <col min="5906" max="5907" width="17.7109375" customWidth="1"/>
    <col min="5908" max="5911" width="16.42578125" customWidth="1"/>
    <col min="6145" max="6145" width="6.42578125" bestFit="1" customWidth="1"/>
    <col min="6146" max="6146" width="18.7109375" bestFit="1" customWidth="1"/>
    <col min="6147" max="6147" width="16.28515625" customWidth="1"/>
    <col min="6148" max="6148" width="19.140625" bestFit="1" customWidth="1"/>
    <col min="6149" max="6149" width="20.140625" customWidth="1"/>
    <col min="6150" max="6150" width="11.42578125" customWidth="1"/>
    <col min="6151" max="6151" width="30.7109375" bestFit="1" customWidth="1"/>
    <col min="6152" max="6152" width="16.85546875" customWidth="1"/>
    <col min="6153" max="6153" width="19" customWidth="1"/>
    <col min="6154" max="6154" width="22.42578125" customWidth="1"/>
    <col min="6155" max="6155" width="17.42578125" customWidth="1"/>
    <col min="6156" max="6156" width="13.42578125" bestFit="1" customWidth="1"/>
    <col min="6157" max="6158" width="16.7109375" customWidth="1"/>
    <col min="6159" max="6159" width="14.7109375" customWidth="1"/>
    <col min="6160" max="6160" width="14.85546875" customWidth="1"/>
    <col min="6161" max="6161" width="16.7109375" customWidth="1"/>
    <col min="6162" max="6163" width="17.7109375" customWidth="1"/>
    <col min="6164" max="6167" width="16.42578125" customWidth="1"/>
    <col min="6401" max="6401" width="6.42578125" bestFit="1" customWidth="1"/>
    <col min="6402" max="6402" width="18.7109375" bestFit="1" customWidth="1"/>
    <col min="6403" max="6403" width="16.28515625" customWidth="1"/>
    <col min="6404" max="6404" width="19.140625" bestFit="1" customWidth="1"/>
    <col min="6405" max="6405" width="20.140625" customWidth="1"/>
    <col min="6406" max="6406" width="11.42578125" customWidth="1"/>
    <col min="6407" max="6407" width="30.7109375" bestFit="1" customWidth="1"/>
    <col min="6408" max="6408" width="16.85546875" customWidth="1"/>
    <col min="6409" max="6409" width="19" customWidth="1"/>
    <col min="6410" max="6410" width="22.42578125" customWidth="1"/>
    <col min="6411" max="6411" width="17.42578125" customWidth="1"/>
    <col min="6412" max="6412" width="13.42578125" bestFit="1" customWidth="1"/>
    <col min="6413" max="6414" width="16.7109375" customWidth="1"/>
    <col min="6415" max="6415" width="14.7109375" customWidth="1"/>
    <col min="6416" max="6416" width="14.85546875" customWidth="1"/>
    <col min="6417" max="6417" width="16.7109375" customWidth="1"/>
    <col min="6418" max="6419" width="17.7109375" customWidth="1"/>
    <col min="6420" max="6423" width="16.42578125" customWidth="1"/>
    <col min="6657" max="6657" width="6.42578125" bestFit="1" customWidth="1"/>
    <col min="6658" max="6658" width="18.7109375" bestFit="1" customWidth="1"/>
    <col min="6659" max="6659" width="16.28515625" customWidth="1"/>
    <col min="6660" max="6660" width="19.140625" bestFit="1" customWidth="1"/>
    <col min="6661" max="6661" width="20.140625" customWidth="1"/>
    <col min="6662" max="6662" width="11.42578125" customWidth="1"/>
    <col min="6663" max="6663" width="30.7109375" bestFit="1" customWidth="1"/>
    <col min="6664" max="6664" width="16.85546875" customWidth="1"/>
    <col min="6665" max="6665" width="19" customWidth="1"/>
    <col min="6666" max="6666" width="22.42578125" customWidth="1"/>
    <col min="6667" max="6667" width="17.42578125" customWidth="1"/>
    <col min="6668" max="6668" width="13.42578125" bestFit="1" customWidth="1"/>
    <col min="6669" max="6670" width="16.7109375" customWidth="1"/>
    <col min="6671" max="6671" width="14.7109375" customWidth="1"/>
    <col min="6672" max="6672" width="14.85546875" customWidth="1"/>
    <col min="6673" max="6673" width="16.7109375" customWidth="1"/>
    <col min="6674" max="6675" width="17.7109375" customWidth="1"/>
    <col min="6676" max="6679" width="16.42578125" customWidth="1"/>
    <col min="6913" max="6913" width="6.42578125" bestFit="1" customWidth="1"/>
    <col min="6914" max="6914" width="18.7109375" bestFit="1" customWidth="1"/>
    <col min="6915" max="6915" width="16.28515625" customWidth="1"/>
    <col min="6916" max="6916" width="19.140625" bestFit="1" customWidth="1"/>
    <col min="6917" max="6917" width="20.140625" customWidth="1"/>
    <col min="6918" max="6918" width="11.42578125" customWidth="1"/>
    <col min="6919" max="6919" width="30.7109375" bestFit="1" customWidth="1"/>
    <col min="6920" max="6920" width="16.85546875" customWidth="1"/>
    <col min="6921" max="6921" width="19" customWidth="1"/>
    <col min="6922" max="6922" width="22.42578125" customWidth="1"/>
    <col min="6923" max="6923" width="17.42578125" customWidth="1"/>
    <col min="6924" max="6924" width="13.42578125" bestFit="1" customWidth="1"/>
    <col min="6925" max="6926" width="16.7109375" customWidth="1"/>
    <col min="6927" max="6927" width="14.7109375" customWidth="1"/>
    <col min="6928" max="6928" width="14.85546875" customWidth="1"/>
    <col min="6929" max="6929" width="16.7109375" customWidth="1"/>
    <col min="6930" max="6931" width="17.7109375" customWidth="1"/>
    <col min="6932" max="6935" width="16.42578125" customWidth="1"/>
    <col min="7169" max="7169" width="6.42578125" bestFit="1" customWidth="1"/>
    <col min="7170" max="7170" width="18.7109375" bestFit="1" customWidth="1"/>
    <col min="7171" max="7171" width="16.28515625" customWidth="1"/>
    <col min="7172" max="7172" width="19.140625" bestFit="1" customWidth="1"/>
    <col min="7173" max="7173" width="20.140625" customWidth="1"/>
    <col min="7174" max="7174" width="11.42578125" customWidth="1"/>
    <col min="7175" max="7175" width="30.7109375" bestFit="1" customWidth="1"/>
    <col min="7176" max="7176" width="16.85546875" customWidth="1"/>
    <col min="7177" max="7177" width="19" customWidth="1"/>
    <col min="7178" max="7178" width="22.42578125" customWidth="1"/>
    <col min="7179" max="7179" width="17.42578125" customWidth="1"/>
    <col min="7180" max="7180" width="13.42578125" bestFit="1" customWidth="1"/>
    <col min="7181" max="7182" width="16.7109375" customWidth="1"/>
    <col min="7183" max="7183" width="14.7109375" customWidth="1"/>
    <col min="7184" max="7184" width="14.85546875" customWidth="1"/>
    <col min="7185" max="7185" width="16.7109375" customWidth="1"/>
    <col min="7186" max="7187" width="17.7109375" customWidth="1"/>
    <col min="7188" max="7191" width="16.42578125" customWidth="1"/>
    <col min="7425" max="7425" width="6.42578125" bestFit="1" customWidth="1"/>
    <col min="7426" max="7426" width="18.7109375" bestFit="1" customWidth="1"/>
    <col min="7427" max="7427" width="16.28515625" customWidth="1"/>
    <col min="7428" max="7428" width="19.140625" bestFit="1" customWidth="1"/>
    <col min="7429" max="7429" width="20.140625" customWidth="1"/>
    <col min="7430" max="7430" width="11.42578125" customWidth="1"/>
    <col min="7431" max="7431" width="30.7109375" bestFit="1" customWidth="1"/>
    <col min="7432" max="7432" width="16.85546875" customWidth="1"/>
    <col min="7433" max="7433" width="19" customWidth="1"/>
    <col min="7434" max="7434" width="22.42578125" customWidth="1"/>
    <col min="7435" max="7435" width="17.42578125" customWidth="1"/>
    <col min="7436" max="7436" width="13.42578125" bestFit="1" customWidth="1"/>
    <col min="7437" max="7438" width="16.7109375" customWidth="1"/>
    <col min="7439" max="7439" width="14.7109375" customWidth="1"/>
    <col min="7440" max="7440" width="14.85546875" customWidth="1"/>
    <col min="7441" max="7441" width="16.7109375" customWidth="1"/>
    <col min="7442" max="7443" width="17.7109375" customWidth="1"/>
    <col min="7444" max="7447" width="16.42578125" customWidth="1"/>
    <col min="7681" max="7681" width="6.42578125" bestFit="1" customWidth="1"/>
    <col min="7682" max="7682" width="18.7109375" bestFit="1" customWidth="1"/>
    <col min="7683" max="7683" width="16.28515625" customWidth="1"/>
    <col min="7684" max="7684" width="19.140625" bestFit="1" customWidth="1"/>
    <col min="7685" max="7685" width="20.140625" customWidth="1"/>
    <col min="7686" max="7686" width="11.42578125" customWidth="1"/>
    <col min="7687" max="7687" width="30.7109375" bestFit="1" customWidth="1"/>
    <col min="7688" max="7688" width="16.85546875" customWidth="1"/>
    <col min="7689" max="7689" width="19" customWidth="1"/>
    <col min="7690" max="7690" width="22.42578125" customWidth="1"/>
    <col min="7691" max="7691" width="17.42578125" customWidth="1"/>
    <col min="7692" max="7692" width="13.42578125" bestFit="1" customWidth="1"/>
    <col min="7693" max="7694" width="16.7109375" customWidth="1"/>
    <col min="7695" max="7695" width="14.7109375" customWidth="1"/>
    <col min="7696" max="7696" width="14.85546875" customWidth="1"/>
    <col min="7697" max="7697" width="16.7109375" customWidth="1"/>
    <col min="7698" max="7699" width="17.7109375" customWidth="1"/>
    <col min="7700" max="7703" width="16.42578125" customWidth="1"/>
    <col min="7937" max="7937" width="6.42578125" bestFit="1" customWidth="1"/>
    <col min="7938" max="7938" width="18.7109375" bestFit="1" customWidth="1"/>
    <col min="7939" max="7939" width="16.28515625" customWidth="1"/>
    <col min="7940" max="7940" width="19.140625" bestFit="1" customWidth="1"/>
    <col min="7941" max="7941" width="20.140625" customWidth="1"/>
    <col min="7942" max="7942" width="11.42578125" customWidth="1"/>
    <col min="7943" max="7943" width="30.7109375" bestFit="1" customWidth="1"/>
    <col min="7944" max="7944" width="16.85546875" customWidth="1"/>
    <col min="7945" max="7945" width="19" customWidth="1"/>
    <col min="7946" max="7946" width="22.42578125" customWidth="1"/>
    <col min="7947" max="7947" width="17.42578125" customWidth="1"/>
    <col min="7948" max="7948" width="13.42578125" bestFit="1" customWidth="1"/>
    <col min="7949" max="7950" width="16.7109375" customWidth="1"/>
    <col min="7951" max="7951" width="14.7109375" customWidth="1"/>
    <col min="7952" max="7952" width="14.85546875" customWidth="1"/>
    <col min="7953" max="7953" width="16.7109375" customWidth="1"/>
    <col min="7954" max="7955" width="17.7109375" customWidth="1"/>
    <col min="7956" max="7959" width="16.42578125" customWidth="1"/>
    <col min="8193" max="8193" width="6.42578125" bestFit="1" customWidth="1"/>
    <col min="8194" max="8194" width="18.7109375" bestFit="1" customWidth="1"/>
    <col min="8195" max="8195" width="16.28515625" customWidth="1"/>
    <col min="8196" max="8196" width="19.140625" bestFit="1" customWidth="1"/>
    <col min="8197" max="8197" width="20.140625" customWidth="1"/>
    <col min="8198" max="8198" width="11.42578125" customWidth="1"/>
    <col min="8199" max="8199" width="30.7109375" bestFit="1" customWidth="1"/>
    <col min="8200" max="8200" width="16.85546875" customWidth="1"/>
    <col min="8201" max="8201" width="19" customWidth="1"/>
    <col min="8202" max="8202" width="22.42578125" customWidth="1"/>
    <col min="8203" max="8203" width="17.42578125" customWidth="1"/>
    <col min="8204" max="8204" width="13.42578125" bestFit="1" customWidth="1"/>
    <col min="8205" max="8206" width="16.7109375" customWidth="1"/>
    <col min="8207" max="8207" width="14.7109375" customWidth="1"/>
    <col min="8208" max="8208" width="14.85546875" customWidth="1"/>
    <col min="8209" max="8209" width="16.7109375" customWidth="1"/>
    <col min="8210" max="8211" width="17.7109375" customWidth="1"/>
    <col min="8212" max="8215" width="16.42578125" customWidth="1"/>
    <col min="8449" max="8449" width="6.42578125" bestFit="1" customWidth="1"/>
    <col min="8450" max="8450" width="18.7109375" bestFit="1" customWidth="1"/>
    <col min="8451" max="8451" width="16.28515625" customWidth="1"/>
    <col min="8452" max="8452" width="19.140625" bestFit="1" customWidth="1"/>
    <col min="8453" max="8453" width="20.140625" customWidth="1"/>
    <col min="8454" max="8454" width="11.42578125" customWidth="1"/>
    <col min="8455" max="8455" width="30.7109375" bestFit="1" customWidth="1"/>
    <col min="8456" max="8456" width="16.85546875" customWidth="1"/>
    <col min="8457" max="8457" width="19" customWidth="1"/>
    <col min="8458" max="8458" width="22.42578125" customWidth="1"/>
    <col min="8459" max="8459" width="17.42578125" customWidth="1"/>
    <col min="8460" max="8460" width="13.42578125" bestFit="1" customWidth="1"/>
    <col min="8461" max="8462" width="16.7109375" customWidth="1"/>
    <col min="8463" max="8463" width="14.7109375" customWidth="1"/>
    <col min="8464" max="8464" width="14.85546875" customWidth="1"/>
    <col min="8465" max="8465" width="16.7109375" customWidth="1"/>
    <col min="8466" max="8467" width="17.7109375" customWidth="1"/>
    <col min="8468" max="8471" width="16.42578125" customWidth="1"/>
    <col min="8705" max="8705" width="6.42578125" bestFit="1" customWidth="1"/>
    <col min="8706" max="8706" width="18.7109375" bestFit="1" customWidth="1"/>
    <col min="8707" max="8707" width="16.28515625" customWidth="1"/>
    <col min="8708" max="8708" width="19.140625" bestFit="1" customWidth="1"/>
    <col min="8709" max="8709" width="20.140625" customWidth="1"/>
    <col min="8710" max="8710" width="11.42578125" customWidth="1"/>
    <col min="8711" max="8711" width="30.7109375" bestFit="1" customWidth="1"/>
    <col min="8712" max="8712" width="16.85546875" customWidth="1"/>
    <col min="8713" max="8713" width="19" customWidth="1"/>
    <col min="8714" max="8714" width="22.42578125" customWidth="1"/>
    <col min="8715" max="8715" width="17.42578125" customWidth="1"/>
    <col min="8716" max="8716" width="13.42578125" bestFit="1" customWidth="1"/>
    <col min="8717" max="8718" width="16.7109375" customWidth="1"/>
    <col min="8719" max="8719" width="14.7109375" customWidth="1"/>
    <col min="8720" max="8720" width="14.85546875" customWidth="1"/>
    <col min="8721" max="8721" width="16.7109375" customWidth="1"/>
    <col min="8722" max="8723" width="17.7109375" customWidth="1"/>
    <col min="8724" max="8727" width="16.42578125" customWidth="1"/>
    <col min="8961" max="8961" width="6.42578125" bestFit="1" customWidth="1"/>
    <col min="8962" max="8962" width="18.7109375" bestFit="1" customWidth="1"/>
    <col min="8963" max="8963" width="16.28515625" customWidth="1"/>
    <col min="8964" max="8964" width="19.140625" bestFit="1" customWidth="1"/>
    <col min="8965" max="8965" width="20.140625" customWidth="1"/>
    <col min="8966" max="8966" width="11.42578125" customWidth="1"/>
    <col min="8967" max="8967" width="30.7109375" bestFit="1" customWidth="1"/>
    <col min="8968" max="8968" width="16.85546875" customWidth="1"/>
    <col min="8969" max="8969" width="19" customWidth="1"/>
    <col min="8970" max="8970" width="22.42578125" customWidth="1"/>
    <col min="8971" max="8971" width="17.42578125" customWidth="1"/>
    <col min="8972" max="8972" width="13.42578125" bestFit="1" customWidth="1"/>
    <col min="8973" max="8974" width="16.7109375" customWidth="1"/>
    <col min="8975" max="8975" width="14.7109375" customWidth="1"/>
    <col min="8976" max="8976" width="14.85546875" customWidth="1"/>
    <col min="8977" max="8977" width="16.7109375" customWidth="1"/>
    <col min="8978" max="8979" width="17.7109375" customWidth="1"/>
    <col min="8980" max="8983" width="16.42578125" customWidth="1"/>
    <col min="9217" max="9217" width="6.42578125" bestFit="1" customWidth="1"/>
    <col min="9218" max="9218" width="18.7109375" bestFit="1" customWidth="1"/>
    <col min="9219" max="9219" width="16.28515625" customWidth="1"/>
    <col min="9220" max="9220" width="19.140625" bestFit="1" customWidth="1"/>
    <col min="9221" max="9221" width="20.140625" customWidth="1"/>
    <col min="9222" max="9222" width="11.42578125" customWidth="1"/>
    <col min="9223" max="9223" width="30.7109375" bestFit="1" customWidth="1"/>
    <col min="9224" max="9224" width="16.85546875" customWidth="1"/>
    <col min="9225" max="9225" width="19" customWidth="1"/>
    <col min="9226" max="9226" width="22.42578125" customWidth="1"/>
    <col min="9227" max="9227" width="17.42578125" customWidth="1"/>
    <col min="9228" max="9228" width="13.42578125" bestFit="1" customWidth="1"/>
    <col min="9229" max="9230" width="16.7109375" customWidth="1"/>
    <col min="9231" max="9231" width="14.7109375" customWidth="1"/>
    <col min="9232" max="9232" width="14.85546875" customWidth="1"/>
    <col min="9233" max="9233" width="16.7109375" customWidth="1"/>
    <col min="9234" max="9235" width="17.7109375" customWidth="1"/>
    <col min="9236" max="9239" width="16.42578125" customWidth="1"/>
    <col min="9473" max="9473" width="6.42578125" bestFit="1" customWidth="1"/>
    <col min="9474" max="9474" width="18.7109375" bestFit="1" customWidth="1"/>
    <col min="9475" max="9475" width="16.28515625" customWidth="1"/>
    <col min="9476" max="9476" width="19.140625" bestFit="1" customWidth="1"/>
    <col min="9477" max="9477" width="20.140625" customWidth="1"/>
    <col min="9478" max="9478" width="11.42578125" customWidth="1"/>
    <col min="9479" max="9479" width="30.7109375" bestFit="1" customWidth="1"/>
    <col min="9480" max="9480" width="16.85546875" customWidth="1"/>
    <col min="9481" max="9481" width="19" customWidth="1"/>
    <col min="9482" max="9482" width="22.42578125" customWidth="1"/>
    <col min="9483" max="9483" width="17.42578125" customWidth="1"/>
    <col min="9484" max="9484" width="13.42578125" bestFit="1" customWidth="1"/>
    <col min="9485" max="9486" width="16.7109375" customWidth="1"/>
    <col min="9487" max="9487" width="14.7109375" customWidth="1"/>
    <col min="9488" max="9488" width="14.85546875" customWidth="1"/>
    <col min="9489" max="9489" width="16.7109375" customWidth="1"/>
    <col min="9490" max="9491" width="17.7109375" customWidth="1"/>
    <col min="9492" max="9495" width="16.42578125" customWidth="1"/>
    <col min="9729" max="9729" width="6.42578125" bestFit="1" customWidth="1"/>
    <col min="9730" max="9730" width="18.7109375" bestFit="1" customWidth="1"/>
    <col min="9731" max="9731" width="16.28515625" customWidth="1"/>
    <col min="9732" max="9732" width="19.140625" bestFit="1" customWidth="1"/>
    <col min="9733" max="9733" width="20.140625" customWidth="1"/>
    <col min="9734" max="9734" width="11.42578125" customWidth="1"/>
    <col min="9735" max="9735" width="30.7109375" bestFit="1" customWidth="1"/>
    <col min="9736" max="9736" width="16.85546875" customWidth="1"/>
    <col min="9737" max="9737" width="19" customWidth="1"/>
    <col min="9738" max="9738" width="22.42578125" customWidth="1"/>
    <col min="9739" max="9739" width="17.42578125" customWidth="1"/>
    <col min="9740" max="9740" width="13.42578125" bestFit="1" customWidth="1"/>
    <col min="9741" max="9742" width="16.7109375" customWidth="1"/>
    <col min="9743" max="9743" width="14.7109375" customWidth="1"/>
    <col min="9744" max="9744" width="14.85546875" customWidth="1"/>
    <col min="9745" max="9745" width="16.7109375" customWidth="1"/>
    <col min="9746" max="9747" width="17.7109375" customWidth="1"/>
    <col min="9748" max="9751" width="16.42578125" customWidth="1"/>
    <col min="9985" max="9985" width="6.42578125" bestFit="1" customWidth="1"/>
    <col min="9986" max="9986" width="18.7109375" bestFit="1" customWidth="1"/>
    <col min="9987" max="9987" width="16.28515625" customWidth="1"/>
    <col min="9988" max="9988" width="19.140625" bestFit="1" customWidth="1"/>
    <col min="9989" max="9989" width="20.140625" customWidth="1"/>
    <col min="9990" max="9990" width="11.42578125" customWidth="1"/>
    <col min="9991" max="9991" width="30.7109375" bestFit="1" customWidth="1"/>
    <col min="9992" max="9992" width="16.85546875" customWidth="1"/>
    <col min="9993" max="9993" width="19" customWidth="1"/>
    <col min="9994" max="9994" width="22.42578125" customWidth="1"/>
    <col min="9995" max="9995" width="17.42578125" customWidth="1"/>
    <col min="9996" max="9996" width="13.42578125" bestFit="1" customWidth="1"/>
    <col min="9997" max="9998" width="16.7109375" customWidth="1"/>
    <col min="9999" max="9999" width="14.7109375" customWidth="1"/>
    <col min="10000" max="10000" width="14.85546875" customWidth="1"/>
    <col min="10001" max="10001" width="16.7109375" customWidth="1"/>
    <col min="10002" max="10003" width="17.7109375" customWidth="1"/>
    <col min="10004" max="10007" width="16.42578125" customWidth="1"/>
    <col min="10241" max="10241" width="6.42578125" bestFit="1" customWidth="1"/>
    <col min="10242" max="10242" width="18.7109375" bestFit="1" customWidth="1"/>
    <col min="10243" max="10243" width="16.28515625" customWidth="1"/>
    <col min="10244" max="10244" width="19.140625" bestFit="1" customWidth="1"/>
    <col min="10245" max="10245" width="20.140625" customWidth="1"/>
    <col min="10246" max="10246" width="11.42578125" customWidth="1"/>
    <col min="10247" max="10247" width="30.7109375" bestFit="1" customWidth="1"/>
    <col min="10248" max="10248" width="16.85546875" customWidth="1"/>
    <col min="10249" max="10249" width="19" customWidth="1"/>
    <col min="10250" max="10250" width="22.42578125" customWidth="1"/>
    <col min="10251" max="10251" width="17.42578125" customWidth="1"/>
    <col min="10252" max="10252" width="13.42578125" bestFit="1" customWidth="1"/>
    <col min="10253" max="10254" width="16.7109375" customWidth="1"/>
    <col min="10255" max="10255" width="14.7109375" customWidth="1"/>
    <col min="10256" max="10256" width="14.85546875" customWidth="1"/>
    <col min="10257" max="10257" width="16.7109375" customWidth="1"/>
    <col min="10258" max="10259" width="17.7109375" customWidth="1"/>
    <col min="10260" max="10263" width="16.42578125" customWidth="1"/>
    <col min="10497" max="10497" width="6.42578125" bestFit="1" customWidth="1"/>
    <col min="10498" max="10498" width="18.7109375" bestFit="1" customWidth="1"/>
    <col min="10499" max="10499" width="16.28515625" customWidth="1"/>
    <col min="10500" max="10500" width="19.140625" bestFit="1" customWidth="1"/>
    <col min="10501" max="10501" width="20.140625" customWidth="1"/>
    <col min="10502" max="10502" width="11.42578125" customWidth="1"/>
    <col min="10503" max="10503" width="30.7109375" bestFit="1" customWidth="1"/>
    <col min="10504" max="10504" width="16.85546875" customWidth="1"/>
    <col min="10505" max="10505" width="19" customWidth="1"/>
    <col min="10506" max="10506" width="22.42578125" customWidth="1"/>
    <col min="10507" max="10507" width="17.42578125" customWidth="1"/>
    <col min="10508" max="10508" width="13.42578125" bestFit="1" customWidth="1"/>
    <col min="10509" max="10510" width="16.7109375" customWidth="1"/>
    <col min="10511" max="10511" width="14.7109375" customWidth="1"/>
    <col min="10512" max="10512" width="14.85546875" customWidth="1"/>
    <col min="10513" max="10513" width="16.7109375" customWidth="1"/>
    <col min="10514" max="10515" width="17.7109375" customWidth="1"/>
    <col min="10516" max="10519" width="16.42578125" customWidth="1"/>
    <col min="10753" max="10753" width="6.42578125" bestFit="1" customWidth="1"/>
    <col min="10754" max="10754" width="18.7109375" bestFit="1" customWidth="1"/>
    <col min="10755" max="10755" width="16.28515625" customWidth="1"/>
    <col min="10756" max="10756" width="19.140625" bestFit="1" customWidth="1"/>
    <col min="10757" max="10757" width="20.140625" customWidth="1"/>
    <col min="10758" max="10758" width="11.42578125" customWidth="1"/>
    <col min="10759" max="10759" width="30.7109375" bestFit="1" customWidth="1"/>
    <col min="10760" max="10760" width="16.85546875" customWidth="1"/>
    <col min="10761" max="10761" width="19" customWidth="1"/>
    <col min="10762" max="10762" width="22.42578125" customWidth="1"/>
    <col min="10763" max="10763" width="17.42578125" customWidth="1"/>
    <col min="10764" max="10764" width="13.42578125" bestFit="1" customWidth="1"/>
    <col min="10765" max="10766" width="16.7109375" customWidth="1"/>
    <col min="10767" max="10767" width="14.7109375" customWidth="1"/>
    <col min="10768" max="10768" width="14.85546875" customWidth="1"/>
    <col min="10769" max="10769" width="16.7109375" customWidth="1"/>
    <col min="10770" max="10771" width="17.7109375" customWidth="1"/>
    <col min="10772" max="10775" width="16.42578125" customWidth="1"/>
    <col min="11009" max="11009" width="6.42578125" bestFit="1" customWidth="1"/>
    <col min="11010" max="11010" width="18.7109375" bestFit="1" customWidth="1"/>
    <col min="11011" max="11011" width="16.28515625" customWidth="1"/>
    <col min="11012" max="11012" width="19.140625" bestFit="1" customWidth="1"/>
    <col min="11013" max="11013" width="20.140625" customWidth="1"/>
    <col min="11014" max="11014" width="11.42578125" customWidth="1"/>
    <col min="11015" max="11015" width="30.7109375" bestFit="1" customWidth="1"/>
    <col min="11016" max="11016" width="16.85546875" customWidth="1"/>
    <col min="11017" max="11017" width="19" customWidth="1"/>
    <col min="11018" max="11018" width="22.42578125" customWidth="1"/>
    <col min="11019" max="11019" width="17.42578125" customWidth="1"/>
    <col min="11020" max="11020" width="13.42578125" bestFit="1" customWidth="1"/>
    <col min="11021" max="11022" width="16.7109375" customWidth="1"/>
    <col min="11023" max="11023" width="14.7109375" customWidth="1"/>
    <col min="11024" max="11024" width="14.85546875" customWidth="1"/>
    <col min="11025" max="11025" width="16.7109375" customWidth="1"/>
    <col min="11026" max="11027" width="17.7109375" customWidth="1"/>
    <col min="11028" max="11031" width="16.42578125" customWidth="1"/>
    <col min="11265" max="11265" width="6.42578125" bestFit="1" customWidth="1"/>
    <col min="11266" max="11266" width="18.7109375" bestFit="1" customWidth="1"/>
    <col min="11267" max="11267" width="16.28515625" customWidth="1"/>
    <col min="11268" max="11268" width="19.140625" bestFit="1" customWidth="1"/>
    <col min="11269" max="11269" width="20.140625" customWidth="1"/>
    <col min="11270" max="11270" width="11.42578125" customWidth="1"/>
    <col min="11271" max="11271" width="30.7109375" bestFit="1" customWidth="1"/>
    <col min="11272" max="11272" width="16.85546875" customWidth="1"/>
    <col min="11273" max="11273" width="19" customWidth="1"/>
    <col min="11274" max="11274" width="22.42578125" customWidth="1"/>
    <col min="11275" max="11275" width="17.42578125" customWidth="1"/>
    <col min="11276" max="11276" width="13.42578125" bestFit="1" customWidth="1"/>
    <col min="11277" max="11278" width="16.7109375" customWidth="1"/>
    <col min="11279" max="11279" width="14.7109375" customWidth="1"/>
    <col min="11280" max="11280" width="14.85546875" customWidth="1"/>
    <col min="11281" max="11281" width="16.7109375" customWidth="1"/>
    <col min="11282" max="11283" width="17.7109375" customWidth="1"/>
    <col min="11284" max="11287" width="16.42578125" customWidth="1"/>
    <col min="11521" max="11521" width="6.42578125" bestFit="1" customWidth="1"/>
    <col min="11522" max="11522" width="18.7109375" bestFit="1" customWidth="1"/>
    <col min="11523" max="11523" width="16.28515625" customWidth="1"/>
    <col min="11524" max="11524" width="19.140625" bestFit="1" customWidth="1"/>
    <col min="11525" max="11525" width="20.140625" customWidth="1"/>
    <col min="11526" max="11526" width="11.42578125" customWidth="1"/>
    <col min="11527" max="11527" width="30.7109375" bestFit="1" customWidth="1"/>
    <col min="11528" max="11528" width="16.85546875" customWidth="1"/>
    <col min="11529" max="11529" width="19" customWidth="1"/>
    <col min="11530" max="11530" width="22.42578125" customWidth="1"/>
    <col min="11531" max="11531" width="17.42578125" customWidth="1"/>
    <col min="11532" max="11532" width="13.42578125" bestFit="1" customWidth="1"/>
    <col min="11533" max="11534" width="16.7109375" customWidth="1"/>
    <col min="11535" max="11535" width="14.7109375" customWidth="1"/>
    <col min="11536" max="11536" width="14.85546875" customWidth="1"/>
    <col min="11537" max="11537" width="16.7109375" customWidth="1"/>
    <col min="11538" max="11539" width="17.7109375" customWidth="1"/>
    <col min="11540" max="11543" width="16.42578125" customWidth="1"/>
    <col min="11777" max="11777" width="6.42578125" bestFit="1" customWidth="1"/>
    <col min="11778" max="11778" width="18.7109375" bestFit="1" customWidth="1"/>
    <col min="11779" max="11779" width="16.28515625" customWidth="1"/>
    <col min="11780" max="11780" width="19.140625" bestFit="1" customWidth="1"/>
    <col min="11781" max="11781" width="20.140625" customWidth="1"/>
    <col min="11782" max="11782" width="11.42578125" customWidth="1"/>
    <col min="11783" max="11783" width="30.7109375" bestFit="1" customWidth="1"/>
    <col min="11784" max="11784" width="16.85546875" customWidth="1"/>
    <col min="11785" max="11785" width="19" customWidth="1"/>
    <col min="11786" max="11786" width="22.42578125" customWidth="1"/>
    <col min="11787" max="11787" width="17.42578125" customWidth="1"/>
    <col min="11788" max="11788" width="13.42578125" bestFit="1" customWidth="1"/>
    <col min="11789" max="11790" width="16.7109375" customWidth="1"/>
    <col min="11791" max="11791" width="14.7109375" customWidth="1"/>
    <col min="11792" max="11792" width="14.85546875" customWidth="1"/>
    <col min="11793" max="11793" width="16.7109375" customWidth="1"/>
    <col min="11794" max="11795" width="17.7109375" customWidth="1"/>
    <col min="11796" max="11799" width="16.42578125" customWidth="1"/>
    <col min="12033" max="12033" width="6.42578125" bestFit="1" customWidth="1"/>
    <col min="12034" max="12034" width="18.7109375" bestFit="1" customWidth="1"/>
    <col min="12035" max="12035" width="16.28515625" customWidth="1"/>
    <col min="12036" max="12036" width="19.140625" bestFit="1" customWidth="1"/>
    <col min="12037" max="12037" width="20.140625" customWidth="1"/>
    <col min="12038" max="12038" width="11.42578125" customWidth="1"/>
    <col min="12039" max="12039" width="30.7109375" bestFit="1" customWidth="1"/>
    <col min="12040" max="12040" width="16.85546875" customWidth="1"/>
    <col min="12041" max="12041" width="19" customWidth="1"/>
    <col min="12042" max="12042" width="22.42578125" customWidth="1"/>
    <col min="12043" max="12043" width="17.42578125" customWidth="1"/>
    <col min="12044" max="12044" width="13.42578125" bestFit="1" customWidth="1"/>
    <col min="12045" max="12046" width="16.7109375" customWidth="1"/>
    <col min="12047" max="12047" width="14.7109375" customWidth="1"/>
    <col min="12048" max="12048" width="14.85546875" customWidth="1"/>
    <col min="12049" max="12049" width="16.7109375" customWidth="1"/>
    <col min="12050" max="12051" width="17.7109375" customWidth="1"/>
    <col min="12052" max="12055" width="16.42578125" customWidth="1"/>
    <col min="12289" max="12289" width="6.42578125" bestFit="1" customWidth="1"/>
    <col min="12290" max="12290" width="18.7109375" bestFit="1" customWidth="1"/>
    <col min="12291" max="12291" width="16.28515625" customWidth="1"/>
    <col min="12292" max="12292" width="19.140625" bestFit="1" customWidth="1"/>
    <col min="12293" max="12293" width="20.140625" customWidth="1"/>
    <col min="12294" max="12294" width="11.42578125" customWidth="1"/>
    <col min="12295" max="12295" width="30.7109375" bestFit="1" customWidth="1"/>
    <col min="12296" max="12296" width="16.85546875" customWidth="1"/>
    <col min="12297" max="12297" width="19" customWidth="1"/>
    <col min="12298" max="12298" width="22.42578125" customWidth="1"/>
    <col min="12299" max="12299" width="17.42578125" customWidth="1"/>
    <col min="12300" max="12300" width="13.42578125" bestFit="1" customWidth="1"/>
    <col min="12301" max="12302" width="16.7109375" customWidth="1"/>
    <col min="12303" max="12303" width="14.7109375" customWidth="1"/>
    <col min="12304" max="12304" width="14.85546875" customWidth="1"/>
    <col min="12305" max="12305" width="16.7109375" customWidth="1"/>
    <col min="12306" max="12307" width="17.7109375" customWidth="1"/>
    <col min="12308" max="12311" width="16.42578125" customWidth="1"/>
    <col min="12545" max="12545" width="6.42578125" bestFit="1" customWidth="1"/>
    <col min="12546" max="12546" width="18.7109375" bestFit="1" customWidth="1"/>
    <col min="12547" max="12547" width="16.28515625" customWidth="1"/>
    <col min="12548" max="12548" width="19.140625" bestFit="1" customWidth="1"/>
    <col min="12549" max="12549" width="20.140625" customWidth="1"/>
    <col min="12550" max="12550" width="11.42578125" customWidth="1"/>
    <col min="12551" max="12551" width="30.7109375" bestFit="1" customWidth="1"/>
    <col min="12552" max="12552" width="16.85546875" customWidth="1"/>
    <col min="12553" max="12553" width="19" customWidth="1"/>
    <col min="12554" max="12554" width="22.42578125" customWidth="1"/>
    <col min="12555" max="12555" width="17.42578125" customWidth="1"/>
    <col min="12556" max="12556" width="13.42578125" bestFit="1" customWidth="1"/>
    <col min="12557" max="12558" width="16.7109375" customWidth="1"/>
    <col min="12559" max="12559" width="14.7109375" customWidth="1"/>
    <col min="12560" max="12560" width="14.85546875" customWidth="1"/>
    <col min="12561" max="12561" width="16.7109375" customWidth="1"/>
    <col min="12562" max="12563" width="17.7109375" customWidth="1"/>
    <col min="12564" max="12567" width="16.42578125" customWidth="1"/>
    <col min="12801" max="12801" width="6.42578125" bestFit="1" customWidth="1"/>
    <col min="12802" max="12802" width="18.7109375" bestFit="1" customWidth="1"/>
    <col min="12803" max="12803" width="16.28515625" customWidth="1"/>
    <col min="12804" max="12804" width="19.140625" bestFit="1" customWidth="1"/>
    <col min="12805" max="12805" width="20.140625" customWidth="1"/>
    <col min="12806" max="12806" width="11.42578125" customWidth="1"/>
    <col min="12807" max="12807" width="30.7109375" bestFit="1" customWidth="1"/>
    <col min="12808" max="12808" width="16.85546875" customWidth="1"/>
    <col min="12809" max="12809" width="19" customWidth="1"/>
    <col min="12810" max="12810" width="22.42578125" customWidth="1"/>
    <col min="12811" max="12811" width="17.42578125" customWidth="1"/>
    <col min="12812" max="12812" width="13.42578125" bestFit="1" customWidth="1"/>
    <col min="12813" max="12814" width="16.7109375" customWidth="1"/>
    <col min="12815" max="12815" width="14.7109375" customWidth="1"/>
    <col min="12816" max="12816" width="14.85546875" customWidth="1"/>
    <col min="12817" max="12817" width="16.7109375" customWidth="1"/>
    <col min="12818" max="12819" width="17.7109375" customWidth="1"/>
    <col min="12820" max="12823" width="16.42578125" customWidth="1"/>
    <col min="13057" max="13057" width="6.42578125" bestFit="1" customWidth="1"/>
    <col min="13058" max="13058" width="18.7109375" bestFit="1" customWidth="1"/>
    <col min="13059" max="13059" width="16.28515625" customWidth="1"/>
    <col min="13060" max="13060" width="19.140625" bestFit="1" customWidth="1"/>
    <col min="13061" max="13061" width="20.140625" customWidth="1"/>
    <col min="13062" max="13062" width="11.42578125" customWidth="1"/>
    <col min="13063" max="13063" width="30.7109375" bestFit="1" customWidth="1"/>
    <col min="13064" max="13064" width="16.85546875" customWidth="1"/>
    <col min="13065" max="13065" width="19" customWidth="1"/>
    <col min="13066" max="13066" width="22.42578125" customWidth="1"/>
    <col min="13067" max="13067" width="17.42578125" customWidth="1"/>
    <col min="13068" max="13068" width="13.42578125" bestFit="1" customWidth="1"/>
    <col min="13069" max="13070" width="16.7109375" customWidth="1"/>
    <col min="13071" max="13071" width="14.7109375" customWidth="1"/>
    <col min="13072" max="13072" width="14.85546875" customWidth="1"/>
    <col min="13073" max="13073" width="16.7109375" customWidth="1"/>
    <col min="13074" max="13075" width="17.7109375" customWidth="1"/>
    <col min="13076" max="13079" width="16.42578125" customWidth="1"/>
    <col min="13313" max="13313" width="6.42578125" bestFit="1" customWidth="1"/>
    <col min="13314" max="13314" width="18.7109375" bestFit="1" customWidth="1"/>
    <col min="13315" max="13315" width="16.28515625" customWidth="1"/>
    <col min="13316" max="13316" width="19.140625" bestFit="1" customWidth="1"/>
    <col min="13317" max="13317" width="20.140625" customWidth="1"/>
    <col min="13318" max="13318" width="11.42578125" customWidth="1"/>
    <col min="13319" max="13319" width="30.7109375" bestFit="1" customWidth="1"/>
    <col min="13320" max="13320" width="16.85546875" customWidth="1"/>
    <col min="13321" max="13321" width="19" customWidth="1"/>
    <col min="13322" max="13322" width="22.42578125" customWidth="1"/>
    <col min="13323" max="13323" width="17.42578125" customWidth="1"/>
    <col min="13324" max="13324" width="13.42578125" bestFit="1" customWidth="1"/>
    <col min="13325" max="13326" width="16.7109375" customWidth="1"/>
    <col min="13327" max="13327" width="14.7109375" customWidth="1"/>
    <col min="13328" max="13328" width="14.85546875" customWidth="1"/>
    <col min="13329" max="13329" width="16.7109375" customWidth="1"/>
    <col min="13330" max="13331" width="17.7109375" customWidth="1"/>
    <col min="13332" max="13335" width="16.42578125" customWidth="1"/>
    <col min="13569" max="13569" width="6.42578125" bestFit="1" customWidth="1"/>
    <col min="13570" max="13570" width="18.7109375" bestFit="1" customWidth="1"/>
    <col min="13571" max="13571" width="16.28515625" customWidth="1"/>
    <col min="13572" max="13572" width="19.140625" bestFit="1" customWidth="1"/>
    <col min="13573" max="13573" width="20.140625" customWidth="1"/>
    <col min="13574" max="13574" width="11.42578125" customWidth="1"/>
    <col min="13575" max="13575" width="30.7109375" bestFit="1" customWidth="1"/>
    <col min="13576" max="13576" width="16.85546875" customWidth="1"/>
    <col min="13577" max="13577" width="19" customWidth="1"/>
    <col min="13578" max="13578" width="22.42578125" customWidth="1"/>
    <col min="13579" max="13579" width="17.42578125" customWidth="1"/>
    <col min="13580" max="13580" width="13.42578125" bestFit="1" customWidth="1"/>
    <col min="13581" max="13582" width="16.7109375" customWidth="1"/>
    <col min="13583" max="13583" width="14.7109375" customWidth="1"/>
    <col min="13584" max="13584" width="14.85546875" customWidth="1"/>
    <col min="13585" max="13585" width="16.7109375" customWidth="1"/>
    <col min="13586" max="13587" width="17.7109375" customWidth="1"/>
    <col min="13588" max="13591" width="16.42578125" customWidth="1"/>
    <col min="13825" max="13825" width="6.42578125" bestFit="1" customWidth="1"/>
    <col min="13826" max="13826" width="18.7109375" bestFit="1" customWidth="1"/>
    <col min="13827" max="13827" width="16.28515625" customWidth="1"/>
    <col min="13828" max="13828" width="19.140625" bestFit="1" customWidth="1"/>
    <col min="13829" max="13829" width="20.140625" customWidth="1"/>
    <col min="13830" max="13830" width="11.42578125" customWidth="1"/>
    <col min="13831" max="13831" width="30.7109375" bestFit="1" customWidth="1"/>
    <col min="13832" max="13832" width="16.85546875" customWidth="1"/>
    <col min="13833" max="13833" width="19" customWidth="1"/>
    <col min="13834" max="13834" width="22.42578125" customWidth="1"/>
    <col min="13835" max="13835" width="17.42578125" customWidth="1"/>
    <col min="13836" max="13836" width="13.42578125" bestFit="1" customWidth="1"/>
    <col min="13837" max="13838" width="16.7109375" customWidth="1"/>
    <col min="13839" max="13839" width="14.7109375" customWidth="1"/>
    <col min="13840" max="13840" width="14.85546875" customWidth="1"/>
    <col min="13841" max="13841" width="16.7109375" customWidth="1"/>
    <col min="13842" max="13843" width="17.7109375" customWidth="1"/>
    <col min="13844" max="13847" width="16.42578125" customWidth="1"/>
    <col min="14081" max="14081" width="6.42578125" bestFit="1" customWidth="1"/>
    <col min="14082" max="14082" width="18.7109375" bestFit="1" customWidth="1"/>
    <col min="14083" max="14083" width="16.28515625" customWidth="1"/>
    <col min="14084" max="14084" width="19.140625" bestFit="1" customWidth="1"/>
    <col min="14085" max="14085" width="20.140625" customWidth="1"/>
    <col min="14086" max="14086" width="11.42578125" customWidth="1"/>
    <col min="14087" max="14087" width="30.7109375" bestFit="1" customWidth="1"/>
    <col min="14088" max="14088" width="16.85546875" customWidth="1"/>
    <col min="14089" max="14089" width="19" customWidth="1"/>
    <col min="14090" max="14090" width="22.42578125" customWidth="1"/>
    <col min="14091" max="14091" width="17.42578125" customWidth="1"/>
    <col min="14092" max="14092" width="13.42578125" bestFit="1" customWidth="1"/>
    <col min="14093" max="14094" width="16.7109375" customWidth="1"/>
    <col min="14095" max="14095" width="14.7109375" customWidth="1"/>
    <col min="14096" max="14096" width="14.85546875" customWidth="1"/>
    <col min="14097" max="14097" width="16.7109375" customWidth="1"/>
    <col min="14098" max="14099" width="17.7109375" customWidth="1"/>
    <col min="14100" max="14103" width="16.42578125" customWidth="1"/>
    <col min="14337" max="14337" width="6.42578125" bestFit="1" customWidth="1"/>
    <col min="14338" max="14338" width="18.7109375" bestFit="1" customWidth="1"/>
    <col min="14339" max="14339" width="16.28515625" customWidth="1"/>
    <col min="14340" max="14340" width="19.140625" bestFit="1" customWidth="1"/>
    <col min="14341" max="14341" width="20.140625" customWidth="1"/>
    <col min="14342" max="14342" width="11.42578125" customWidth="1"/>
    <col min="14343" max="14343" width="30.7109375" bestFit="1" customWidth="1"/>
    <col min="14344" max="14344" width="16.85546875" customWidth="1"/>
    <col min="14345" max="14345" width="19" customWidth="1"/>
    <col min="14346" max="14346" width="22.42578125" customWidth="1"/>
    <col min="14347" max="14347" width="17.42578125" customWidth="1"/>
    <col min="14348" max="14348" width="13.42578125" bestFit="1" customWidth="1"/>
    <col min="14349" max="14350" width="16.7109375" customWidth="1"/>
    <col min="14351" max="14351" width="14.7109375" customWidth="1"/>
    <col min="14352" max="14352" width="14.85546875" customWidth="1"/>
    <col min="14353" max="14353" width="16.7109375" customWidth="1"/>
    <col min="14354" max="14355" width="17.7109375" customWidth="1"/>
    <col min="14356" max="14359" width="16.42578125" customWidth="1"/>
    <col min="14593" max="14593" width="6.42578125" bestFit="1" customWidth="1"/>
    <col min="14594" max="14594" width="18.7109375" bestFit="1" customWidth="1"/>
    <col min="14595" max="14595" width="16.28515625" customWidth="1"/>
    <col min="14596" max="14596" width="19.140625" bestFit="1" customWidth="1"/>
    <col min="14597" max="14597" width="20.140625" customWidth="1"/>
    <col min="14598" max="14598" width="11.42578125" customWidth="1"/>
    <col min="14599" max="14599" width="30.7109375" bestFit="1" customWidth="1"/>
    <col min="14600" max="14600" width="16.85546875" customWidth="1"/>
    <col min="14601" max="14601" width="19" customWidth="1"/>
    <col min="14602" max="14602" width="22.42578125" customWidth="1"/>
    <col min="14603" max="14603" width="17.42578125" customWidth="1"/>
    <col min="14604" max="14604" width="13.42578125" bestFit="1" customWidth="1"/>
    <col min="14605" max="14606" width="16.7109375" customWidth="1"/>
    <col min="14607" max="14607" width="14.7109375" customWidth="1"/>
    <col min="14608" max="14608" width="14.85546875" customWidth="1"/>
    <col min="14609" max="14609" width="16.7109375" customWidth="1"/>
    <col min="14610" max="14611" width="17.7109375" customWidth="1"/>
    <col min="14612" max="14615" width="16.42578125" customWidth="1"/>
    <col min="14849" max="14849" width="6.42578125" bestFit="1" customWidth="1"/>
    <col min="14850" max="14850" width="18.7109375" bestFit="1" customWidth="1"/>
    <col min="14851" max="14851" width="16.28515625" customWidth="1"/>
    <col min="14852" max="14852" width="19.140625" bestFit="1" customWidth="1"/>
    <col min="14853" max="14853" width="20.140625" customWidth="1"/>
    <col min="14854" max="14854" width="11.42578125" customWidth="1"/>
    <col min="14855" max="14855" width="30.7109375" bestFit="1" customWidth="1"/>
    <col min="14856" max="14856" width="16.85546875" customWidth="1"/>
    <col min="14857" max="14857" width="19" customWidth="1"/>
    <col min="14858" max="14858" width="22.42578125" customWidth="1"/>
    <col min="14859" max="14859" width="17.42578125" customWidth="1"/>
    <col min="14860" max="14860" width="13.42578125" bestFit="1" customWidth="1"/>
    <col min="14861" max="14862" width="16.7109375" customWidth="1"/>
    <col min="14863" max="14863" width="14.7109375" customWidth="1"/>
    <col min="14864" max="14864" width="14.85546875" customWidth="1"/>
    <col min="14865" max="14865" width="16.7109375" customWidth="1"/>
    <col min="14866" max="14867" width="17.7109375" customWidth="1"/>
    <col min="14868" max="14871" width="16.42578125" customWidth="1"/>
    <col min="15105" max="15105" width="6.42578125" bestFit="1" customWidth="1"/>
    <col min="15106" max="15106" width="18.7109375" bestFit="1" customWidth="1"/>
    <col min="15107" max="15107" width="16.28515625" customWidth="1"/>
    <col min="15108" max="15108" width="19.140625" bestFit="1" customWidth="1"/>
    <col min="15109" max="15109" width="20.140625" customWidth="1"/>
    <col min="15110" max="15110" width="11.42578125" customWidth="1"/>
    <col min="15111" max="15111" width="30.7109375" bestFit="1" customWidth="1"/>
    <col min="15112" max="15112" width="16.85546875" customWidth="1"/>
    <col min="15113" max="15113" width="19" customWidth="1"/>
    <col min="15114" max="15114" width="22.42578125" customWidth="1"/>
    <col min="15115" max="15115" width="17.42578125" customWidth="1"/>
    <col min="15116" max="15116" width="13.42578125" bestFit="1" customWidth="1"/>
    <col min="15117" max="15118" width="16.7109375" customWidth="1"/>
    <col min="15119" max="15119" width="14.7109375" customWidth="1"/>
    <col min="15120" max="15120" width="14.85546875" customWidth="1"/>
    <col min="15121" max="15121" width="16.7109375" customWidth="1"/>
    <col min="15122" max="15123" width="17.7109375" customWidth="1"/>
    <col min="15124" max="15127" width="16.42578125" customWidth="1"/>
    <col min="15361" max="15361" width="6.42578125" bestFit="1" customWidth="1"/>
    <col min="15362" max="15362" width="18.7109375" bestFit="1" customWidth="1"/>
    <col min="15363" max="15363" width="16.28515625" customWidth="1"/>
    <col min="15364" max="15364" width="19.140625" bestFit="1" customWidth="1"/>
    <col min="15365" max="15365" width="20.140625" customWidth="1"/>
    <col min="15366" max="15366" width="11.42578125" customWidth="1"/>
    <col min="15367" max="15367" width="30.7109375" bestFit="1" customWidth="1"/>
    <col min="15368" max="15368" width="16.85546875" customWidth="1"/>
    <col min="15369" max="15369" width="19" customWidth="1"/>
    <col min="15370" max="15370" width="22.42578125" customWidth="1"/>
    <col min="15371" max="15371" width="17.42578125" customWidth="1"/>
    <col min="15372" max="15372" width="13.42578125" bestFit="1" customWidth="1"/>
    <col min="15373" max="15374" width="16.7109375" customWidth="1"/>
    <col min="15375" max="15375" width="14.7109375" customWidth="1"/>
    <col min="15376" max="15376" width="14.85546875" customWidth="1"/>
    <col min="15377" max="15377" width="16.7109375" customWidth="1"/>
    <col min="15378" max="15379" width="17.7109375" customWidth="1"/>
    <col min="15380" max="15383" width="16.42578125" customWidth="1"/>
    <col min="15617" max="15617" width="6.42578125" bestFit="1" customWidth="1"/>
    <col min="15618" max="15618" width="18.7109375" bestFit="1" customWidth="1"/>
    <col min="15619" max="15619" width="16.28515625" customWidth="1"/>
    <col min="15620" max="15620" width="19.140625" bestFit="1" customWidth="1"/>
    <col min="15621" max="15621" width="20.140625" customWidth="1"/>
    <col min="15622" max="15622" width="11.42578125" customWidth="1"/>
    <col min="15623" max="15623" width="30.7109375" bestFit="1" customWidth="1"/>
    <col min="15624" max="15624" width="16.85546875" customWidth="1"/>
    <col min="15625" max="15625" width="19" customWidth="1"/>
    <col min="15626" max="15626" width="22.42578125" customWidth="1"/>
    <col min="15627" max="15627" width="17.42578125" customWidth="1"/>
    <col min="15628" max="15628" width="13.42578125" bestFit="1" customWidth="1"/>
    <col min="15629" max="15630" width="16.7109375" customWidth="1"/>
    <col min="15631" max="15631" width="14.7109375" customWidth="1"/>
    <col min="15632" max="15632" width="14.85546875" customWidth="1"/>
    <col min="15633" max="15633" width="16.7109375" customWidth="1"/>
    <col min="15634" max="15635" width="17.7109375" customWidth="1"/>
    <col min="15636" max="15639" width="16.42578125" customWidth="1"/>
    <col min="15873" max="15873" width="6.42578125" bestFit="1" customWidth="1"/>
    <col min="15874" max="15874" width="18.7109375" bestFit="1" customWidth="1"/>
    <col min="15875" max="15875" width="16.28515625" customWidth="1"/>
    <col min="15876" max="15876" width="19.140625" bestFit="1" customWidth="1"/>
    <col min="15877" max="15877" width="20.140625" customWidth="1"/>
    <col min="15878" max="15878" width="11.42578125" customWidth="1"/>
    <col min="15879" max="15879" width="30.7109375" bestFit="1" customWidth="1"/>
    <col min="15880" max="15880" width="16.85546875" customWidth="1"/>
    <col min="15881" max="15881" width="19" customWidth="1"/>
    <col min="15882" max="15882" width="22.42578125" customWidth="1"/>
    <col min="15883" max="15883" width="17.42578125" customWidth="1"/>
    <col min="15884" max="15884" width="13.42578125" bestFit="1" customWidth="1"/>
    <col min="15885" max="15886" width="16.7109375" customWidth="1"/>
    <col min="15887" max="15887" width="14.7109375" customWidth="1"/>
    <col min="15888" max="15888" width="14.85546875" customWidth="1"/>
    <col min="15889" max="15889" width="16.7109375" customWidth="1"/>
    <col min="15890" max="15891" width="17.7109375" customWidth="1"/>
    <col min="15892" max="15895" width="16.42578125" customWidth="1"/>
    <col min="16129" max="16129" width="6.42578125" bestFit="1" customWidth="1"/>
    <col min="16130" max="16130" width="18.7109375" bestFit="1" customWidth="1"/>
    <col min="16131" max="16131" width="16.28515625" customWidth="1"/>
    <col min="16132" max="16132" width="19.140625" bestFit="1" customWidth="1"/>
    <col min="16133" max="16133" width="20.140625" customWidth="1"/>
    <col min="16134" max="16134" width="11.42578125" customWidth="1"/>
    <col min="16135" max="16135" width="30.7109375" bestFit="1" customWidth="1"/>
    <col min="16136" max="16136" width="16.85546875" customWidth="1"/>
    <col min="16137" max="16137" width="19" customWidth="1"/>
    <col min="16138" max="16138" width="22.42578125" customWidth="1"/>
    <col min="16139" max="16139" width="17.42578125" customWidth="1"/>
    <col min="16140" max="16140" width="13.42578125" bestFit="1" customWidth="1"/>
    <col min="16141" max="16142" width="16.7109375" customWidth="1"/>
    <col min="16143" max="16143" width="14.7109375" customWidth="1"/>
    <col min="16144" max="16144" width="14.85546875" customWidth="1"/>
    <col min="16145" max="16145" width="16.7109375" customWidth="1"/>
    <col min="16146" max="16147" width="17.7109375" customWidth="1"/>
    <col min="16148" max="16151" width="16.42578125" customWidth="1"/>
  </cols>
  <sheetData>
    <row r="2" spans="1:23">
      <c r="A2" s="310" t="s">
        <v>184</v>
      </c>
      <c r="B2" s="311"/>
      <c r="C2" s="311"/>
      <c r="D2" s="311"/>
      <c r="E2" s="311"/>
      <c r="F2" s="311"/>
      <c r="G2" s="311"/>
      <c r="H2" s="312"/>
      <c r="I2" s="313" t="s">
        <v>185</v>
      </c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</row>
    <row r="3" spans="1:23">
      <c r="A3" s="215"/>
      <c r="B3" s="215"/>
      <c r="C3" s="215"/>
      <c r="D3" s="215"/>
      <c r="E3" s="216"/>
      <c r="F3" s="216"/>
      <c r="G3" s="216"/>
      <c r="H3" s="217"/>
      <c r="I3" s="310" t="s">
        <v>186</v>
      </c>
      <c r="J3" s="311"/>
      <c r="K3" s="312"/>
      <c r="L3" s="310" t="s">
        <v>187</v>
      </c>
      <c r="M3" s="311"/>
      <c r="N3" s="311"/>
      <c r="O3" s="311"/>
      <c r="P3" s="311"/>
      <c r="Q3" s="312"/>
      <c r="R3" s="310" t="s">
        <v>188</v>
      </c>
      <c r="S3" s="311"/>
      <c r="T3" s="311"/>
      <c r="U3" s="311"/>
      <c r="V3" s="311"/>
      <c r="W3" s="311"/>
    </row>
    <row r="4" spans="1:23">
      <c r="A4" s="218" t="s">
        <v>189</v>
      </c>
      <c r="B4" s="218" t="s">
        <v>190</v>
      </c>
      <c r="C4" s="218" t="s">
        <v>191</v>
      </c>
      <c r="D4" s="218" t="s">
        <v>192</v>
      </c>
      <c r="E4" s="218" t="s">
        <v>193</v>
      </c>
      <c r="F4" s="218" t="s">
        <v>194</v>
      </c>
      <c r="G4" s="219" t="s">
        <v>195</v>
      </c>
      <c r="H4" s="218" t="s">
        <v>196</v>
      </c>
      <c r="I4" s="220" t="s">
        <v>197</v>
      </c>
      <c r="J4" s="220" t="s">
        <v>193</v>
      </c>
      <c r="K4" s="220" t="s">
        <v>198</v>
      </c>
      <c r="L4" s="220" t="s">
        <v>197</v>
      </c>
      <c r="M4" s="220" t="s">
        <v>193</v>
      </c>
      <c r="N4" s="220" t="s">
        <v>198</v>
      </c>
      <c r="O4" s="220" t="s">
        <v>197</v>
      </c>
      <c r="P4" s="220" t="s">
        <v>193</v>
      </c>
      <c r="Q4" s="220" t="s">
        <v>198</v>
      </c>
      <c r="R4" s="220" t="s">
        <v>191</v>
      </c>
      <c r="S4" s="220" t="s">
        <v>198</v>
      </c>
      <c r="T4" s="220" t="s">
        <v>193</v>
      </c>
      <c r="U4" s="220" t="s">
        <v>199</v>
      </c>
      <c r="V4" s="220" t="s">
        <v>198</v>
      </c>
      <c r="W4" s="220" t="s">
        <v>193</v>
      </c>
    </row>
    <row r="5" spans="1:23" ht="45">
      <c r="A5" s="221">
        <v>1</v>
      </c>
      <c r="B5" s="222" t="s">
        <v>59</v>
      </c>
      <c r="C5" s="223" t="s">
        <v>60</v>
      </c>
      <c r="D5" s="224">
        <v>31750</v>
      </c>
      <c r="E5" s="225">
        <v>418274829898</v>
      </c>
      <c r="F5" s="226">
        <v>8817312650</v>
      </c>
      <c r="G5" s="227" t="s">
        <v>200</v>
      </c>
      <c r="H5" s="227" t="s">
        <v>200</v>
      </c>
      <c r="I5" s="228" t="s">
        <v>201</v>
      </c>
      <c r="J5" s="228">
        <v>406650579313</v>
      </c>
      <c r="K5" s="229">
        <v>32601</v>
      </c>
      <c r="L5" s="230" t="s">
        <v>202</v>
      </c>
      <c r="M5" s="228">
        <v>999032429448</v>
      </c>
      <c r="N5" s="224">
        <v>40737</v>
      </c>
      <c r="O5" s="224"/>
      <c r="P5" s="224"/>
      <c r="Q5" s="224"/>
      <c r="R5" s="231" t="s">
        <v>203</v>
      </c>
      <c r="S5" s="231"/>
      <c r="T5" s="231"/>
      <c r="U5" s="231"/>
      <c r="V5" s="231"/>
      <c r="W5" s="231"/>
    </row>
    <row r="6" spans="1:23" ht="39" hidden="1">
      <c r="A6" s="232">
        <v>2</v>
      </c>
      <c r="B6" s="233" t="s">
        <v>204</v>
      </c>
      <c r="C6" s="232" t="s">
        <v>205</v>
      </c>
      <c r="D6" s="224">
        <v>34154</v>
      </c>
      <c r="E6" s="225">
        <v>312284979089</v>
      </c>
      <c r="F6" s="228">
        <v>9098761358</v>
      </c>
      <c r="G6" s="234" t="s">
        <v>206</v>
      </c>
      <c r="H6" s="235" t="s">
        <v>207</v>
      </c>
      <c r="I6" s="231" t="s">
        <v>208</v>
      </c>
      <c r="J6" s="231">
        <v>604439615382</v>
      </c>
      <c r="K6" s="236">
        <v>34586</v>
      </c>
      <c r="L6" s="231" t="s">
        <v>209</v>
      </c>
      <c r="M6" s="231">
        <v>333752401174</v>
      </c>
      <c r="N6" s="236">
        <v>42358</v>
      </c>
      <c r="O6" s="236"/>
      <c r="P6" s="236"/>
      <c r="Q6" s="236"/>
      <c r="R6" s="234" t="s">
        <v>210</v>
      </c>
      <c r="S6" s="234"/>
      <c r="T6" s="234"/>
      <c r="U6" s="234"/>
      <c r="V6" s="234"/>
      <c r="W6" s="234"/>
    </row>
    <row r="7" spans="1:23" ht="75">
      <c r="A7" s="237">
        <v>2</v>
      </c>
      <c r="B7" s="233" t="s">
        <v>211</v>
      </c>
      <c r="C7" s="238" t="s">
        <v>212</v>
      </c>
      <c r="D7" s="239">
        <v>26665</v>
      </c>
      <c r="E7" s="230">
        <v>673198158362</v>
      </c>
      <c r="F7" s="238">
        <v>7024655537</v>
      </c>
      <c r="G7" s="240" t="s">
        <v>213</v>
      </c>
      <c r="H7" s="240" t="s">
        <v>213</v>
      </c>
      <c r="I7" s="234" t="s">
        <v>214</v>
      </c>
      <c r="J7" s="234">
        <v>203069029604</v>
      </c>
      <c r="K7" s="241">
        <v>25602</v>
      </c>
      <c r="L7" s="234" t="s">
        <v>215</v>
      </c>
      <c r="M7" s="234">
        <v>218459116489</v>
      </c>
      <c r="N7" s="242">
        <v>36161</v>
      </c>
      <c r="O7" s="242" t="s">
        <v>216</v>
      </c>
      <c r="P7" s="243">
        <v>204805700240</v>
      </c>
      <c r="Q7" s="242">
        <v>37289</v>
      </c>
      <c r="R7" s="222"/>
      <c r="S7" s="222"/>
      <c r="T7" s="222"/>
      <c r="U7" s="222"/>
      <c r="V7" s="222"/>
      <c r="W7" s="222"/>
    </row>
    <row r="8" spans="1:23" ht="45">
      <c r="A8" s="222">
        <v>3</v>
      </c>
      <c r="B8" s="222" t="s">
        <v>72</v>
      </c>
      <c r="C8" s="222" t="s">
        <v>217</v>
      </c>
      <c r="D8" s="244">
        <v>28469</v>
      </c>
      <c r="E8" s="245">
        <v>612436889681</v>
      </c>
      <c r="F8" s="246">
        <v>8085177351</v>
      </c>
      <c r="G8" s="240" t="s">
        <v>218</v>
      </c>
      <c r="H8" s="246"/>
      <c r="I8" s="222" t="s">
        <v>219</v>
      </c>
      <c r="J8" s="245">
        <v>553379903587</v>
      </c>
      <c r="K8" s="244">
        <v>30501</v>
      </c>
      <c r="L8" s="222" t="s">
        <v>220</v>
      </c>
      <c r="M8" s="245">
        <v>543338632209</v>
      </c>
      <c r="N8" s="229">
        <v>37473</v>
      </c>
      <c r="O8" s="246" t="s">
        <v>221</v>
      </c>
      <c r="P8" s="245">
        <v>555140317001</v>
      </c>
      <c r="Q8" s="229">
        <v>38207</v>
      </c>
      <c r="R8" s="246"/>
      <c r="S8" s="246"/>
      <c r="T8" s="246"/>
      <c r="U8" s="246"/>
      <c r="V8" s="246"/>
      <c r="W8" s="246"/>
    </row>
    <row r="9" spans="1:23" ht="30">
      <c r="A9" s="247">
        <v>4</v>
      </c>
      <c r="B9" s="247" t="s">
        <v>222</v>
      </c>
      <c r="C9" s="247" t="s">
        <v>223</v>
      </c>
      <c r="D9" s="248">
        <v>33373</v>
      </c>
      <c r="E9" s="249">
        <v>248664314416</v>
      </c>
      <c r="F9" s="247">
        <v>8085898893</v>
      </c>
      <c r="G9" s="250" t="s">
        <v>224</v>
      </c>
      <c r="H9" s="161"/>
      <c r="I9" s="247" t="s">
        <v>225</v>
      </c>
      <c r="J9" s="249">
        <v>638301918588</v>
      </c>
      <c r="K9" s="248">
        <v>33970</v>
      </c>
      <c r="L9" s="247" t="s">
        <v>226</v>
      </c>
      <c r="M9" s="161"/>
      <c r="N9" s="248">
        <v>42743</v>
      </c>
      <c r="O9" s="161"/>
      <c r="P9" s="161"/>
      <c r="Q9" s="161"/>
      <c r="R9" s="161"/>
      <c r="S9" s="161"/>
      <c r="T9" s="161"/>
      <c r="U9" s="161"/>
      <c r="V9" s="161"/>
      <c r="W9" s="161"/>
    </row>
    <row r="10" spans="1:23" ht="90">
      <c r="A10" s="247">
        <v>5</v>
      </c>
      <c r="B10" s="251" t="s">
        <v>67</v>
      </c>
      <c r="C10" s="252" t="s">
        <v>227</v>
      </c>
      <c r="D10" s="248">
        <v>29656</v>
      </c>
      <c r="E10" s="253">
        <v>720509413318</v>
      </c>
      <c r="F10" s="247">
        <v>9826390686</v>
      </c>
      <c r="G10" s="250" t="s">
        <v>228</v>
      </c>
      <c r="H10" s="250" t="s">
        <v>229</v>
      </c>
      <c r="I10" s="247" t="s">
        <v>230</v>
      </c>
      <c r="J10" s="249">
        <v>938671528390</v>
      </c>
      <c r="K10" s="248">
        <v>32067</v>
      </c>
      <c r="L10" s="247" t="s">
        <v>231</v>
      </c>
      <c r="M10" s="161"/>
      <c r="N10" s="254">
        <v>42698</v>
      </c>
      <c r="O10" s="161" t="s">
        <v>232</v>
      </c>
      <c r="P10" s="249">
        <v>272121781673</v>
      </c>
      <c r="Q10" s="255">
        <v>40894</v>
      </c>
      <c r="R10" s="161"/>
      <c r="S10" s="161"/>
      <c r="T10" s="161"/>
      <c r="U10" s="161"/>
      <c r="V10" s="161"/>
      <c r="W10" s="161"/>
    </row>
    <row r="11" spans="1:23" ht="51.75" hidden="1">
      <c r="A11" s="251">
        <v>8</v>
      </c>
      <c r="B11" s="251" t="s">
        <v>233</v>
      </c>
      <c r="C11" s="161" t="s">
        <v>234</v>
      </c>
      <c r="D11" s="248">
        <v>34228</v>
      </c>
      <c r="E11" s="256">
        <v>807974380452</v>
      </c>
      <c r="F11" s="257">
        <v>8839394851</v>
      </c>
      <c r="G11" s="58" t="s">
        <v>235</v>
      </c>
      <c r="H11" s="58" t="s">
        <v>236</v>
      </c>
      <c r="I11" s="161"/>
      <c r="J11" s="161"/>
      <c r="K11" s="161"/>
      <c r="L11" s="161"/>
      <c r="M11" s="161"/>
      <c r="N11" s="161"/>
      <c r="O11" s="161"/>
      <c r="P11" s="161"/>
      <c r="Q11" s="161"/>
      <c r="R11" s="247" t="s">
        <v>234</v>
      </c>
      <c r="S11" s="248">
        <v>23287</v>
      </c>
      <c r="T11" s="249" t="s">
        <v>237</v>
      </c>
      <c r="U11" s="247" t="s">
        <v>238</v>
      </c>
      <c r="V11" s="248">
        <v>27492</v>
      </c>
      <c r="W11" s="247" t="s">
        <v>239</v>
      </c>
    </row>
    <row r="12" spans="1:23">
      <c r="A12" s="251">
        <v>6</v>
      </c>
      <c r="B12" s="251" t="s">
        <v>240</v>
      </c>
      <c r="C12" s="161" t="s">
        <v>241</v>
      </c>
      <c r="D12" s="258">
        <v>32370</v>
      </c>
      <c r="E12" s="259">
        <v>464324852668</v>
      </c>
      <c r="F12" s="161">
        <v>9826566915</v>
      </c>
      <c r="G12" s="161" t="s">
        <v>242</v>
      </c>
      <c r="H12" s="161"/>
      <c r="I12" s="161" t="s">
        <v>243</v>
      </c>
      <c r="J12" s="259">
        <v>766092307038</v>
      </c>
      <c r="K12" s="161" t="s">
        <v>244</v>
      </c>
      <c r="L12" s="161" t="s">
        <v>245</v>
      </c>
      <c r="M12" s="259">
        <v>382499742087</v>
      </c>
      <c r="N12" s="161" t="s">
        <v>246</v>
      </c>
      <c r="O12" s="161"/>
      <c r="P12" s="161"/>
      <c r="Q12" s="161"/>
      <c r="R12" s="161"/>
      <c r="S12" s="161"/>
      <c r="T12" s="161"/>
      <c r="U12" s="161" t="s">
        <v>247</v>
      </c>
      <c r="V12" s="161" t="s">
        <v>248</v>
      </c>
      <c r="W12" s="259">
        <v>554147927196</v>
      </c>
    </row>
    <row r="13" spans="1:23">
      <c r="V13" s="259"/>
    </row>
  </sheetData>
  <mergeCells count="5">
    <mergeCell ref="A2:H2"/>
    <mergeCell ref="I2:W2"/>
    <mergeCell ref="I3:K3"/>
    <mergeCell ref="L3:Q3"/>
    <mergeCell ref="R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 SHEET</vt:lpstr>
      <vt:lpstr>ESIC</vt:lpstr>
      <vt:lpstr>ESIC CARD 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2023-02-08T13:46:55Z</dcterms:modified>
</cp:coreProperties>
</file>