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"/>
    </mc:Choice>
  </mc:AlternateContent>
  <bookViews>
    <workbookView xWindow="0" yWindow="0" windowWidth="24000" windowHeight="9735"/>
  </bookViews>
  <sheets>
    <sheet name="Jan'2022" sheetId="1" r:id="rId1"/>
    <sheet name="Sheet1" sheetId="2" r:id="rId2"/>
  </sheets>
  <externalReferences>
    <externalReference r:id="rId3"/>
  </externalReferences>
  <definedNames>
    <definedName name="_xlnm._FilterDatabase" localSheetId="0" hidden="1">'Jan''2022'!$A$2:$C$104</definedName>
  </definedNames>
  <calcPr calcId="152511"/>
</workbook>
</file>

<file path=xl/calcChain.xml><?xml version="1.0" encoding="utf-8"?>
<calcChain xmlns="http://schemas.openxmlformats.org/spreadsheetml/2006/main">
  <c r="K118" i="2" l="1"/>
  <c r="AD105" i="2"/>
  <c r="AA105" i="2"/>
  <c r="Z105" i="2"/>
  <c r="S105" i="2"/>
  <c r="Q105" i="2"/>
  <c r="O105" i="2"/>
  <c r="N105" i="2"/>
  <c r="M105" i="2"/>
  <c r="L105" i="2"/>
  <c r="T104" i="2"/>
  <c r="P104" i="2"/>
  <c r="K104" i="2"/>
  <c r="C104" i="2"/>
  <c r="AQ103" i="2"/>
  <c r="T103" i="2"/>
  <c r="P103" i="2"/>
  <c r="K103" i="2"/>
  <c r="D103" i="2"/>
  <c r="AQ102" i="2"/>
  <c r="AR102" i="2" s="1"/>
  <c r="AO102" i="2"/>
  <c r="T102" i="2"/>
  <c r="P102" i="2"/>
  <c r="K102" i="2"/>
  <c r="D102" i="2"/>
  <c r="E102" i="2" s="1"/>
  <c r="F102" i="2" s="1"/>
  <c r="AQ101" i="2"/>
  <c r="AO101" i="2"/>
  <c r="T101" i="2"/>
  <c r="P101" i="2"/>
  <c r="C101" i="2"/>
  <c r="X101" i="2" s="1"/>
  <c r="J101" i="2" s="1"/>
  <c r="K101" i="2" s="1"/>
  <c r="AQ100" i="2"/>
  <c r="AO100" i="2"/>
  <c r="T100" i="2"/>
  <c r="P100" i="2"/>
  <c r="K100" i="2"/>
  <c r="C100" i="2"/>
  <c r="D100" i="2" s="1"/>
  <c r="E100" i="2" s="1"/>
  <c r="F100" i="2" s="1"/>
  <c r="AQ99" i="2"/>
  <c r="AO99" i="2"/>
  <c r="AG99" i="2"/>
  <c r="T99" i="2"/>
  <c r="P99" i="2"/>
  <c r="K99" i="2"/>
  <c r="D99" i="2"/>
  <c r="E99" i="2" s="1"/>
  <c r="F99" i="2" s="1"/>
  <c r="AQ98" i="2"/>
  <c r="AO98" i="2"/>
  <c r="AG98" i="2"/>
  <c r="T98" i="2"/>
  <c r="P98" i="2"/>
  <c r="K98" i="2"/>
  <c r="D98" i="2"/>
  <c r="E98" i="2" s="1"/>
  <c r="F98" i="2" s="1"/>
  <c r="AQ97" i="2"/>
  <c r="AO97" i="2"/>
  <c r="AG97" i="2"/>
  <c r="T97" i="2"/>
  <c r="P97" i="2"/>
  <c r="K97" i="2"/>
  <c r="D97" i="2"/>
  <c r="E97" i="2" s="1"/>
  <c r="F97" i="2" s="1"/>
  <c r="AQ96" i="2"/>
  <c r="AO96" i="2"/>
  <c r="AG96" i="2"/>
  <c r="T96" i="2"/>
  <c r="P96" i="2"/>
  <c r="K96" i="2"/>
  <c r="D96" i="2"/>
  <c r="AQ95" i="2"/>
  <c r="AO95" i="2"/>
  <c r="AG95" i="2"/>
  <c r="T95" i="2"/>
  <c r="P95" i="2"/>
  <c r="K95" i="2"/>
  <c r="D95" i="2"/>
  <c r="E95" i="2" s="1"/>
  <c r="F95" i="2" s="1"/>
  <c r="AQ94" i="2"/>
  <c r="AO94" i="2"/>
  <c r="AG94" i="2"/>
  <c r="V94" i="2"/>
  <c r="T94" i="2"/>
  <c r="P94" i="2"/>
  <c r="AR94" i="2" s="1"/>
  <c r="K94" i="2"/>
  <c r="E94" i="2"/>
  <c r="F94" i="2" s="1"/>
  <c r="D94" i="2"/>
  <c r="AQ93" i="2"/>
  <c r="AO93" i="2"/>
  <c r="AG93" i="2"/>
  <c r="T93" i="2"/>
  <c r="P93" i="2"/>
  <c r="K93" i="2"/>
  <c r="D93" i="2"/>
  <c r="E93" i="2" s="1"/>
  <c r="F93" i="2" s="1"/>
  <c r="AQ92" i="2"/>
  <c r="AO92" i="2"/>
  <c r="AG92" i="2"/>
  <c r="T92" i="2"/>
  <c r="P92" i="2"/>
  <c r="K92" i="2"/>
  <c r="D92" i="2"/>
  <c r="E92" i="2" s="1"/>
  <c r="F92" i="2" s="1"/>
  <c r="AQ91" i="2"/>
  <c r="AO91" i="2"/>
  <c r="AG91" i="2"/>
  <c r="T91" i="2"/>
  <c r="P91" i="2"/>
  <c r="AP91" i="2" s="1"/>
  <c r="K91" i="2"/>
  <c r="G91" i="2"/>
  <c r="H91" i="2" s="1"/>
  <c r="D91" i="2"/>
  <c r="E91" i="2" s="1"/>
  <c r="F91" i="2" s="1"/>
  <c r="AQ90" i="2"/>
  <c r="AO90" i="2"/>
  <c r="AG90" i="2"/>
  <c r="T90" i="2"/>
  <c r="P90" i="2"/>
  <c r="K90" i="2"/>
  <c r="D90" i="2"/>
  <c r="E90" i="2" s="1"/>
  <c r="F90" i="2" s="1"/>
  <c r="AQ89" i="2"/>
  <c r="AO89" i="2"/>
  <c r="AG89" i="2"/>
  <c r="T89" i="2"/>
  <c r="P89" i="2"/>
  <c r="K89" i="2"/>
  <c r="D89" i="2"/>
  <c r="E89" i="2" s="1"/>
  <c r="F89" i="2" s="1"/>
  <c r="AQ88" i="2"/>
  <c r="AO88" i="2"/>
  <c r="AG88" i="2"/>
  <c r="T88" i="2"/>
  <c r="P88" i="2"/>
  <c r="AP88" i="2" s="1"/>
  <c r="K88" i="2"/>
  <c r="D88" i="2"/>
  <c r="E88" i="2" s="1"/>
  <c r="F88" i="2" s="1"/>
  <c r="AQ87" i="2"/>
  <c r="AO87" i="2"/>
  <c r="AG87" i="2"/>
  <c r="T87" i="2"/>
  <c r="P87" i="2"/>
  <c r="K87" i="2"/>
  <c r="D87" i="2"/>
  <c r="E87" i="2" s="1"/>
  <c r="F87" i="2" s="1"/>
  <c r="AQ86" i="2"/>
  <c r="AO86" i="2"/>
  <c r="AG86" i="2"/>
  <c r="T86" i="2"/>
  <c r="V86" i="2" s="1"/>
  <c r="P86" i="2"/>
  <c r="D86" i="2"/>
  <c r="E86" i="2" s="1"/>
  <c r="F86" i="2" s="1"/>
  <c r="AQ85" i="2"/>
  <c r="AO85" i="2"/>
  <c r="AG85" i="2"/>
  <c r="T85" i="2"/>
  <c r="V85" i="2" s="1"/>
  <c r="P85" i="2"/>
  <c r="C85" i="2"/>
  <c r="AQ84" i="2"/>
  <c r="AO84" i="2"/>
  <c r="AG84" i="2"/>
  <c r="T84" i="2"/>
  <c r="P84" i="2"/>
  <c r="K84" i="2"/>
  <c r="D84" i="2"/>
  <c r="AQ83" i="2"/>
  <c r="AO83" i="2"/>
  <c r="AG83" i="2"/>
  <c r="T83" i="2"/>
  <c r="P83" i="2"/>
  <c r="K83" i="2"/>
  <c r="D83" i="2"/>
  <c r="E83" i="2" s="1"/>
  <c r="F83" i="2" s="1"/>
  <c r="AQ82" i="2"/>
  <c r="AO82" i="2"/>
  <c r="AG82" i="2"/>
  <c r="T82" i="2"/>
  <c r="P82" i="2"/>
  <c r="K82" i="2"/>
  <c r="D82" i="2"/>
  <c r="AQ81" i="2"/>
  <c r="AO81" i="2"/>
  <c r="AG81" i="2"/>
  <c r="X81" i="2"/>
  <c r="W81" i="2"/>
  <c r="T81" i="2"/>
  <c r="P81" i="2"/>
  <c r="G81" i="2"/>
  <c r="H81" i="2" s="1"/>
  <c r="AQ80" i="2"/>
  <c r="AO80" i="2"/>
  <c r="AG80" i="2"/>
  <c r="T80" i="2"/>
  <c r="P80" i="2"/>
  <c r="K80" i="2"/>
  <c r="D80" i="2"/>
  <c r="E80" i="2" s="1"/>
  <c r="C80" i="2"/>
  <c r="AQ79" i="2"/>
  <c r="AO79" i="2"/>
  <c r="AG79" i="2"/>
  <c r="T79" i="2"/>
  <c r="P79" i="2"/>
  <c r="AP79" i="2" s="1"/>
  <c r="K79" i="2"/>
  <c r="G79" i="2"/>
  <c r="H79" i="2" s="1"/>
  <c r="AQ78" i="2"/>
  <c r="AO78" i="2"/>
  <c r="AG78" i="2"/>
  <c r="T78" i="2"/>
  <c r="P78" i="2"/>
  <c r="K78" i="2"/>
  <c r="G78" i="2"/>
  <c r="H78" i="2" s="1"/>
  <c r="AQ77" i="2"/>
  <c r="AO77" i="2"/>
  <c r="AG77" i="2"/>
  <c r="T77" i="2"/>
  <c r="P77" i="2"/>
  <c r="AP77" i="2" s="1"/>
  <c r="K77" i="2"/>
  <c r="H77" i="2"/>
  <c r="G77" i="2"/>
  <c r="AQ76" i="2"/>
  <c r="AO76" i="2"/>
  <c r="AG76" i="2"/>
  <c r="T76" i="2"/>
  <c r="P76" i="2"/>
  <c r="AR76" i="2" s="1"/>
  <c r="K76" i="2"/>
  <c r="G76" i="2"/>
  <c r="H76" i="2" s="1"/>
  <c r="AQ75" i="2"/>
  <c r="AO75" i="2"/>
  <c r="AG75" i="2"/>
  <c r="T75" i="2"/>
  <c r="P75" i="2"/>
  <c r="K75" i="2"/>
  <c r="C75" i="2"/>
  <c r="AQ74" i="2"/>
  <c r="AO74" i="2"/>
  <c r="AG74" i="2"/>
  <c r="T74" i="2"/>
  <c r="P74" i="2"/>
  <c r="AR74" i="2" s="1"/>
  <c r="K74" i="2"/>
  <c r="D74" i="2"/>
  <c r="G74" i="2" s="1"/>
  <c r="H74" i="2" s="1"/>
  <c r="AQ73" i="2"/>
  <c r="AO73" i="2"/>
  <c r="AG73" i="2"/>
  <c r="T73" i="2"/>
  <c r="P73" i="2"/>
  <c r="K73" i="2"/>
  <c r="D73" i="2"/>
  <c r="E73" i="2" s="1"/>
  <c r="AQ72" i="2"/>
  <c r="AO72" i="2"/>
  <c r="AG72" i="2"/>
  <c r="T72" i="2"/>
  <c r="P72" i="2"/>
  <c r="K72" i="2"/>
  <c r="D72" i="2"/>
  <c r="E72" i="2" s="1"/>
  <c r="F72" i="2" s="1"/>
  <c r="AQ71" i="2"/>
  <c r="AO71" i="2"/>
  <c r="AG71" i="2"/>
  <c r="T71" i="2"/>
  <c r="P71" i="2"/>
  <c r="AP71" i="2" s="1"/>
  <c r="K71" i="2"/>
  <c r="V71" i="2" s="1"/>
  <c r="G71" i="2"/>
  <c r="D71" i="2"/>
  <c r="E71" i="2" s="1"/>
  <c r="F71" i="2" s="1"/>
  <c r="AR70" i="2"/>
  <c r="AQ70" i="2"/>
  <c r="AO70" i="2"/>
  <c r="AG70" i="2"/>
  <c r="T70" i="2"/>
  <c r="P70" i="2"/>
  <c r="K70" i="2"/>
  <c r="D70" i="2"/>
  <c r="E70" i="2" s="1"/>
  <c r="F70" i="2" s="1"/>
  <c r="AR69" i="2"/>
  <c r="AQ69" i="2"/>
  <c r="AO69" i="2"/>
  <c r="AG69" i="2"/>
  <c r="T69" i="2"/>
  <c r="P69" i="2"/>
  <c r="K69" i="2"/>
  <c r="D69" i="2"/>
  <c r="AQ68" i="2"/>
  <c r="AO68" i="2"/>
  <c r="AG68" i="2"/>
  <c r="T68" i="2"/>
  <c r="P68" i="2"/>
  <c r="K68" i="2"/>
  <c r="D68" i="2"/>
  <c r="AQ67" i="2"/>
  <c r="AO67" i="2"/>
  <c r="AG67" i="2"/>
  <c r="T67" i="2"/>
  <c r="P67" i="2"/>
  <c r="K67" i="2"/>
  <c r="D67" i="2"/>
  <c r="E67" i="2" s="1"/>
  <c r="AQ66" i="2"/>
  <c r="AO66" i="2"/>
  <c r="AG66" i="2"/>
  <c r="T66" i="2"/>
  <c r="P66" i="2"/>
  <c r="AP66" i="2" s="1"/>
  <c r="D66" i="2"/>
  <c r="C66" i="2"/>
  <c r="AQ65" i="2"/>
  <c r="AO65" i="2"/>
  <c r="AG65" i="2"/>
  <c r="T65" i="2"/>
  <c r="P65" i="2"/>
  <c r="K65" i="2"/>
  <c r="D65" i="2"/>
  <c r="AQ64" i="2"/>
  <c r="AO64" i="2"/>
  <c r="AG64" i="2"/>
  <c r="W64" i="2"/>
  <c r="T64" i="2"/>
  <c r="P64" i="2"/>
  <c r="K64" i="2"/>
  <c r="E64" i="2"/>
  <c r="F64" i="2" s="1"/>
  <c r="G64" i="2" s="1"/>
  <c r="AQ63" i="2"/>
  <c r="AO63" i="2"/>
  <c r="AG63" i="2"/>
  <c r="T63" i="2"/>
  <c r="P63" i="2"/>
  <c r="AP63" i="2" s="1"/>
  <c r="K63" i="2"/>
  <c r="D63" i="2"/>
  <c r="E63" i="2" s="1"/>
  <c r="F63" i="2" s="1"/>
  <c r="G63" i="2" s="1"/>
  <c r="AQ62" i="2"/>
  <c r="AO62" i="2"/>
  <c r="AG62" i="2"/>
  <c r="T62" i="2"/>
  <c r="P62" i="2"/>
  <c r="K62" i="2"/>
  <c r="D62" i="2"/>
  <c r="G62" i="2" s="1"/>
  <c r="H62" i="2" s="1"/>
  <c r="AQ61" i="2"/>
  <c r="AO61" i="2"/>
  <c r="AG61" i="2"/>
  <c r="T61" i="2"/>
  <c r="P61" i="2"/>
  <c r="AP61" i="2" s="1"/>
  <c r="K61" i="2"/>
  <c r="G61" i="2"/>
  <c r="D61" i="2"/>
  <c r="E61" i="2" s="1"/>
  <c r="F61" i="2" s="1"/>
  <c r="AR60" i="2"/>
  <c r="AQ60" i="2"/>
  <c r="AO60" i="2"/>
  <c r="AG60" i="2"/>
  <c r="T60" i="2"/>
  <c r="P60" i="2"/>
  <c r="K60" i="2"/>
  <c r="C60" i="2"/>
  <c r="AQ59" i="2"/>
  <c r="AO59" i="2"/>
  <c r="AG59" i="2"/>
  <c r="W59" i="2"/>
  <c r="T59" i="2"/>
  <c r="P59" i="2"/>
  <c r="K59" i="2"/>
  <c r="C59" i="2"/>
  <c r="G59" i="2" s="1"/>
  <c r="H59" i="2" s="1"/>
  <c r="AQ58" i="2"/>
  <c r="AO58" i="2"/>
  <c r="AG58" i="2"/>
  <c r="W58" i="2"/>
  <c r="T58" i="2"/>
  <c r="P58" i="2"/>
  <c r="AP58" i="2" s="1"/>
  <c r="K58" i="2"/>
  <c r="C58" i="2"/>
  <c r="AQ57" i="2"/>
  <c r="AO57" i="2"/>
  <c r="AG57" i="2"/>
  <c r="W57" i="2"/>
  <c r="T57" i="2"/>
  <c r="P57" i="2"/>
  <c r="AP57" i="2" s="1"/>
  <c r="K57" i="2"/>
  <c r="C57" i="2"/>
  <c r="AQ56" i="2"/>
  <c r="AO56" i="2"/>
  <c r="AG56" i="2"/>
  <c r="T56" i="2"/>
  <c r="P56" i="2"/>
  <c r="AP56" i="2" s="1"/>
  <c r="K56" i="2"/>
  <c r="G56" i="2"/>
  <c r="H56" i="2" s="1"/>
  <c r="AQ55" i="2"/>
  <c r="AO55" i="2"/>
  <c r="AG55" i="2"/>
  <c r="T55" i="2"/>
  <c r="P55" i="2"/>
  <c r="K55" i="2"/>
  <c r="C55" i="2"/>
  <c r="D55" i="2" s="1"/>
  <c r="E55" i="2" s="1"/>
  <c r="F55" i="2" s="1"/>
  <c r="G55" i="2" s="1"/>
  <c r="AQ54" i="2"/>
  <c r="AO54" i="2"/>
  <c r="AG54" i="2"/>
  <c r="T54" i="2"/>
  <c r="P54" i="2"/>
  <c r="K54" i="2"/>
  <c r="C54" i="2"/>
  <c r="AQ53" i="2"/>
  <c r="AO53" i="2"/>
  <c r="AG53" i="2"/>
  <c r="T53" i="2"/>
  <c r="P53" i="2"/>
  <c r="K53" i="2"/>
  <c r="G53" i="2"/>
  <c r="H53" i="2" s="1"/>
  <c r="AQ52" i="2"/>
  <c r="AO52" i="2"/>
  <c r="AG52" i="2"/>
  <c r="T52" i="2"/>
  <c r="P52" i="2"/>
  <c r="K52" i="2"/>
  <c r="G52" i="2"/>
  <c r="H52" i="2" s="1"/>
  <c r="AQ51" i="2"/>
  <c r="AO51" i="2"/>
  <c r="AG51" i="2"/>
  <c r="T51" i="2"/>
  <c r="P51" i="2"/>
  <c r="K51" i="2"/>
  <c r="G51" i="2"/>
  <c r="H51" i="2" s="1"/>
  <c r="AR50" i="2"/>
  <c r="AQ50" i="2"/>
  <c r="AO50" i="2"/>
  <c r="AG50" i="2"/>
  <c r="V50" i="2"/>
  <c r="T50" i="2"/>
  <c r="P50" i="2"/>
  <c r="K50" i="2"/>
  <c r="H50" i="2"/>
  <c r="G50" i="2"/>
  <c r="AQ49" i="2"/>
  <c r="AO49" i="2"/>
  <c r="AG49" i="2"/>
  <c r="T49" i="2"/>
  <c r="P49" i="2"/>
  <c r="AP49" i="2" s="1"/>
  <c r="K49" i="2"/>
  <c r="G49" i="2"/>
  <c r="H49" i="2" s="1"/>
  <c r="AQ48" i="2"/>
  <c r="AO48" i="2"/>
  <c r="AG48" i="2"/>
  <c r="T48" i="2"/>
  <c r="P48" i="2"/>
  <c r="K48" i="2"/>
  <c r="C48" i="2"/>
  <c r="D48" i="2" s="1"/>
  <c r="E48" i="2" s="1"/>
  <c r="AQ47" i="2"/>
  <c r="AO47" i="2"/>
  <c r="AG47" i="2"/>
  <c r="T47" i="2"/>
  <c r="P47" i="2"/>
  <c r="AP47" i="2" s="1"/>
  <c r="K47" i="2"/>
  <c r="C47" i="2"/>
  <c r="AQ46" i="2"/>
  <c r="AO46" i="2"/>
  <c r="AG46" i="2"/>
  <c r="T46" i="2"/>
  <c r="P46" i="2"/>
  <c r="K46" i="2"/>
  <c r="C46" i="2"/>
  <c r="D46" i="2" s="1"/>
  <c r="E46" i="2" s="1"/>
  <c r="AQ45" i="2"/>
  <c r="AO45" i="2"/>
  <c r="AG45" i="2"/>
  <c r="T45" i="2"/>
  <c r="P45" i="2"/>
  <c r="K45" i="2"/>
  <c r="C45" i="2"/>
  <c r="D45" i="2" s="1"/>
  <c r="E45" i="2" s="1"/>
  <c r="F45" i="2" s="1"/>
  <c r="G45" i="2" s="1"/>
  <c r="AQ44" i="2"/>
  <c r="AO44" i="2"/>
  <c r="AG44" i="2"/>
  <c r="T44" i="2"/>
  <c r="P44" i="2"/>
  <c r="K44" i="2"/>
  <c r="G44" i="2"/>
  <c r="H44" i="2" s="1"/>
  <c r="AQ43" i="2"/>
  <c r="AO43" i="2"/>
  <c r="AG43" i="2"/>
  <c r="X43" i="2"/>
  <c r="J43" i="2" s="1"/>
  <c r="K43" i="2" s="1"/>
  <c r="T43" i="2"/>
  <c r="P43" i="2"/>
  <c r="AP43" i="2" s="1"/>
  <c r="G43" i="2"/>
  <c r="H43" i="2" s="1"/>
  <c r="AQ42" i="2"/>
  <c r="AO42" i="2"/>
  <c r="AG42" i="2"/>
  <c r="X42" i="2"/>
  <c r="T42" i="2"/>
  <c r="P42" i="2"/>
  <c r="AP42" i="2" s="1"/>
  <c r="K42" i="2"/>
  <c r="G42" i="2"/>
  <c r="H42" i="2" s="1"/>
  <c r="AQ41" i="2"/>
  <c r="AO41" i="2"/>
  <c r="AG41" i="2"/>
  <c r="X41" i="2"/>
  <c r="J41" i="2" s="1"/>
  <c r="K41" i="2" s="1"/>
  <c r="T41" i="2"/>
  <c r="P41" i="2"/>
  <c r="AR41" i="2" s="1"/>
  <c r="E41" i="2"/>
  <c r="F41" i="2" s="1"/>
  <c r="AQ40" i="2"/>
  <c r="AO40" i="2"/>
  <c r="AG40" i="2"/>
  <c r="X40" i="2"/>
  <c r="J40" i="2" s="1"/>
  <c r="K40" i="2" s="1"/>
  <c r="T40" i="2"/>
  <c r="R40" i="2"/>
  <c r="P40" i="2"/>
  <c r="G40" i="2"/>
  <c r="H40" i="2" s="1"/>
  <c r="AQ39" i="2"/>
  <c r="AO39" i="2"/>
  <c r="AG39" i="2"/>
  <c r="X39" i="2"/>
  <c r="W39" i="2"/>
  <c r="T39" i="2"/>
  <c r="P39" i="2"/>
  <c r="AR39" i="2" s="1"/>
  <c r="G39" i="2"/>
  <c r="H39" i="2" s="1"/>
  <c r="AQ38" i="2"/>
  <c r="AO38" i="2"/>
  <c r="AG38" i="2"/>
  <c r="W38" i="2"/>
  <c r="T38" i="2"/>
  <c r="P38" i="2"/>
  <c r="J38" i="2"/>
  <c r="K38" i="2" s="1"/>
  <c r="G38" i="2"/>
  <c r="H38" i="2" s="1"/>
  <c r="AQ37" i="2"/>
  <c r="AO37" i="2"/>
  <c r="AG37" i="2"/>
  <c r="X37" i="2"/>
  <c r="W37" i="2"/>
  <c r="T37" i="2"/>
  <c r="P37" i="2"/>
  <c r="G37" i="2"/>
  <c r="H37" i="2" s="1"/>
  <c r="AQ36" i="2"/>
  <c r="AO36" i="2"/>
  <c r="AG36" i="2"/>
  <c r="X36" i="2"/>
  <c r="W36" i="2"/>
  <c r="T36" i="2"/>
  <c r="P36" i="2"/>
  <c r="G36" i="2"/>
  <c r="H36" i="2" s="1"/>
  <c r="AQ35" i="2"/>
  <c r="AO35" i="2"/>
  <c r="AG35" i="2"/>
  <c r="AB35" i="2"/>
  <c r="AB105" i="2" s="1"/>
  <c r="X35" i="2"/>
  <c r="W35" i="2"/>
  <c r="T35" i="2"/>
  <c r="P35" i="2"/>
  <c r="G35" i="2"/>
  <c r="H35" i="2" s="1"/>
  <c r="AQ34" i="2"/>
  <c r="AO34" i="2"/>
  <c r="AG34" i="2"/>
  <c r="X34" i="2"/>
  <c r="W34" i="2"/>
  <c r="U34" i="2"/>
  <c r="P34" i="2"/>
  <c r="AP34" i="2" s="1"/>
  <c r="I34" i="2"/>
  <c r="G34" i="2"/>
  <c r="H34" i="2" s="1"/>
  <c r="AQ33" i="2"/>
  <c r="AO33" i="2"/>
  <c r="AG33" i="2"/>
  <c r="T33" i="2"/>
  <c r="P33" i="2"/>
  <c r="K33" i="2"/>
  <c r="C33" i="2"/>
  <c r="D33" i="2" s="1"/>
  <c r="E33" i="2" s="1"/>
  <c r="AQ32" i="2"/>
  <c r="AO32" i="2"/>
  <c r="AG32" i="2"/>
  <c r="T32" i="2"/>
  <c r="P32" i="2"/>
  <c r="C32" i="2"/>
  <c r="X32" i="2" s="1"/>
  <c r="J32" i="2" s="1"/>
  <c r="K32" i="2" s="1"/>
  <c r="AQ31" i="2"/>
  <c r="AO31" i="2"/>
  <c r="AG31" i="2"/>
  <c r="X31" i="2"/>
  <c r="J31" i="2" s="1"/>
  <c r="K31" i="2" s="1"/>
  <c r="T31" i="2"/>
  <c r="P31" i="2"/>
  <c r="AP31" i="2" s="1"/>
  <c r="AQ30" i="2"/>
  <c r="AO30" i="2"/>
  <c r="AG30" i="2"/>
  <c r="T30" i="2"/>
  <c r="P30" i="2"/>
  <c r="J30" i="2"/>
  <c r="K30" i="2" s="1"/>
  <c r="C30" i="2"/>
  <c r="D30" i="2" s="1"/>
  <c r="E30" i="2" s="1"/>
  <c r="AQ29" i="2"/>
  <c r="AO29" i="2"/>
  <c r="AG29" i="2"/>
  <c r="T29" i="2"/>
  <c r="P29" i="2"/>
  <c r="J29" i="2"/>
  <c r="K29" i="2" s="1"/>
  <c r="C29" i="2"/>
  <c r="D29" i="2" s="1"/>
  <c r="E29" i="2" s="1"/>
  <c r="AQ28" i="2"/>
  <c r="AO28" i="2"/>
  <c r="AG28" i="2"/>
  <c r="T28" i="2"/>
  <c r="P28" i="2"/>
  <c r="D28" i="2"/>
  <c r="C28" i="2"/>
  <c r="AQ27" i="2"/>
  <c r="AO27" i="2"/>
  <c r="AG27" i="2"/>
  <c r="T27" i="2"/>
  <c r="P27" i="2"/>
  <c r="D27" i="2"/>
  <c r="C27" i="2"/>
  <c r="AQ26" i="2"/>
  <c r="AO26" i="2"/>
  <c r="AG26" i="2"/>
  <c r="X26" i="2"/>
  <c r="J26" i="2" s="1"/>
  <c r="K26" i="2" s="1"/>
  <c r="T26" i="2"/>
  <c r="P26" i="2"/>
  <c r="AP26" i="2" s="1"/>
  <c r="D26" i="2"/>
  <c r="C26" i="2"/>
  <c r="AQ25" i="2"/>
  <c r="AO25" i="2"/>
  <c r="AG25" i="2"/>
  <c r="T25" i="2"/>
  <c r="V25" i="2" s="1"/>
  <c r="P25" i="2"/>
  <c r="AR25" i="2" s="1"/>
  <c r="K25" i="2"/>
  <c r="C25" i="2"/>
  <c r="D25" i="2" s="1"/>
  <c r="E25" i="2" s="1"/>
  <c r="AQ24" i="2"/>
  <c r="AO24" i="2"/>
  <c r="AG24" i="2"/>
  <c r="T24" i="2"/>
  <c r="P24" i="2"/>
  <c r="J24" i="2"/>
  <c r="K24" i="2" s="1"/>
  <c r="C24" i="2"/>
  <c r="AQ23" i="2"/>
  <c r="AO23" i="2"/>
  <c r="AG23" i="2"/>
  <c r="T23" i="2"/>
  <c r="P23" i="2"/>
  <c r="K23" i="2"/>
  <c r="C23" i="2"/>
  <c r="D23" i="2" s="1"/>
  <c r="E23" i="2" s="1"/>
  <c r="F23" i="2" s="1"/>
  <c r="AQ22" i="2"/>
  <c r="AO22" i="2"/>
  <c r="AG22" i="2"/>
  <c r="Y22" i="2"/>
  <c r="Y105" i="2" s="1"/>
  <c r="T22" i="2"/>
  <c r="P22" i="2"/>
  <c r="K22" i="2"/>
  <c r="C22" i="2"/>
  <c r="D22" i="2" s="1"/>
  <c r="E22" i="2" s="1"/>
  <c r="AQ21" i="2"/>
  <c r="AO21" i="2"/>
  <c r="AG21" i="2"/>
  <c r="X21" i="2"/>
  <c r="T21" i="2"/>
  <c r="P21" i="2"/>
  <c r="AP21" i="2" s="1"/>
  <c r="J21" i="2"/>
  <c r="K21" i="2" s="1"/>
  <c r="I21" i="2"/>
  <c r="G21" i="2"/>
  <c r="H21" i="2" s="1"/>
  <c r="AQ20" i="2"/>
  <c r="AO20" i="2"/>
  <c r="AG20" i="2"/>
  <c r="X20" i="2"/>
  <c r="J20" i="2" s="1"/>
  <c r="P20" i="2"/>
  <c r="I20" i="2"/>
  <c r="AQ19" i="2"/>
  <c r="AO19" i="2"/>
  <c r="AG19" i="2"/>
  <c r="T19" i="2"/>
  <c r="P19" i="2"/>
  <c r="K19" i="2"/>
  <c r="C19" i="2"/>
  <c r="AQ18" i="2"/>
  <c r="AO18" i="2"/>
  <c r="AG18" i="2"/>
  <c r="T18" i="2"/>
  <c r="P18" i="2"/>
  <c r="I18" i="2"/>
  <c r="AQ17" i="2"/>
  <c r="AO17" i="2"/>
  <c r="AG17" i="2"/>
  <c r="T17" i="2"/>
  <c r="P17" i="2"/>
  <c r="K17" i="2"/>
  <c r="C17" i="2"/>
  <c r="D17" i="2" s="1"/>
  <c r="E17" i="2" s="1"/>
  <c r="AQ16" i="2"/>
  <c r="AO16" i="2"/>
  <c r="AG16" i="2"/>
  <c r="P16" i="2"/>
  <c r="AR16" i="2" s="1"/>
  <c r="I16" i="2"/>
  <c r="T16" i="2" s="1"/>
  <c r="AQ15" i="2"/>
  <c r="AO15" i="2"/>
  <c r="AG15" i="2"/>
  <c r="T15" i="2"/>
  <c r="P15" i="2"/>
  <c r="K15" i="2"/>
  <c r="D15" i="2"/>
  <c r="E15" i="2" s="1"/>
  <c r="F15" i="2" s="1"/>
  <c r="C15" i="2"/>
  <c r="AQ14" i="2"/>
  <c r="AO14" i="2"/>
  <c r="AG14" i="2"/>
  <c r="T14" i="2"/>
  <c r="P14" i="2"/>
  <c r="K14" i="2"/>
  <c r="C14" i="2"/>
  <c r="AQ13" i="2"/>
  <c r="AO13" i="2"/>
  <c r="AG13" i="2"/>
  <c r="T13" i="2"/>
  <c r="P13" i="2"/>
  <c r="K13" i="2"/>
  <c r="C13" i="2"/>
  <c r="D13" i="2" s="1"/>
  <c r="E13" i="2" s="1"/>
  <c r="F13" i="2" s="1"/>
  <c r="AQ12" i="2"/>
  <c r="AO12" i="2"/>
  <c r="AG12" i="2"/>
  <c r="P12" i="2"/>
  <c r="I12" i="2"/>
  <c r="T12" i="2" s="1"/>
  <c r="AQ11" i="2"/>
  <c r="AO11" i="2"/>
  <c r="AG11" i="2"/>
  <c r="P11" i="2"/>
  <c r="I11" i="2"/>
  <c r="T11" i="2" s="1"/>
  <c r="AQ10" i="2"/>
  <c r="AO10" i="2"/>
  <c r="AG10" i="2"/>
  <c r="T10" i="2"/>
  <c r="P10" i="2"/>
  <c r="K10" i="2"/>
  <c r="C10" i="2"/>
  <c r="AQ9" i="2"/>
  <c r="AP9" i="2"/>
  <c r="AO9" i="2"/>
  <c r="AG9" i="2"/>
  <c r="P9" i="2"/>
  <c r="I9" i="2"/>
  <c r="AQ8" i="2"/>
  <c r="AO8" i="2"/>
  <c r="AG8" i="2"/>
  <c r="P8" i="2"/>
  <c r="I8" i="2"/>
  <c r="T8" i="2" s="1"/>
  <c r="AQ7" i="2"/>
  <c r="AO7" i="2"/>
  <c r="AJ7" i="2"/>
  <c r="AG7" i="2"/>
  <c r="X7" i="2"/>
  <c r="J7" i="2" s="1"/>
  <c r="P7" i="2"/>
  <c r="AP7" i="2" s="1"/>
  <c r="I7" i="2"/>
  <c r="AQ6" i="2"/>
  <c r="AO6" i="2"/>
  <c r="AG6" i="2"/>
  <c r="X6" i="2"/>
  <c r="J6" i="2" s="1"/>
  <c r="P6" i="2"/>
  <c r="I6" i="2"/>
  <c r="T6" i="2" s="1"/>
  <c r="AQ5" i="2"/>
  <c r="AO5" i="2"/>
  <c r="AG5" i="2"/>
  <c r="P5" i="2"/>
  <c r="I5" i="2"/>
  <c r="T5" i="2" s="1"/>
  <c r="AQ4" i="2"/>
  <c r="AO4" i="2"/>
  <c r="AG4" i="2"/>
  <c r="X4" i="2"/>
  <c r="J4" i="2" s="1"/>
  <c r="K4" i="2" s="1"/>
  <c r="U4" i="2"/>
  <c r="U105" i="2" s="1"/>
  <c r="T4" i="2"/>
  <c r="R4" i="2"/>
  <c r="R105" i="2" s="1"/>
  <c r="P4" i="2"/>
  <c r="G4" i="2"/>
  <c r="H4" i="2" s="1"/>
  <c r="AR10" i="2" l="1"/>
  <c r="AR30" i="2"/>
  <c r="K11" i="2"/>
  <c r="AR13" i="2"/>
  <c r="AP19" i="2"/>
  <c r="AR40" i="2"/>
  <c r="AR81" i="2"/>
  <c r="AR54" i="2"/>
  <c r="AR18" i="2"/>
  <c r="AR85" i="2"/>
  <c r="AP96" i="2"/>
  <c r="AP97" i="2"/>
  <c r="AR97" i="2"/>
  <c r="AP38" i="2"/>
  <c r="AP14" i="2"/>
  <c r="AP15" i="2"/>
  <c r="AP17" i="2"/>
  <c r="AR42" i="2"/>
  <c r="AR46" i="2"/>
  <c r="V54" i="2"/>
  <c r="AH54" i="2" s="1"/>
  <c r="AP82" i="2"/>
  <c r="AR82" i="2"/>
  <c r="AP83" i="2"/>
  <c r="G86" i="2"/>
  <c r="H86" i="2" s="1"/>
  <c r="AP87" i="2"/>
  <c r="AR87" i="2"/>
  <c r="V93" i="2"/>
  <c r="AH93" i="2" s="1"/>
  <c r="AP99" i="2"/>
  <c r="AR4" i="2"/>
  <c r="AR6" i="2"/>
  <c r="G8" i="2"/>
  <c r="H8" i="2" s="1"/>
  <c r="C11" i="2"/>
  <c r="AR11" i="2"/>
  <c r="C12" i="2"/>
  <c r="D12" i="2" s="1"/>
  <c r="E12" i="2" s="1"/>
  <c r="K16" i="2"/>
  <c r="AP20" i="2"/>
  <c r="AR20" i="2"/>
  <c r="AP28" i="2"/>
  <c r="AR28" i="2"/>
  <c r="J34" i="2"/>
  <c r="K34" i="2" s="1"/>
  <c r="V34" i="2" s="1"/>
  <c r="AR35" i="2"/>
  <c r="J36" i="2"/>
  <c r="K36" i="2" s="1"/>
  <c r="V36" i="2" s="1"/>
  <c r="AR36" i="2"/>
  <c r="J37" i="2"/>
  <c r="K37" i="2" s="1"/>
  <c r="V37" i="2" s="1"/>
  <c r="AR38" i="2"/>
  <c r="G41" i="2"/>
  <c r="H41" i="2" s="1"/>
  <c r="AP45" i="2"/>
  <c r="AP53" i="2"/>
  <c r="AR59" i="2"/>
  <c r="AP60" i="2"/>
  <c r="AP62" i="2"/>
  <c r="AR64" i="2"/>
  <c r="AR65" i="2"/>
  <c r="AP69" i="2"/>
  <c r="AP70" i="2"/>
  <c r="AR73" i="2"/>
  <c r="AP86" i="2"/>
  <c r="AR86" i="2"/>
  <c r="AP92" i="2"/>
  <c r="AP95" i="2"/>
  <c r="AR95" i="2"/>
  <c r="AP100" i="2"/>
  <c r="AR101" i="2"/>
  <c r="AP4" i="2"/>
  <c r="AR14" i="2"/>
  <c r="AP39" i="2"/>
  <c r="AR44" i="2"/>
  <c r="V57" i="2"/>
  <c r="AK57" i="2" s="1"/>
  <c r="AR61" i="2"/>
  <c r="AR68" i="2"/>
  <c r="AR77" i="2"/>
  <c r="AR90" i="2"/>
  <c r="AR91" i="2"/>
  <c r="V100" i="2"/>
  <c r="AH100" i="2" s="1"/>
  <c r="AP101" i="2"/>
  <c r="AR29" i="2"/>
  <c r="K8" i="2"/>
  <c r="K12" i="2"/>
  <c r="C16" i="2"/>
  <c r="AR19" i="2"/>
  <c r="AP23" i="2"/>
  <c r="G26" i="2"/>
  <c r="H26" i="2" s="1"/>
  <c r="AP32" i="2"/>
  <c r="AP36" i="2"/>
  <c r="AP37" i="2"/>
  <c r="AR43" i="2"/>
  <c r="V44" i="2"/>
  <c r="AC44" i="2" s="1"/>
  <c r="AP48" i="2"/>
  <c r="AP51" i="2"/>
  <c r="V52" i="2"/>
  <c r="AP55" i="2"/>
  <c r="AR55" i="2"/>
  <c r="AP75" i="2"/>
  <c r="AP89" i="2"/>
  <c r="G102" i="2"/>
  <c r="H102" i="2" s="1"/>
  <c r="T9" i="2"/>
  <c r="T105" i="2" s="1"/>
  <c r="K9" i="2"/>
  <c r="C9" i="2"/>
  <c r="AP6" i="2"/>
  <c r="V12" i="2"/>
  <c r="AI12" i="2" s="1"/>
  <c r="AR31" i="2"/>
  <c r="V88" i="2"/>
  <c r="E103" i="2"/>
  <c r="F103" i="2" s="1"/>
  <c r="AP5" i="2"/>
  <c r="AR5" i="2"/>
  <c r="D10" i="2"/>
  <c r="E10" i="2" s="1"/>
  <c r="V14" i="2"/>
  <c r="AR15" i="2"/>
  <c r="AP22" i="2"/>
  <c r="AR22" i="2"/>
  <c r="X59" i="2"/>
  <c r="D75" i="2"/>
  <c r="E75" i="2" s="1"/>
  <c r="F75" i="2" s="1"/>
  <c r="E96" i="2"/>
  <c r="F96" i="2" s="1"/>
  <c r="V10" i="2"/>
  <c r="AC10" i="2" s="1"/>
  <c r="D24" i="2"/>
  <c r="E24" i="2" s="1"/>
  <c r="F24" i="2" s="1"/>
  <c r="G27" i="2"/>
  <c r="H27" i="2" s="1"/>
  <c r="X27" i="2"/>
  <c r="J27" i="2" s="1"/>
  <c r="K27" i="2" s="1"/>
  <c r="V27" i="2" s="1"/>
  <c r="V11" i="2"/>
  <c r="AH11" i="2" s="1"/>
  <c r="V16" i="2"/>
  <c r="AC16" i="2" s="1"/>
  <c r="V19" i="2"/>
  <c r="AH19" i="2" s="1"/>
  <c r="T20" i="2"/>
  <c r="D20" i="2"/>
  <c r="G20" i="2" s="1"/>
  <c r="H20" i="2" s="1"/>
  <c r="K20" i="2"/>
  <c r="AR48" i="2"/>
  <c r="AR56" i="2"/>
  <c r="AR52" i="2"/>
  <c r="X58" i="2"/>
  <c r="G58" i="2"/>
  <c r="H58" i="2" s="1"/>
  <c r="V74" i="2"/>
  <c r="AH74" i="2" s="1"/>
  <c r="G83" i="2"/>
  <c r="H83" i="2" s="1"/>
  <c r="V92" i="2"/>
  <c r="AP93" i="2"/>
  <c r="AR98" i="2"/>
  <c r="AR8" i="2"/>
  <c r="AR9" i="2"/>
  <c r="G15" i="2"/>
  <c r="H15" i="2" s="1"/>
  <c r="AR17" i="2"/>
  <c r="AP29" i="2"/>
  <c r="T34" i="2"/>
  <c r="J39" i="2"/>
  <c r="K39" i="2" s="1"/>
  <c r="AR53" i="2"/>
  <c r="V61" i="2"/>
  <c r="AH61" i="2" s="1"/>
  <c r="AP73" i="2"/>
  <c r="AR75" i="2"/>
  <c r="AP76" i="2"/>
  <c r="AR89" i="2"/>
  <c r="V99" i="2"/>
  <c r="AC99" i="2" s="1"/>
  <c r="AR100" i="2"/>
  <c r="AR32" i="2"/>
  <c r="AP35" i="2"/>
  <c r="J35" i="2"/>
  <c r="K35" i="2" s="1"/>
  <c r="V35" i="2" s="1"/>
  <c r="AP59" i="2"/>
  <c r="AR62" i="2"/>
  <c r="AP65" i="2"/>
  <c r="AP68" i="2"/>
  <c r="AP74" i="2"/>
  <c r="AR79" i="2"/>
  <c r="V83" i="2"/>
  <c r="AH83" i="2" s="1"/>
  <c r="E84" i="2"/>
  <c r="F84" i="2" s="1"/>
  <c r="V91" i="2"/>
  <c r="AJ91" i="2" s="1"/>
  <c r="AR93" i="2"/>
  <c r="G95" i="2"/>
  <c r="AR96" i="2"/>
  <c r="AP102" i="2"/>
  <c r="AP12" i="2"/>
  <c r="AP13" i="2"/>
  <c r="AP18" i="2"/>
  <c r="AR21" i="2"/>
  <c r="V23" i="2"/>
  <c r="AR23" i="2"/>
  <c r="AP24" i="2"/>
  <c r="AR24" i="2"/>
  <c r="AR26" i="2"/>
  <c r="AR37" i="2"/>
  <c r="AP40" i="2"/>
  <c r="AP46" i="2"/>
  <c r="V53" i="2"/>
  <c r="AH53" i="2" s="1"/>
  <c r="D54" i="2"/>
  <c r="E54" i="2" s="1"/>
  <c r="V55" i="2"/>
  <c r="AR58" i="2"/>
  <c r="V60" i="2"/>
  <c r="AR66" i="2"/>
  <c r="G70" i="2"/>
  <c r="H70" i="2" s="1"/>
  <c r="V77" i="2"/>
  <c r="AP85" i="2"/>
  <c r="G87" i="2"/>
  <c r="H87" i="2" s="1"/>
  <c r="G88" i="2"/>
  <c r="H88" i="2" s="1"/>
  <c r="AR88" i="2"/>
  <c r="G92" i="2"/>
  <c r="AR92" i="2"/>
  <c r="H95" i="2"/>
  <c r="V96" i="2"/>
  <c r="AJ96" i="2" s="1"/>
  <c r="G99" i="2"/>
  <c r="H99" i="2" s="1"/>
  <c r="AR99" i="2"/>
  <c r="D101" i="2"/>
  <c r="E101" i="2" s="1"/>
  <c r="F101" i="2" s="1"/>
  <c r="V102" i="2"/>
  <c r="V103" i="2"/>
  <c r="AK103" i="2" s="1"/>
  <c r="AR103" i="2"/>
  <c r="V104" i="2"/>
  <c r="K7" i="2"/>
  <c r="G7" i="2"/>
  <c r="H7" i="2" s="1"/>
  <c r="T7" i="2"/>
  <c r="F12" i="2"/>
  <c r="G12" i="2" s="1"/>
  <c r="H12" i="2" s="1"/>
  <c r="V29" i="2"/>
  <c r="F33" i="2"/>
  <c r="G33" i="2" s="1"/>
  <c r="F46" i="2"/>
  <c r="AC50" i="2"/>
  <c r="AH50" i="2"/>
  <c r="V56" i="2"/>
  <c r="AH71" i="2"/>
  <c r="AC71" i="2"/>
  <c r="AR80" i="2"/>
  <c r="AP80" i="2"/>
  <c r="V90" i="2"/>
  <c r="V101" i="2"/>
  <c r="AR7" i="2"/>
  <c r="D9" i="2"/>
  <c r="AH16" i="2"/>
  <c r="F17" i="2"/>
  <c r="G17" i="2" s="1"/>
  <c r="H17" i="2" s="1"/>
  <c r="AC19" i="2"/>
  <c r="V21" i="2"/>
  <c r="F25" i="2"/>
  <c r="AH25" i="2"/>
  <c r="AC25" i="2"/>
  <c r="F30" i="2"/>
  <c r="G30" i="2" s="1"/>
  <c r="V32" i="2"/>
  <c r="D32" i="2"/>
  <c r="G32" i="2" s="1"/>
  <c r="H32" i="2" s="1"/>
  <c r="D47" i="2"/>
  <c r="E47" i="2" s="1"/>
  <c r="AC52" i="2"/>
  <c r="AH52" i="2"/>
  <c r="D60" i="2"/>
  <c r="E60" i="2" s="1"/>
  <c r="E65" i="2"/>
  <c r="AR67" i="2"/>
  <c r="AP67" i="2"/>
  <c r="V98" i="2"/>
  <c r="K6" i="2"/>
  <c r="G6" i="2"/>
  <c r="H6" i="2" s="1"/>
  <c r="X28" i="2"/>
  <c r="J28" i="2" s="1"/>
  <c r="K28" i="2" s="1"/>
  <c r="G28" i="2"/>
  <c r="H28" i="2" s="1"/>
  <c r="AG105" i="2"/>
  <c r="P105" i="2"/>
  <c r="V8" i="2"/>
  <c r="AP8" i="2"/>
  <c r="AP10" i="2"/>
  <c r="AR12" i="2"/>
  <c r="V24" i="2"/>
  <c r="AR27" i="2"/>
  <c r="AP27" i="2"/>
  <c r="V30" i="2"/>
  <c r="D31" i="2"/>
  <c r="G31" i="2" s="1"/>
  <c r="H31" i="2" s="1"/>
  <c r="V31" i="2"/>
  <c r="AR33" i="2"/>
  <c r="AP33" i="2"/>
  <c r="V40" i="2"/>
  <c r="F48" i="2"/>
  <c r="G48" i="2" s="1"/>
  <c r="H48" i="2" s="1"/>
  <c r="AC54" i="2"/>
  <c r="X66" i="2"/>
  <c r="J66" i="2" s="1"/>
  <c r="K66" i="2" s="1"/>
  <c r="G66" i="2"/>
  <c r="H66" i="2" s="1"/>
  <c r="E68" i="2"/>
  <c r="V89" i="2"/>
  <c r="V4" i="2"/>
  <c r="I105" i="2"/>
  <c r="G5" i="2"/>
  <c r="H5" i="2" s="1"/>
  <c r="K5" i="2"/>
  <c r="G13" i="2"/>
  <c r="H13" i="2" s="1"/>
  <c r="V17" i="2"/>
  <c r="C18" i="2"/>
  <c r="D18" i="2" s="1"/>
  <c r="E18" i="2" s="1"/>
  <c r="K18" i="2"/>
  <c r="F22" i="2"/>
  <c r="V22" i="2"/>
  <c r="V26" i="2"/>
  <c r="F29" i="2"/>
  <c r="G29" i="2" s="1"/>
  <c r="H29" i="2" s="1"/>
  <c r="V48" i="2"/>
  <c r="E69" i="2"/>
  <c r="E82" i="2"/>
  <c r="V97" i="2"/>
  <c r="AP25" i="2"/>
  <c r="AP30" i="2"/>
  <c r="X57" i="2"/>
  <c r="G57" i="2"/>
  <c r="H57" i="2" s="1"/>
  <c r="V59" i="2"/>
  <c r="AC61" i="2"/>
  <c r="V62" i="2"/>
  <c r="AR72" i="2"/>
  <c r="AP72" i="2"/>
  <c r="D85" i="2"/>
  <c r="E85" i="2" s="1"/>
  <c r="AC86" i="2"/>
  <c r="AH86" i="2"/>
  <c r="V87" i="2"/>
  <c r="AC94" i="2"/>
  <c r="AJ94" i="2"/>
  <c r="V95" i="2"/>
  <c r="V13" i="2"/>
  <c r="V15" i="2"/>
  <c r="AP16" i="2"/>
  <c r="G23" i="2"/>
  <c r="H23" i="2" s="1"/>
  <c r="D14" i="2"/>
  <c r="E14" i="2" s="1"/>
  <c r="D16" i="2"/>
  <c r="E16" i="2" s="1"/>
  <c r="D19" i="2"/>
  <c r="E19" i="2" s="1"/>
  <c r="V33" i="2"/>
  <c r="V38" i="2"/>
  <c r="V41" i="2"/>
  <c r="AP41" i="2"/>
  <c r="V42" i="2"/>
  <c r="V43" i="2"/>
  <c r="V45" i="2"/>
  <c r="AR45" i="2"/>
  <c r="V46" i="2"/>
  <c r="V49" i="2"/>
  <c r="AR49" i="2"/>
  <c r="AP50" i="2"/>
  <c r="AP54" i="2"/>
  <c r="H55" i="2"/>
  <c r="V58" i="2"/>
  <c r="H61" i="2"/>
  <c r="V63" i="2"/>
  <c r="AR63" i="2"/>
  <c r="V64" i="2"/>
  <c r="AP64" i="2"/>
  <c r="V65" i="2"/>
  <c r="F67" i="2"/>
  <c r="G67" i="2" s="1"/>
  <c r="H67" i="2" s="1"/>
  <c r="V67" i="2"/>
  <c r="V68" i="2"/>
  <c r="V76" i="2"/>
  <c r="AR78" i="2"/>
  <c r="AP78" i="2"/>
  <c r="F80" i="2"/>
  <c r="G80" i="2" s="1"/>
  <c r="AR83" i="2"/>
  <c r="V84" i="2"/>
  <c r="AC85" i="2"/>
  <c r="AI85" i="2"/>
  <c r="AC93" i="2"/>
  <c r="AC100" i="2"/>
  <c r="D104" i="2"/>
  <c r="E104" i="2" s="1"/>
  <c r="AP11" i="2"/>
  <c r="AR34" i="2"/>
  <c r="AP44" i="2"/>
  <c r="H45" i="2"/>
  <c r="G46" i="2"/>
  <c r="H46" i="2" s="1"/>
  <c r="V47" i="2"/>
  <c r="AR47" i="2"/>
  <c r="V51" i="2"/>
  <c r="AR51" i="2"/>
  <c r="AP52" i="2"/>
  <c r="AR57" i="2"/>
  <c r="H63" i="2"/>
  <c r="H64" i="2"/>
  <c r="V69" i="2"/>
  <c r="F73" i="2"/>
  <c r="G73" i="2" s="1"/>
  <c r="H73" i="2" s="1"/>
  <c r="AC83" i="2"/>
  <c r="AR84" i="2"/>
  <c r="AP84" i="2"/>
  <c r="AC91" i="2"/>
  <c r="AC103" i="2"/>
  <c r="W105" i="2"/>
  <c r="V70" i="2"/>
  <c r="H71" i="2"/>
  <c r="AR71" i="2"/>
  <c r="V72" i="2"/>
  <c r="V73" i="2"/>
  <c r="V75" i="2"/>
  <c r="V78" i="2"/>
  <c r="V79" i="2"/>
  <c r="V80" i="2"/>
  <c r="AP81" i="2"/>
  <c r="J81" i="2"/>
  <c r="K81" i="2" s="1"/>
  <c r="G89" i="2"/>
  <c r="H89" i="2" s="1"/>
  <c r="G90" i="2"/>
  <c r="H90" i="2" s="1"/>
  <c r="AP90" i="2"/>
  <c r="H92" i="2"/>
  <c r="G93" i="2"/>
  <c r="G94" i="2"/>
  <c r="H94" i="2" s="1"/>
  <c r="AP94" i="2"/>
  <c r="G97" i="2"/>
  <c r="H97" i="2" s="1"/>
  <c r="G98" i="2"/>
  <c r="H98" i="2" s="1"/>
  <c r="AP98" i="2"/>
  <c r="G72" i="2"/>
  <c r="H72" i="2" s="1"/>
  <c r="V82" i="2"/>
  <c r="H93" i="2"/>
  <c r="G100" i="2"/>
  <c r="H100" i="2" s="1"/>
  <c r="AC57" i="2" l="1"/>
  <c r="AC96" i="2"/>
  <c r="D11" i="2"/>
  <c r="E11" i="2" s="1"/>
  <c r="AH10" i="2"/>
  <c r="AC74" i="2"/>
  <c r="AH44" i="2"/>
  <c r="G24" i="2"/>
  <c r="H24" i="2" s="1"/>
  <c r="G103" i="2"/>
  <c r="H103" i="2" s="1"/>
  <c r="AK102" i="2"/>
  <c r="AC102" i="2"/>
  <c r="AC104" i="2"/>
  <c r="AH104" i="2"/>
  <c r="AC77" i="2"/>
  <c r="AH77" i="2"/>
  <c r="AC60" i="2"/>
  <c r="AK60" i="2"/>
  <c r="AH23" i="2"/>
  <c r="AC23" i="2"/>
  <c r="AJ88" i="2"/>
  <c r="AC88" i="2"/>
  <c r="AH55" i="2"/>
  <c r="AC55" i="2"/>
  <c r="AH92" i="2"/>
  <c r="AC92" i="2"/>
  <c r="AH14" i="2"/>
  <c r="AC14" i="2"/>
  <c r="F10" i="2"/>
  <c r="G101" i="2"/>
  <c r="H101" i="2" s="1"/>
  <c r="V20" i="2"/>
  <c r="AJ99" i="2"/>
  <c r="AC11" i="2"/>
  <c r="H30" i="2"/>
  <c r="G22" i="2"/>
  <c r="H22" i="2" s="1"/>
  <c r="G75" i="2"/>
  <c r="H75" i="2" s="1"/>
  <c r="K105" i="2"/>
  <c r="X105" i="2"/>
  <c r="V39" i="2"/>
  <c r="AK39" i="2" s="1"/>
  <c r="H80" i="2"/>
  <c r="AC53" i="2"/>
  <c r="AC12" i="2"/>
  <c r="V9" i="2"/>
  <c r="AC9" i="2" s="1"/>
  <c r="H33" i="2"/>
  <c r="F54" i="2"/>
  <c r="G84" i="2"/>
  <c r="H84" i="2" s="1"/>
  <c r="G96" i="2"/>
  <c r="H96" i="2" s="1"/>
  <c r="AC40" i="2"/>
  <c r="AI40" i="2"/>
  <c r="AH40" i="2"/>
  <c r="AC24" i="2"/>
  <c r="AH24" i="2"/>
  <c r="AH27" i="2"/>
  <c r="AC27" i="2"/>
  <c r="AC79" i="2"/>
  <c r="AH79" i="2"/>
  <c r="AH72" i="2"/>
  <c r="AC72" i="2"/>
  <c r="AC68" i="2"/>
  <c r="AH68" i="2"/>
  <c r="F14" i="2"/>
  <c r="AK59" i="2"/>
  <c r="AC59" i="2"/>
  <c r="AK37" i="2"/>
  <c r="AC37" i="2"/>
  <c r="AC29" i="2"/>
  <c r="AH29" i="2"/>
  <c r="AH76" i="2"/>
  <c r="AC76" i="2"/>
  <c r="AH64" i="2"/>
  <c r="AC64" i="2"/>
  <c r="AK58" i="2"/>
  <c r="AC58" i="2"/>
  <c r="AH45" i="2"/>
  <c r="AC45" i="2"/>
  <c r="AK41" i="2"/>
  <c r="AC41" i="2"/>
  <c r="AC13" i="2"/>
  <c r="AH13" i="2"/>
  <c r="F85" i="2"/>
  <c r="AJ97" i="2"/>
  <c r="AC97" i="2"/>
  <c r="F82" i="2"/>
  <c r="G82" i="2" s="1"/>
  <c r="AC48" i="2"/>
  <c r="AH48" i="2"/>
  <c r="AC26" i="2"/>
  <c r="AH26" i="2"/>
  <c r="V18" i="2"/>
  <c r="AC4" i="2"/>
  <c r="AH4" i="2"/>
  <c r="AC35" i="2"/>
  <c r="AK35" i="2"/>
  <c r="AC31" i="2"/>
  <c r="AH31" i="2"/>
  <c r="V6" i="2"/>
  <c r="AC32" i="2"/>
  <c r="AH32" i="2"/>
  <c r="AC21" i="2"/>
  <c r="AH21" i="2"/>
  <c r="AC90" i="2"/>
  <c r="AJ90" i="2"/>
  <c r="AC56" i="2"/>
  <c r="AH56" i="2"/>
  <c r="V7" i="2"/>
  <c r="AH47" i="2"/>
  <c r="AC47" i="2"/>
  <c r="AK101" i="2"/>
  <c r="AC101" i="2"/>
  <c r="AK43" i="2"/>
  <c r="AC43" i="2"/>
  <c r="F19" i="2"/>
  <c r="G19" i="2" s="1"/>
  <c r="AC62" i="2"/>
  <c r="AH62" i="2"/>
  <c r="F18" i="2"/>
  <c r="AK34" i="2"/>
  <c r="AC34" i="2"/>
  <c r="V28" i="2"/>
  <c r="AC98" i="2"/>
  <c r="AJ98" i="2"/>
  <c r="F65" i="2"/>
  <c r="F47" i="2"/>
  <c r="G47" i="2" s="1"/>
  <c r="AH9" i="2"/>
  <c r="C105" i="2"/>
  <c r="J105" i="2"/>
  <c r="AC69" i="2"/>
  <c r="AH69" i="2"/>
  <c r="F104" i="2"/>
  <c r="G104" i="2" s="1"/>
  <c r="AK33" i="2"/>
  <c r="AC33" i="2"/>
  <c r="AC15" i="2"/>
  <c r="AH15" i="2"/>
  <c r="AC22" i="2"/>
  <c r="AH22" i="2"/>
  <c r="AC17" i="2"/>
  <c r="AH17" i="2"/>
  <c r="AJ89" i="2"/>
  <c r="AC89" i="2"/>
  <c r="AH8" i="2"/>
  <c r="AC8" i="2"/>
  <c r="F60" i="2"/>
  <c r="G60" i="2" s="1"/>
  <c r="H60" i="2" s="1"/>
  <c r="V81" i="2"/>
  <c r="AH78" i="2"/>
  <c r="AC78" i="2"/>
  <c r="AH67" i="2"/>
  <c r="AC67" i="2"/>
  <c r="AC75" i="2"/>
  <c r="AK75" i="2"/>
  <c r="AH51" i="2"/>
  <c r="AC51" i="2"/>
  <c r="AK84" i="2"/>
  <c r="AC84" i="2"/>
  <c r="AH49" i="2"/>
  <c r="AC49" i="2"/>
  <c r="AK38" i="2"/>
  <c r="AC38" i="2"/>
  <c r="AC87" i="2"/>
  <c r="AJ87" i="2"/>
  <c r="AC82" i="2"/>
  <c r="AK82" i="2"/>
  <c r="AK80" i="2"/>
  <c r="AC80" i="2"/>
  <c r="AC73" i="2"/>
  <c r="AH73" i="2"/>
  <c r="AC70" i="2"/>
  <c r="AH70" i="2"/>
  <c r="AC65" i="2"/>
  <c r="AH65" i="2"/>
  <c r="AH63" i="2"/>
  <c r="AC63" i="2"/>
  <c r="AC46" i="2"/>
  <c r="AH46" i="2"/>
  <c r="AI42" i="2"/>
  <c r="AC42" i="2"/>
  <c r="AC36" i="2"/>
  <c r="AK36" i="2"/>
  <c r="F16" i="2"/>
  <c r="G16" i="2" s="1"/>
  <c r="AC95" i="2"/>
  <c r="AJ95" i="2"/>
  <c r="F69" i="2"/>
  <c r="G69" i="2" s="1"/>
  <c r="G25" i="2"/>
  <c r="H25" i="2" s="1"/>
  <c r="G18" i="2"/>
  <c r="H18" i="2" s="1"/>
  <c r="F68" i="2"/>
  <c r="G68" i="2" s="1"/>
  <c r="V66" i="2"/>
  <c r="AC39" i="2"/>
  <c r="AH30" i="2"/>
  <c r="AC30" i="2"/>
  <c r="G65" i="2"/>
  <c r="H65" i="2" s="1"/>
  <c r="D105" i="2"/>
  <c r="E9" i="2"/>
  <c r="H47" i="2" l="1"/>
  <c r="F11" i="2"/>
  <c r="G11" i="2" s="1"/>
  <c r="AC20" i="2"/>
  <c r="AH20" i="2"/>
  <c r="H16" i="2"/>
  <c r="G54" i="2"/>
  <c r="H54" i="2" s="1"/>
  <c r="G14" i="2"/>
  <c r="H14" i="2" s="1"/>
  <c r="G10" i="2"/>
  <c r="H10" i="2" s="1"/>
  <c r="AH66" i="2"/>
  <c r="AC66" i="2"/>
  <c r="AH7" i="2"/>
  <c r="AC7" i="2"/>
  <c r="AH6" i="2"/>
  <c r="AC6" i="2"/>
  <c r="H68" i="2"/>
  <c r="H69" i="2"/>
  <c r="G85" i="2"/>
  <c r="H85" i="2" s="1"/>
  <c r="V5" i="2"/>
  <c r="AI4" i="2"/>
  <c r="AI105" i="2" s="1"/>
  <c r="E105" i="2"/>
  <c r="F9" i="2"/>
  <c r="F105" i="2" s="1"/>
  <c r="AC81" i="2"/>
  <c r="AK81" i="2"/>
  <c r="AK105" i="2" s="1"/>
  <c r="AC28" i="2"/>
  <c r="AH28" i="2"/>
  <c r="H19" i="2"/>
  <c r="AC18" i="2"/>
  <c r="AH18" i="2"/>
  <c r="G9" i="2"/>
  <c r="AJ105" i="2"/>
  <c r="H104" i="2"/>
  <c r="H82" i="2"/>
  <c r="H11" i="2" l="1"/>
  <c r="G105" i="2"/>
  <c r="H9" i="2"/>
  <c r="AC5" i="2"/>
  <c r="AC105" i="2" s="1"/>
  <c r="AH5" i="2"/>
  <c r="AH105" i="2" s="1"/>
  <c r="V105" i="2"/>
  <c r="H105" i="2" l="1"/>
</calcChain>
</file>

<file path=xl/comments1.xml><?xml version="1.0" encoding="utf-8"?>
<comments xmlns="http://schemas.openxmlformats.org/spreadsheetml/2006/main">
  <authors>
    <author>Windows User</author>
    <author>HR ADMIN</author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0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1April, eligible for leaves from july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65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18May, eligible for leaves from Sept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67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21st June. Eligible for EL from Feb
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1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21st June. Eligible for EL from Feb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  <comment ref="B1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F-40000/- V-5000/-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ESIC - Employees whose monthly wages are Rs 21,000 or below are covered under the ESI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 to 18750/-   PT Nil
18751 to 25000 PT 125/-
25001 to 33,333 PT 167/-
33,334, and above  208/-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9.5 days paid leave paid. And balance paid leaves 12 days carry forverd.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mistake extra deduction cut  Rs.3000/- in jan-22 salary. That wye resone we paid diffrence amt.3000/- 
Amount to be payd jan-22 91665/- and paid amt. 88665/- 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leave..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9days
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3 days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mistake extra deduction cut  Rs.15900/- in jan-22 salary. That wye resone we paid diffrence amt.15900/- 
Amount to be payd jan-22 80342/- and paid amt. 64442/- 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Dec-21 extra attandence bonus paid that wayreson to be deducted 0.5 day leave this month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1 day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leave...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5 days</t>
        </r>
      </text>
    </comment>
    <comment ref="AB12" authorId="0" shapeId="0">
      <text>
        <r>
          <rPr>
            <sz val="10"/>
            <color indexed="8"/>
            <rFont val="Tahoma"/>
            <family val="2"/>
          </rPr>
          <t>Author:
Deduction of 2810/-  against non acivmenet target 41% achived from 10000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have worked on weekend (i.e., Saturday - 12th March 2022). So. please don't forget to add the half-day </t>
        </r>
      </text>
    </comment>
    <comment ref="AB20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Total Dedection of 10000/- for non achievment of traget. 
Website Enquiry total 0 of 2. </t>
        </r>
      </text>
    </comment>
    <comment ref="AB29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Deduction of Rs. 592/- From 3500/- Inr. against non achivement of traget of 6000 USD.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Sep-21 extra attandence bonus paid that wayreson to be deducted 0.5 day leave this month</t>
        </r>
      </text>
    </comment>
    <comment ref="U34" authorId="0" shapeId="0">
      <text>
        <r>
          <rPr>
            <sz val="10"/>
            <color indexed="8"/>
            <rFont val="Tahoma"/>
            <family val="2"/>
          </rPr>
          <t>Author:
3 extra working on 20, and 27 March Total 1518/-.
2752 Petrol Allaowance for 1223KM.</t>
        </r>
      </text>
    </comment>
    <comment ref="AB34" authorId="0" shapeId="0">
      <text>
        <r>
          <rPr>
            <sz val="10"/>
            <color indexed="8"/>
            <rFont val="Tahoma"/>
            <family val="2"/>
          </rPr>
          <t>Author:
Advance Payemnt deduction Of rs 2500. Balance as on 1st Apr-22 Rs.13000/-</t>
        </r>
      </text>
    </comment>
    <comment ref="AB3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Advance Balance as on 1st Mar 1500/-
Jan-21 month 3 days leave not duducted. Amount to be paid 10242/- but Amount paid is Rs. 12987/- diffrence amt. 2745/- deducteed on march-22 month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extra working on Dt.27/3/22. Rs.3500/- his Douter paid by chq. No.003334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extra working on Dt.oct-21 diwali</t>
        </r>
      </text>
    </comment>
    <comment ref="AB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Balance as on 1st Apr-22 Rs.10000/-</t>
        </r>
      </text>
    </comment>
    <comment ref="U38" authorId="0" shapeId="0">
      <text>
        <r>
          <rPr>
            <sz val="10"/>
            <color indexed="8"/>
            <rFont val="Tahoma"/>
            <family val="2"/>
          </rPr>
          <t>Author:
Petrol allowance paid Rs601/- for 267
 Kms.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 days paid leave paid. And balance paid leaves 12 days carry forverd.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by Nishikant sir</t>
        </r>
      </text>
    </comment>
    <comment ref="A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by Nishikant sir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AB5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10000/- Advance salary paid Balance as on 1st Apr-22 Rs.10000/-</t>
        </r>
      </text>
    </comment>
    <comment ref="AB59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 Advance Payment 
Balance as on 1st Apr-22 Rs 909/-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have worked on weekend (i.e., Saturday - 12th March 2022). So. please don't forget to add the half-day 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</t>
        </r>
      </text>
    </comment>
    <comment ref="R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Feb-22 month 1 paid leave deduction issue hone se. 0.5 day extra paid leave carry forward kr di gyi he.</t>
        </r>
      </text>
    </comment>
    <comment ref="U81" authorId="0" shapeId="0">
      <text>
        <r>
          <rPr>
            <sz val="10"/>
            <color indexed="8"/>
            <rFont val="Tahoma"/>
            <family val="2"/>
          </rPr>
          <t>Author:
PETROL ALLOWANCE OF RS. 2355/- FOR 1053 KMS.</t>
        </r>
      </text>
    </comment>
    <comment ref="AB81" authorId="0" shapeId="0">
      <text>
        <r>
          <rPr>
            <sz val="10"/>
            <color indexed="8"/>
            <rFont val="Tahoma"/>
            <family val="2"/>
          </rPr>
          <t>Author:
advance payment. Balance as on 1st Apr00 /-</t>
        </r>
      </text>
    </comment>
    <comment ref="A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Rs.10000/- Deduction for non achieved target </t>
        </r>
      </text>
    </comment>
    <comment ref="AB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feb-22 month 1500/- not deducted</t>
        </r>
      </text>
    </comment>
    <comment ref="U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PETROL ALLOWANCE OF RS. 513/- FOR 228 KMS.
</t>
        </r>
      </text>
    </comment>
  </commentList>
</comments>
</file>

<file path=xl/sharedStrings.xml><?xml version="1.0" encoding="utf-8"?>
<sst xmlns="http://schemas.openxmlformats.org/spreadsheetml/2006/main" count="579" uniqueCount="219">
  <si>
    <t>NAME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</si>
  <si>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</si>
  <si>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</si>
  <si>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</si>
  <si>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</si>
  <si>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</si>
  <si>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</si>
  <si>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</si>
  <si>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</si>
  <si>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</si>
  <si>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</si>
  <si>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</si>
  <si>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</si>
  <si>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Saloni Bandi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</si>
  <si>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</si>
  <si>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</si>
  <si>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</si>
  <si>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</si>
  <si>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</si>
  <si>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</si>
  <si>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</si>
  <si>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</si>
  <si>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</si>
  <si>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</si>
  <si>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</si>
  <si>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</si>
  <si>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</si>
  <si>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</si>
  <si>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</si>
  <si>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</si>
  <si>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</si>
  <si>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</si>
  <si>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</si>
  <si>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</si>
  <si>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</si>
  <si>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</si>
  <si>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</si>
  <si>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</si>
  <si>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</si>
  <si>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</si>
  <si>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</si>
  <si>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</si>
  <si>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</si>
  <si>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</si>
  <si>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</si>
  <si>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</si>
  <si>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</si>
  <si>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</si>
  <si>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</si>
  <si>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</si>
  <si>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</si>
  <si>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</si>
  <si>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</si>
  <si>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</si>
  <si>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</si>
  <si>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</si>
  <si>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</si>
  <si>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</si>
  <si>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</si>
  <si>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</si>
  <si>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</si>
  <si>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</si>
  <si>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</si>
  <si>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</si>
  <si>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</si>
  <si>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</si>
  <si>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</si>
  <si>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</si>
  <si>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</si>
  <si>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</si>
  <si>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</si>
  <si>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</si>
  <si>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</si>
  <si>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</si>
  <si>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Mamta Arora</t>
  </si>
  <si>
    <t>Manisha Choubey</t>
  </si>
  <si>
    <t>Shivani Thakur</t>
  </si>
  <si>
    <t>Abhilash Sahu</t>
  </si>
  <si>
    <t>Bilal Mansuri</t>
  </si>
  <si>
    <t>Tushar Gehlot</t>
  </si>
  <si>
    <t>Bharat Kuril</t>
  </si>
  <si>
    <t>Tinkesh Thakur</t>
  </si>
  <si>
    <t>Swarnima Shrivastava</t>
  </si>
  <si>
    <t>Eligble for paid leaves from Jan 2022</t>
  </si>
  <si>
    <t>Eligbale for Paid leaves from Apr 22</t>
  </si>
  <si>
    <t>Prajakta Akolkar</t>
  </si>
  <si>
    <t>Name Removed</t>
  </si>
  <si>
    <t>Padma Rao</t>
  </si>
  <si>
    <t>Eligible for Paid leaves from March 22</t>
  </si>
  <si>
    <t>Added</t>
  </si>
  <si>
    <t>Sourabh Bansal</t>
  </si>
  <si>
    <t>Krishn Chandra Shukla</t>
  </si>
  <si>
    <t>Eligible for Paid leaves from April 22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</si>
  <si>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</si>
  <si>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</si>
  <si>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</si>
  <si>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</si>
  <si>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</si>
  <si>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</si>
  <si>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</si>
  <si>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Kunal Kushwah</t>
  </si>
  <si>
    <t>Mahak Ghumare</t>
  </si>
  <si>
    <t>Ajay Kushwah</t>
  </si>
  <si>
    <t>Sonika Mourya</t>
  </si>
  <si>
    <t>Neeraj Goswami</t>
  </si>
  <si>
    <t>Mohit Upadhyay</t>
  </si>
  <si>
    <t>Eligible for Paid leaves from May 22</t>
  </si>
  <si>
    <t>Eligible for Paid leaves from Aug 22</t>
  </si>
  <si>
    <t>Advance Amount 7000</t>
  </si>
  <si>
    <t>Eligible for Paid leaves from Feb 22 / Her Increment is done</t>
  </si>
  <si>
    <t>Shivani Chourasiya</t>
  </si>
  <si>
    <t>Rahul Gangle</t>
  </si>
  <si>
    <t>Soumya Srivastav</t>
  </si>
  <si>
    <t>Terminated (No salary ned to be given for Mar month as per Vivek Sir)</t>
  </si>
  <si>
    <t>f</t>
  </si>
  <si>
    <t>Eligible for paid leaves from July 22</t>
  </si>
  <si>
    <t>Eligible for paid leaves from June 22</t>
  </si>
  <si>
    <t>Ravikant</t>
  </si>
  <si>
    <t>Name</t>
  </si>
  <si>
    <t>Monthly CTC</t>
  </si>
  <si>
    <t>Employer Contri.</t>
  </si>
  <si>
    <t>Leaves</t>
  </si>
  <si>
    <t>Basic</t>
  </si>
  <si>
    <t>HRA</t>
  </si>
  <si>
    <t>Conveyance  Allowance (A)</t>
  </si>
  <si>
    <t>Medical Allowance (B)</t>
  </si>
  <si>
    <t>Special Allowance (C)</t>
  </si>
  <si>
    <t xml:space="preserve"> Total Allowances (A+B+C=D)</t>
  </si>
  <si>
    <t>Payable Salary (1)</t>
  </si>
  <si>
    <t>Leave Balance (A)</t>
  </si>
  <si>
    <t xml:space="preserve">Present 
</t>
  </si>
  <si>
    <t>Absent Days (B)</t>
  </si>
  <si>
    <t>Leaves earned in current month (C)</t>
  </si>
  <si>
    <t>Paid Leave (A-B+C=D)</t>
  </si>
  <si>
    <t>Days To bee Deducted (L*) (E)</t>
  </si>
  <si>
    <t>Leaves bal to be carry fwd (F)</t>
  </si>
  <si>
    <t>Attendence Bonus leaves (H)</t>
  </si>
  <si>
    <t>Att Bonus Leave in Amt. (3)</t>
  </si>
  <si>
    <t>Others Allowances
(4)</t>
  </si>
  <si>
    <t>Jagannath Prasad Tiwari</t>
  </si>
  <si>
    <t>Vishal Binjawa</t>
  </si>
  <si>
    <t>Naresh Gupta</t>
  </si>
  <si>
    <t>Ravikant Lanwaer</t>
  </si>
  <si>
    <t>Kamal Piplaje</t>
  </si>
  <si>
    <t xml:space="preserve">MANGO IT SOLUTIONS - March- 2022 (SALARIED) </t>
  </si>
  <si>
    <t>GroBP Sal (1-2+3+4=5)</t>
  </si>
  <si>
    <t>ESIC (6)</t>
  </si>
  <si>
    <t>Emp's  EPF (7)</t>
  </si>
  <si>
    <t>Pro. Tax (8)</t>
  </si>
  <si>
    <t>TDS (9)</t>
  </si>
  <si>
    <t>Traning Deduction (10)</t>
  </si>
  <si>
    <t>Other Ded. (11)</t>
  </si>
  <si>
    <t>Net Pay (5-(6-7-8-9-10-11))</t>
  </si>
  <si>
    <t>Days To bee Deducted (L*) € for salary slip adujutment</t>
  </si>
  <si>
    <t>calculation</t>
  </si>
  <si>
    <t>Pay By</t>
  </si>
  <si>
    <t>Retention Bonus in Curent Month</t>
  </si>
  <si>
    <t>SD</t>
  </si>
  <si>
    <t>Mktng</t>
  </si>
  <si>
    <t>Training</t>
  </si>
  <si>
    <t>Admin/HR &amp; Others</t>
  </si>
  <si>
    <t>attendence sheet name</t>
  </si>
  <si>
    <t>BP</t>
  </si>
  <si>
    <t>58338/100008</t>
  </si>
  <si>
    <t>105000/180000</t>
  </si>
  <si>
    <t>29169/100008</t>
  </si>
  <si>
    <t>Chq</t>
  </si>
  <si>
    <t>chq</t>
  </si>
  <si>
    <t>salary On hold</t>
  </si>
  <si>
    <t>19446/100008</t>
  </si>
  <si>
    <t>19446/83340</t>
  </si>
  <si>
    <t>6250/300000</t>
  </si>
  <si>
    <t>not paid</t>
  </si>
  <si>
    <t>PF Deduction krna he sir…</t>
  </si>
  <si>
    <t>Prepaired By - Rahul Gangle</t>
  </si>
  <si>
    <t>Dt. 09/04/2022</t>
  </si>
  <si>
    <t>1. Rhythem Kandelwal -  Saturday - 12th March 2022) 0.5 days extra work not pay.</t>
  </si>
  <si>
    <t xml:space="preserve">                        that the ression we paid 0.5 day extra work salary on apr-22 salary. </t>
  </si>
  <si>
    <t xml:space="preserve">2. Priyanka Pathak - 1 day working extra absent mark on march-22 month by mistak. </t>
  </si>
  <si>
    <t xml:space="preserve">                     that the ression we paid 1 day extra work salary on apr-22 salary.</t>
  </si>
  <si>
    <t xml:space="preserve">3. Chandar bhaiya - 1 day extra work in march-22 not paid. that ression we paid 1 day extra work salary on apr-22 salary. </t>
  </si>
  <si>
    <t>Prakash sarki</t>
  </si>
  <si>
    <t>Extra deduction attendence bonus not paid</t>
  </si>
  <si>
    <t>Gracy Francis Joseph</t>
  </si>
  <si>
    <t>Tanvi Godha</t>
  </si>
  <si>
    <t>Sunny Trivedi</t>
  </si>
  <si>
    <t>Paras Joshi</t>
  </si>
  <si>
    <t>Sneha Hire</t>
  </si>
  <si>
    <t>Prabha Gaur</t>
  </si>
  <si>
    <t>Eligible in July for paid leaves</t>
  </si>
  <si>
    <t>Eligible for paid leaves in November</t>
  </si>
  <si>
    <t>Shanu Solanki</t>
  </si>
  <si>
    <t>Preetibala Mankar</t>
  </si>
  <si>
    <t>Deeksha Bhadoriya</t>
  </si>
  <si>
    <t>Deepak Patel</t>
  </si>
  <si>
    <t>Hemant Sharma</t>
  </si>
  <si>
    <t>Shubham Jaiswal</t>
  </si>
  <si>
    <t>Prateek Tapal</t>
  </si>
  <si>
    <t>Eligible for paid leaves in Nov</t>
  </si>
  <si>
    <t>Eligible for paid leaves in september</t>
  </si>
  <si>
    <t>Eligible for paid leaves in October</t>
  </si>
  <si>
    <t>Ankit Mishra</t>
  </si>
  <si>
    <t>Neena Sethia</t>
  </si>
  <si>
    <t>Danish Ullah</t>
  </si>
  <si>
    <t>Devendra Barodiya</t>
  </si>
  <si>
    <t>Sanskar Soni</t>
  </si>
  <si>
    <t>Ravi Patel</t>
  </si>
  <si>
    <t>Shoaib Khan</t>
  </si>
  <si>
    <t>Anjul Pathak</t>
  </si>
  <si>
    <t>Rahul Namdev</t>
  </si>
  <si>
    <t>Yash Chauhan</t>
  </si>
  <si>
    <t>Vaishnavi Panchbhai</t>
  </si>
  <si>
    <t>Jyoti Sharma-</t>
  </si>
  <si>
    <t>Probation period - 6 Months</t>
  </si>
  <si>
    <t>Eligible for Paid Leaves from - Aug. 2023</t>
  </si>
  <si>
    <t>2. Sakshi Yadav -</t>
  </si>
  <si>
    <t>Probation Period - 3 Months</t>
  </si>
  <si>
    <t>Eligible for Paid Leaves from - June. 2023</t>
  </si>
  <si>
    <t xml:space="preserve">3. Prafful Chandran-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</si>
</sst>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70C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Garamond"/>
      <family val="1"/>
    </font>
    <font>
      <b/>
      <sz val="12"/>
      <color rgb="FFFF0000"/>
      <name val="Garamond"/>
      <family val="1"/>
    </font>
    <font>
      <b/>
      <sz val="15"/>
      <name val="Garamond"/>
      <family val="1"/>
    </font>
    <font>
      <sz val="15"/>
      <name val="Garamond"/>
      <family val="1"/>
    </font>
    <font>
      <sz val="15"/>
      <color rgb="FF000000"/>
      <name val="Garamond"/>
      <family val="1"/>
    </font>
    <font>
      <sz val="15"/>
      <color theme="1"/>
      <name val="Garamond"/>
      <family val="1"/>
    </font>
    <font>
      <b/>
      <sz val="15"/>
      <color rgb="FFFF0000"/>
      <name val="Garamond"/>
      <family val="1"/>
    </font>
    <font>
      <b/>
      <sz val="15"/>
      <color theme="1"/>
      <name val="Garamond"/>
      <family val="1"/>
    </font>
    <font>
      <sz val="15"/>
      <color rgb="FFFF0000"/>
      <name val="Garamond"/>
      <family val="1"/>
    </font>
    <font>
      <sz val="10"/>
      <color indexed="8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Tahoma"/>
      <family val="2"/>
    </font>
    <font>
      <sz val="16"/>
      <color theme="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8"/>
      <name val="Garamond"/>
      <family val="1"/>
    </font>
    <font>
      <sz val="11"/>
      <color rgb="FFFF0000"/>
      <name val="Arial"/>
      <family val="2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2" xfId="0" applyFont="1" applyFill="1" applyBorder="1" applyAlignment="1">
      <alignment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164" fontId="19" fillId="0" borderId="2" xfId="0" applyNumberFormat="1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left" wrapText="1"/>
    </xf>
    <xf numFmtId="0" fontId="22" fillId="0" borderId="2" xfId="0" applyFont="1" applyFill="1" applyBorder="1" applyAlignment="1">
      <alignment horizontal="right"/>
    </xf>
    <xf numFmtId="1" fontId="22" fillId="0" borderId="2" xfId="0" applyNumberFormat="1" applyFont="1" applyFill="1" applyBorder="1" applyAlignment="1">
      <alignment horizontal="right"/>
    </xf>
    <xf numFmtId="0" fontId="21" fillId="0" borderId="2" xfId="0" applyFont="1" applyFill="1" applyBorder="1" applyAlignment="1">
      <alignment horizontal="right"/>
    </xf>
    <xf numFmtId="1" fontId="21" fillId="0" borderId="2" xfId="0" applyNumberFormat="1" applyFont="1" applyFill="1" applyBorder="1" applyAlignment="1">
      <alignment horizontal="right"/>
    </xf>
    <xf numFmtId="0" fontId="22" fillId="0" borderId="2" xfId="0" applyNumberFormat="1" applyFont="1" applyFill="1" applyBorder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right" wrapText="1"/>
    </xf>
    <xf numFmtId="1" fontId="24" fillId="0" borderId="2" xfId="0" applyNumberFormat="1" applyFont="1" applyFill="1" applyBorder="1" applyAlignment="1">
      <alignment horizontal="right" vertical="center" wrapText="1"/>
    </xf>
    <xf numFmtId="1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 vertical="center"/>
    </xf>
    <xf numFmtId="1" fontId="22" fillId="0" borderId="7" xfId="0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1" fillId="0" borderId="2" xfId="0" applyFont="1" applyFill="1" applyBorder="1" applyAlignment="1">
      <alignment horizontal="left" vertical="center" wrapText="1"/>
    </xf>
    <xf numFmtId="0" fontId="26" fillId="0" borderId="8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 wrapText="1"/>
    </xf>
    <xf numFmtId="0" fontId="26" fillId="0" borderId="8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right" vertical="center" wrapText="1"/>
    </xf>
    <xf numFmtId="0" fontId="21" fillId="3" borderId="2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right" vertical="center"/>
    </xf>
    <xf numFmtId="1" fontId="22" fillId="3" borderId="2" xfId="0" applyNumberFormat="1" applyFont="1" applyFill="1" applyBorder="1" applyAlignment="1">
      <alignment horizontal="right"/>
    </xf>
    <xf numFmtId="1" fontId="21" fillId="3" borderId="2" xfId="0" applyNumberFormat="1" applyFont="1" applyFill="1" applyBorder="1" applyAlignment="1">
      <alignment horizontal="right"/>
    </xf>
    <xf numFmtId="0" fontId="22" fillId="3" borderId="2" xfId="0" applyFont="1" applyFill="1" applyBorder="1" applyAlignment="1">
      <alignment horizontal="right"/>
    </xf>
    <xf numFmtId="0" fontId="22" fillId="3" borderId="2" xfId="0" applyNumberFormat="1" applyFont="1" applyFill="1" applyBorder="1" applyAlignment="1">
      <alignment horizontal="center" vertical="center"/>
    </xf>
    <xf numFmtId="1" fontId="22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right" wrapText="1"/>
    </xf>
    <xf numFmtId="1" fontId="24" fillId="3" borderId="2" xfId="0" applyNumberFormat="1" applyFont="1" applyFill="1" applyBorder="1" applyAlignment="1">
      <alignment horizontal="right" vertical="center" wrapText="1"/>
    </xf>
    <xf numFmtId="1" fontId="22" fillId="3" borderId="7" xfId="0" applyNumberFormat="1" applyFont="1" applyFill="1" applyBorder="1" applyAlignment="1">
      <alignment horizontal="right" vertical="center"/>
    </xf>
    <xf numFmtId="1" fontId="22" fillId="3" borderId="2" xfId="0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right" wrapText="1"/>
    </xf>
    <xf numFmtId="0" fontId="26" fillId="0" borderId="2" xfId="0" applyFont="1" applyFill="1" applyBorder="1"/>
    <xf numFmtId="1" fontId="24" fillId="0" borderId="2" xfId="0" applyNumberFormat="1" applyFont="1" applyFill="1" applyBorder="1" applyAlignment="1">
      <alignment horizontal="right" vertical="center"/>
    </xf>
    <xf numFmtId="0" fontId="21" fillId="0" borderId="6" xfId="0" applyFont="1" applyFill="1" applyBorder="1" applyAlignment="1">
      <alignment horizontal="left"/>
    </xf>
    <xf numFmtId="0" fontId="25" fillId="2" borderId="6" xfId="0" applyFont="1" applyFill="1" applyBorder="1" applyAlignment="1">
      <alignment horizontal="left"/>
    </xf>
    <xf numFmtId="0" fontId="27" fillId="2" borderId="2" xfId="0" applyFont="1" applyFill="1" applyBorder="1" applyAlignment="1">
      <alignment horizontal="right"/>
    </xf>
    <xf numFmtId="1" fontId="27" fillId="2" borderId="2" xfId="0" applyNumberFormat="1" applyFont="1" applyFill="1" applyBorder="1" applyAlignment="1">
      <alignment horizontal="right"/>
    </xf>
    <xf numFmtId="0" fontId="25" fillId="2" borderId="2" xfId="0" applyFont="1" applyFill="1" applyBorder="1" applyAlignment="1">
      <alignment horizontal="right"/>
    </xf>
    <xf numFmtId="1" fontId="25" fillId="2" borderId="2" xfId="0" applyNumberFormat="1" applyFont="1" applyFill="1" applyBorder="1" applyAlignment="1">
      <alignment horizontal="right"/>
    </xf>
    <xf numFmtId="0" fontId="27" fillId="2" borderId="2" xfId="0" applyNumberFormat="1" applyFont="1" applyFill="1" applyBorder="1" applyAlignment="1">
      <alignment horizontal="center" vertical="center"/>
    </xf>
    <xf numFmtId="1" fontId="27" fillId="2" borderId="2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 vertical="center" wrapText="1"/>
    </xf>
    <xf numFmtId="1" fontId="27" fillId="2" borderId="2" xfId="0" applyNumberFormat="1" applyFont="1" applyFill="1" applyBorder="1" applyAlignment="1">
      <alignment horizontal="right" vertical="center" wrapText="1"/>
    </xf>
    <xf numFmtId="1" fontId="27" fillId="2" borderId="2" xfId="0" applyNumberFormat="1" applyFont="1" applyFill="1" applyBorder="1" applyAlignment="1">
      <alignment horizontal="right" vertical="center"/>
    </xf>
    <xf numFmtId="0" fontId="29" fillId="0" borderId="0" xfId="0" applyFont="1" applyFill="1"/>
    <xf numFmtId="0" fontId="0" fillId="0" borderId="0" xfId="0" applyFill="1"/>
    <xf numFmtId="0" fontId="0" fillId="0" borderId="0" xfId="0" applyNumberFormat="1" applyFill="1"/>
    <xf numFmtId="0" fontId="19" fillId="0" borderId="2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30" fillId="0" borderId="0" xfId="0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1" fontId="25" fillId="0" borderId="7" xfId="0" applyNumberFormat="1" applyFont="1" applyFill="1" applyBorder="1" applyAlignment="1">
      <alignment horizontal="right"/>
    </xf>
    <xf numFmtId="1" fontId="22" fillId="0" borderId="7" xfId="0" applyNumberFormat="1" applyFont="1" applyFill="1" applyBorder="1" applyAlignment="1">
      <alignment horizontal="right"/>
    </xf>
    <xf numFmtId="1" fontId="25" fillId="0" borderId="5" xfId="0" applyNumberFormat="1" applyFont="1" applyFill="1" applyBorder="1" applyAlignment="1">
      <alignment horizontal="right"/>
    </xf>
    <xf numFmtId="0" fontId="25" fillId="0" borderId="5" xfId="0" applyNumberFormat="1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center"/>
    </xf>
    <xf numFmtId="1" fontId="24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>
      <alignment horizontal="right"/>
    </xf>
    <xf numFmtId="0" fontId="24" fillId="0" borderId="2" xfId="0" applyFont="1" applyFill="1" applyBorder="1" applyAlignment="1">
      <alignment horizontal="center"/>
    </xf>
    <xf numFmtId="0" fontId="21" fillId="0" borderId="5" xfId="0" applyNumberFormat="1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/>
    </xf>
    <xf numFmtId="1" fontId="25" fillId="3" borderId="7" xfId="0" applyNumberFormat="1" applyFont="1" applyFill="1" applyBorder="1" applyAlignment="1">
      <alignment horizontal="right"/>
    </xf>
    <xf numFmtId="1" fontId="22" fillId="3" borderId="7" xfId="0" applyNumberFormat="1" applyFont="1" applyFill="1" applyBorder="1" applyAlignment="1">
      <alignment horizontal="right"/>
    </xf>
    <xf numFmtId="1" fontId="25" fillId="3" borderId="5" xfId="0" applyNumberFormat="1" applyFont="1" applyFill="1" applyBorder="1" applyAlignment="1">
      <alignment horizontal="right"/>
    </xf>
    <xf numFmtId="0" fontId="25" fillId="3" borderId="5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/>
    </xf>
    <xf numFmtId="1" fontId="24" fillId="3" borderId="2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right"/>
    </xf>
    <xf numFmtId="1" fontId="24" fillId="3" borderId="2" xfId="0" applyNumberFormat="1" applyFont="1" applyFill="1" applyBorder="1" applyAlignment="1">
      <alignment horizontal="right"/>
    </xf>
    <xf numFmtId="0" fontId="29" fillId="3" borderId="0" xfId="0" applyFont="1" applyFill="1"/>
    <xf numFmtId="0" fontId="0" fillId="3" borderId="0" xfId="0" applyFill="1"/>
    <xf numFmtId="0" fontId="0" fillId="3" borderId="0" xfId="0" applyNumberForma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NumberFormat="1" applyFont="1" applyFill="1"/>
    <xf numFmtId="0" fontId="33" fillId="0" borderId="0" xfId="0" applyFont="1" applyFill="1"/>
    <xf numFmtId="1" fontId="25" fillId="0" borderId="2" xfId="0" applyNumberFormat="1" applyFont="1" applyFill="1" applyBorder="1" applyAlignment="1">
      <alignment horizontal="right"/>
    </xf>
    <xf numFmtId="0" fontId="25" fillId="0" borderId="2" xfId="0" applyNumberFormat="1" applyFont="1" applyFill="1" applyBorder="1" applyAlignment="1">
      <alignment horizontal="center"/>
    </xf>
    <xf numFmtId="0" fontId="21" fillId="0" borderId="2" xfId="0" applyNumberFormat="1" applyFont="1" applyFill="1" applyBorder="1" applyAlignment="1">
      <alignment horizontal="center"/>
    </xf>
    <xf numFmtId="0" fontId="25" fillId="2" borderId="2" xfId="0" applyNumberFormat="1" applyFont="1" applyFill="1" applyBorder="1" applyAlignment="1">
      <alignment horizontal="center"/>
    </xf>
    <xf numFmtId="1" fontId="27" fillId="2" borderId="2" xfId="0" applyNumberFormat="1" applyFont="1" applyFill="1" applyBorder="1" applyAlignment="1">
      <alignment horizontal="center"/>
    </xf>
    <xf numFmtId="0" fontId="34" fillId="2" borderId="0" xfId="0" applyFont="1" applyFill="1"/>
    <xf numFmtId="0" fontId="18" fillId="2" borderId="0" xfId="0" applyFont="1" applyFill="1"/>
    <xf numFmtId="0" fontId="18" fillId="2" borderId="0" xfId="0" applyNumberFormat="1" applyFont="1" applyFill="1"/>
    <xf numFmtId="0" fontId="35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right"/>
    </xf>
    <xf numFmtId="0" fontId="33" fillId="0" borderId="0" xfId="0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36" fillId="2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8" fillId="2" borderId="2" xfId="0" applyFont="1" applyFill="1" applyBorder="1" applyAlignment="1">
      <alignment horizontal="center"/>
    </xf>
    <xf numFmtId="0" fontId="39" fillId="2" borderId="8" xfId="0" applyFont="1" applyFill="1" applyBorder="1" applyAlignment="1">
      <alignment horizontal="left" vertical="center"/>
    </xf>
    <xf numFmtId="0" fontId="40" fillId="2" borderId="2" xfId="0" applyFont="1" applyFill="1" applyBorder="1" applyAlignment="1">
      <alignment horizontal="right"/>
    </xf>
    <xf numFmtId="1" fontId="40" fillId="2" borderId="2" xfId="0" applyNumberFormat="1" applyFont="1" applyFill="1" applyBorder="1" applyAlignment="1">
      <alignment horizontal="right"/>
    </xf>
    <xf numFmtId="1" fontId="23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wrapText="1"/>
    </xf>
    <xf numFmtId="0" fontId="16" fillId="0" borderId="0" xfId="0" applyFont="1" applyFill="1" applyAlignment="1"/>
    <xf numFmtId="0" fontId="4" fillId="0" borderId="3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wrapText="1"/>
    </xf>
    <xf numFmtId="0" fontId="4" fillId="4" borderId="0" xfId="0" applyFont="1" applyFill="1" applyAlignment="1"/>
    <xf numFmtId="0" fontId="5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right" wrapText="1"/>
    </xf>
    <xf numFmtId="0" fontId="9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/>
    <xf numFmtId="0" fontId="9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2" borderId="2" xfId="0" applyFill="1" applyBorder="1"/>
    <xf numFmtId="0" fontId="45" fillId="0" borderId="0" xfId="0" applyFont="1"/>
    <xf numFmtId="0" fontId="40" fillId="2" borderId="2" xfId="0" applyFont="1" applyFill="1" applyBorder="1" applyAlignment="1">
      <alignment horizontal="left" wrapText="1"/>
    </xf>
    <xf numFmtId="0" fontId="43" fillId="0" borderId="5" xfId="0" applyFont="1" applyFill="1" applyBorder="1" applyAlignment="1">
      <alignment horizontal="center"/>
    </xf>
    <xf numFmtId="0" fontId="43" fillId="0" borderId="6" xfId="0" applyFont="1" applyFill="1" applyBorder="1" applyAlignment="1">
      <alignment horizontal="center"/>
    </xf>
    <xf numFmtId="0" fontId="43" fillId="0" borderId="7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64" fontId="19" fillId="0" borderId="4" xfId="0" applyNumberFormat="1" applyFont="1" applyFill="1" applyBorder="1" applyAlignment="1">
      <alignment horizontal="center" vertical="center" wrapText="1"/>
    </xf>
    <xf numFmtId="164" fontId="19" fillId="0" borderId="8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1" fontId="20" fillId="0" borderId="8" xfId="0" applyNumberFormat="1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vertical="center" wrapText="1"/>
    </xf>
    <xf numFmtId="1" fontId="19" fillId="0" borderId="8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HL%20FILES/Payroll%20Data/FY%202021-22/12.%20Mar-22/1.%20March-22%20Salary%20Sheet-Final%2012-04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Salary Slip"/>
      <sheetName val="PF SHEET"/>
      <sheetName val="ESIC"/>
      <sheetName val="Notes"/>
      <sheetName val="Compatibility Report"/>
    </sheetNames>
    <sheetDataSet>
      <sheetData sheetId="0"/>
      <sheetData sheetId="1"/>
      <sheetData sheetId="2"/>
      <sheetData sheetId="3">
        <row r="6">
          <cell r="I6">
            <v>104</v>
          </cell>
        </row>
        <row r="7">
          <cell r="I7">
            <v>158</v>
          </cell>
        </row>
        <row r="8">
          <cell r="I8">
            <v>74</v>
          </cell>
        </row>
        <row r="9">
          <cell r="I9">
            <v>77</v>
          </cell>
        </row>
        <row r="10">
          <cell r="I10">
            <v>113</v>
          </cell>
        </row>
        <row r="11">
          <cell r="I11">
            <v>62</v>
          </cell>
        </row>
        <row r="12">
          <cell r="I12">
            <v>76</v>
          </cell>
        </row>
        <row r="13">
          <cell r="I13">
            <v>80</v>
          </cell>
        </row>
        <row r="14">
          <cell r="I14">
            <v>68</v>
          </cell>
        </row>
        <row r="15">
          <cell r="I15">
            <v>135</v>
          </cell>
        </row>
        <row r="16">
          <cell r="I16">
            <v>93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011"/>
  <sheetViews>
    <sheetView tabSelected="1" zoomScale="106" zoomScaleNormal="106" workbookViewId="0">
      <pane xSplit="2" ySplit="3" topLeftCell="C121" activePane="bottomRight" state="frozen"/>
      <selection pane="topRight" activeCell="C1" sqref="C1"/>
      <selection pane="bottomLeft" activeCell="A4" sqref="A4"/>
      <selection pane="bottomRight" activeCell="F129" sqref="F129"/>
    </sheetView>
  </sheetViews>
  <sheetFormatPr defaultColWidth="6.28515625" defaultRowHeight="14.25" x14ac:dyDescent="0.2"/>
  <cols>
    <col min="1" max="1" width="6.42578125" style="131" bestFit="1" customWidth="1"/>
    <col min="2" max="2" width="26.42578125" style="131" customWidth="1"/>
    <col min="3" max="3" width="73.5703125" style="131" bestFit="1" customWidth="1"/>
    <col min="4" max="8" width="6.28515625" style="131" customWidth="1"/>
    <col min="9" max="9" width="30.42578125" style="131" customWidth="1"/>
    <col min="10" max="22" width="6.28515625" style="131" customWidth="1"/>
    <col min="23" max="16384" width="6.28515625" style="131"/>
  </cols>
  <sheetData>
    <row r="1" spans="1:3" ht="18" customHeight="1" x14ac:dyDescent="0.25">
      <c r="A1" s="129" t="s">
        <v>114</v>
      </c>
      <c r="B1" s="130"/>
      <c r="C1" s="1"/>
    </row>
    <row r="2" spans="1:3" ht="15" x14ac:dyDescent="0.25">
      <c r="A2" s="132" t="s">
        <v>1</v>
      </c>
      <c r="B2" s="132" t="s">
        <v>0</v>
      </c>
      <c r="C2" s="133" t="s">
        <v>2</v>
      </c>
    </row>
    <row r="3" spans="1:3" x14ac:dyDescent="0.2">
      <c r="A3" s="1"/>
      <c r="B3" s="1"/>
      <c r="C3" s="1"/>
    </row>
    <row r="4" spans="1:3" s="149" customFormat="1" x14ac:dyDescent="0.2">
      <c r="A4" s="146">
        <v>1</v>
      </c>
      <c r="B4" s="147" t="s">
        <v>3</v>
      </c>
      <c r="C4" s="148"/>
    </row>
    <row r="5" spans="1:3" s="149" customFormat="1" x14ac:dyDescent="0.2">
      <c r="A5" s="146">
        <v>2</v>
      </c>
      <c r="B5" s="147" t="s">
        <v>4</v>
      </c>
      <c r="C5" s="148"/>
    </row>
    <row r="6" spans="1:3" s="149" customFormat="1" x14ac:dyDescent="0.2">
      <c r="A6" s="146">
        <v>3</v>
      </c>
      <c r="B6" s="147" t="s">
        <v>5</v>
      </c>
      <c r="C6" s="148"/>
    </row>
    <row r="7" spans="1:3" s="149" customFormat="1" x14ac:dyDescent="0.2">
      <c r="A7" s="146">
        <v>4</v>
      </c>
      <c r="B7" s="147" t="s">
        <v>6</v>
      </c>
      <c r="C7" s="148"/>
    </row>
    <row r="8" spans="1:3" s="149" customFormat="1" x14ac:dyDescent="0.2">
      <c r="A8" s="146">
        <v>5</v>
      </c>
      <c r="B8" s="147" t="s">
        <v>41</v>
      </c>
      <c r="C8" s="148"/>
    </row>
    <row r="9" spans="1:3" s="149" customFormat="1" x14ac:dyDescent="0.2">
      <c r="A9" s="146">
        <v>6</v>
      </c>
      <c r="B9" s="147" t="s">
        <v>42</v>
      </c>
      <c r="C9" s="148"/>
    </row>
    <row r="10" spans="1:3" s="149" customFormat="1" x14ac:dyDescent="0.2">
      <c r="A10" s="146">
        <v>7</v>
      </c>
      <c r="B10" s="147" t="s">
        <v>7</v>
      </c>
      <c r="C10" s="148"/>
    </row>
    <row r="11" spans="1:3" s="149" customFormat="1" x14ac:dyDescent="0.2">
      <c r="A11" s="146">
        <v>8</v>
      </c>
      <c r="B11" s="147" t="s">
        <v>43</v>
      </c>
      <c r="C11" s="148"/>
    </row>
    <row r="12" spans="1:3" s="149" customFormat="1" x14ac:dyDescent="0.2">
      <c r="A12" s="146">
        <v>9</v>
      </c>
      <c r="B12" s="147" t="s">
        <v>8</v>
      </c>
      <c r="C12" s="148"/>
    </row>
    <row r="13" spans="1:3" s="149" customFormat="1" x14ac:dyDescent="0.2">
      <c r="A13" s="146">
        <v>11</v>
      </c>
      <c r="B13" s="147" t="s">
        <v>10</v>
      </c>
      <c r="C13" s="148"/>
    </row>
    <row r="14" spans="1:3" s="149" customFormat="1" x14ac:dyDescent="0.2">
      <c r="A14" s="146">
        <v>12</v>
      </c>
      <c r="B14" s="147" t="s">
        <v>11</v>
      </c>
      <c r="C14" s="148"/>
    </row>
    <row r="15" spans="1:3" s="149" customFormat="1" x14ac:dyDescent="0.2">
      <c r="A15" s="146">
        <v>13</v>
      </c>
      <c r="B15" s="150" t="s">
        <v>12</v>
      </c>
      <c r="C15" s="148"/>
    </row>
    <row r="16" spans="1:3" s="149" customFormat="1" x14ac:dyDescent="0.2">
      <c r="A16" s="146">
        <v>15</v>
      </c>
      <c r="B16" s="150" t="s">
        <v>13</v>
      </c>
      <c r="C16" s="148"/>
    </row>
    <row r="17" spans="1:3" s="149" customFormat="1" x14ac:dyDescent="0.2">
      <c r="A17" s="146">
        <v>17</v>
      </c>
      <c r="B17" s="150" t="s">
        <v>14</v>
      </c>
      <c r="C17" s="148"/>
    </row>
    <row r="18" spans="1:3" s="149" customFormat="1" x14ac:dyDescent="0.2">
      <c r="A18" s="146">
        <v>18</v>
      </c>
      <c r="B18" s="147" t="s">
        <v>15</v>
      </c>
      <c r="C18" s="148"/>
    </row>
    <row r="19" spans="1:3" s="149" customFormat="1" x14ac:dyDescent="0.2">
      <c r="A19" s="146">
        <v>19</v>
      </c>
      <c r="B19" s="147" t="s">
        <v>16</v>
      </c>
      <c r="C19" s="148"/>
    </row>
    <row r="20" spans="1:3" s="149" customFormat="1" x14ac:dyDescent="0.2">
      <c r="A20" s="146">
        <v>20</v>
      </c>
      <c r="B20" s="147" t="s">
        <v>17</v>
      </c>
      <c r="C20" s="151"/>
    </row>
    <row r="21" spans="1:3" s="149" customFormat="1" x14ac:dyDescent="0.2">
      <c r="A21" s="146">
        <v>21</v>
      </c>
      <c r="B21" s="147" t="s">
        <v>18</v>
      </c>
      <c r="C21" s="148"/>
    </row>
    <row r="22" spans="1:3" s="149" customFormat="1" x14ac:dyDescent="0.2">
      <c r="A22" s="146">
        <v>22</v>
      </c>
      <c r="B22" s="147" t="s">
        <v>19</v>
      </c>
      <c r="C22" s="148"/>
    </row>
    <row r="23" spans="1:3" s="149" customFormat="1" x14ac:dyDescent="0.2">
      <c r="A23" s="146">
        <v>23</v>
      </c>
      <c r="B23" s="147" t="s">
        <v>20</v>
      </c>
      <c r="C23" s="148"/>
    </row>
    <row r="24" spans="1:3" s="149" customFormat="1" x14ac:dyDescent="0.2">
      <c r="A24" s="146">
        <v>24</v>
      </c>
      <c r="B24" s="152" t="s">
        <v>21</v>
      </c>
      <c r="C24" s="153"/>
    </row>
    <row r="25" spans="1:3" s="149" customFormat="1" x14ac:dyDescent="0.2">
      <c r="A25" s="146">
        <v>25</v>
      </c>
      <c r="B25" s="152" t="s">
        <v>46</v>
      </c>
      <c r="C25" s="148"/>
    </row>
    <row r="26" spans="1:3" s="149" customFormat="1" x14ac:dyDescent="0.2">
      <c r="A26" s="146">
        <v>26</v>
      </c>
      <c r="B26" s="152" t="s">
        <v>47</v>
      </c>
      <c r="C26" s="153"/>
    </row>
    <row r="27" spans="1:3" s="149" customFormat="1" x14ac:dyDescent="0.2">
      <c r="A27" s="146">
        <v>27</v>
      </c>
      <c r="B27" s="152" t="s">
        <v>48</v>
      </c>
      <c r="C27" s="153"/>
    </row>
    <row r="28" spans="1:3" s="149" customFormat="1" x14ac:dyDescent="0.2">
      <c r="A28" s="146">
        <v>28</v>
      </c>
      <c r="B28" s="152" t="s">
        <v>50</v>
      </c>
      <c r="C28" s="153"/>
    </row>
    <row r="29" spans="1:3" s="149" customFormat="1" x14ac:dyDescent="0.2">
      <c r="A29" s="146">
        <v>29</v>
      </c>
      <c r="B29" s="152" t="s">
        <v>51</v>
      </c>
      <c r="C29" s="153"/>
    </row>
    <row r="30" spans="1:3" s="149" customFormat="1" x14ac:dyDescent="0.2">
      <c r="A30" s="146">
        <v>30</v>
      </c>
      <c r="B30" s="154" t="s">
        <v>52</v>
      </c>
      <c r="C30" s="153"/>
    </row>
    <row r="31" spans="1:3" s="149" customFormat="1" x14ac:dyDescent="0.2">
      <c r="A31" s="146">
        <v>31</v>
      </c>
      <c r="B31" s="154" t="s">
        <v>53</v>
      </c>
      <c r="C31" s="153"/>
    </row>
    <row r="32" spans="1:3" s="149" customFormat="1" x14ac:dyDescent="0.2">
      <c r="A32" s="146">
        <v>32</v>
      </c>
      <c r="B32" s="154" t="s">
        <v>54</v>
      </c>
      <c r="C32" s="155"/>
    </row>
    <row r="33" spans="1:3" s="149" customFormat="1" x14ac:dyDescent="0.2">
      <c r="A33" s="146">
        <v>33</v>
      </c>
      <c r="B33" s="156" t="s">
        <v>44</v>
      </c>
      <c r="C33" s="148"/>
    </row>
    <row r="34" spans="1:3" s="149" customFormat="1" x14ac:dyDescent="0.2">
      <c r="A34" s="146">
        <v>34</v>
      </c>
      <c r="B34" s="156" t="s">
        <v>22</v>
      </c>
      <c r="C34" s="148"/>
    </row>
    <row r="35" spans="1:3" s="149" customFormat="1" x14ac:dyDescent="0.2">
      <c r="A35" s="146">
        <v>35</v>
      </c>
      <c r="B35" s="152" t="s">
        <v>23</v>
      </c>
      <c r="C35" s="148"/>
    </row>
    <row r="36" spans="1:3" s="149" customFormat="1" x14ac:dyDescent="0.2">
      <c r="A36" s="146">
        <v>36</v>
      </c>
      <c r="B36" s="152" t="s">
        <v>24</v>
      </c>
      <c r="C36" s="148"/>
    </row>
    <row r="37" spans="1:3" s="149" customFormat="1" x14ac:dyDescent="0.2">
      <c r="A37" s="146">
        <v>37</v>
      </c>
      <c r="B37" s="152" t="s">
        <v>25</v>
      </c>
      <c r="C37" s="148"/>
    </row>
    <row r="38" spans="1:3" s="149" customFormat="1" x14ac:dyDescent="0.2">
      <c r="A38" s="146">
        <v>38</v>
      </c>
      <c r="B38" s="152" t="s">
        <v>55</v>
      </c>
      <c r="C38" s="148"/>
    </row>
    <row r="39" spans="1:3" s="149" customFormat="1" x14ac:dyDescent="0.2">
      <c r="A39" s="146">
        <v>39</v>
      </c>
      <c r="B39" s="152" t="s">
        <v>59</v>
      </c>
      <c r="C39" s="148"/>
    </row>
    <row r="40" spans="1:3" s="149" customFormat="1" x14ac:dyDescent="0.2">
      <c r="A40" s="146">
        <v>40</v>
      </c>
      <c r="B40" s="157" t="s">
        <v>27</v>
      </c>
      <c r="C40" s="148"/>
    </row>
    <row r="41" spans="1:3" s="149" customFormat="1" x14ac:dyDescent="0.2">
      <c r="A41" s="146">
        <v>41</v>
      </c>
      <c r="B41" s="157" t="s">
        <v>28</v>
      </c>
      <c r="C41" s="148"/>
    </row>
    <row r="42" spans="1:3" s="149" customFormat="1" x14ac:dyDescent="0.2">
      <c r="A42" s="146">
        <v>42</v>
      </c>
      <c r="B42" s="157" t="s">
        <v>29</v>
      </c>
      <c r="C42" s="148"/>
    </row>
    <row r="43" spans="1:3" s="149" customFormat="1" x14ac:dyDescent="0.2">
      <c r="A43" s="146">
        <v>43</v>
      </c>
      <c r="B43" s="157" t="s">
        <v>30</v>
      </c>
      <c r="C43" s="148"/>
    </row>
    <row r="44" spans="1:3" s="149" customFormat="1" x14ac:dyDescent="0.2">
      <c r="A44" s="146">
        <v>44</v>
      </c>
      <c r="B44" s="157" t="s">
        <v>26</v>
      </c>
      <c r="C44" s="148"/>
    </row>
    <row r="45" spans="1:3" s="149" customFormat="1" x14ac:dyDescent="0.2">
      <c r="A45" s="146">
        <v>45</v>
      </c>
      <c r="B45" s="158" t="s">
        <v>31</v>
      </c>
      <c r="C45" s="148"/>
    </row>
    <row r="46" spans="1:3" s="149" customFormat="1" x14ac:dyDescent="0.2">
      <c r="A46" s="146">
        <v>46</v>
      </c>
      <c r="B46" s="158" t="s">
        <v>32</v>
      </c>
      <c r="C46" s="148"/>
    </row>
    <row r="47" spans="1:3" s="149" customFormat="1" x14ac:dyDescent="0.2">
      <c r="A47" s="146">
        <v>47</v>
      </c>
      <c r="B47" s="158" t="s">
        <v>33</v>
      </c>
      <c r="C47" s="148"/>
    </row>
    <row r="48" spans="1:3" s="149" customFormat="1" x14ac:dyDescent="0.2">
      <c r="A48" s="146">
        <v>48</v>
      </c>
      <c r="B48" s="158" t="s">
        <v>34</v>
      </c>
      <c r="C48" s="148"/>
    </row>
    <row r="49" spans="1:3" s="149" customFormat="1" x14ac:dyDescent="0.2">
      <c r="A49" s="146">
        <v>49</v>
      </c>
      <c r="B49" s="158" t="s">
        <v>35</v>
      </c>
      <c r="C49" s="148"/>
    </row>
    <row r="50" spans="1:3" s="149" customFormat="1" x14ac:dyDescent="0.2">
      <c r="A50" s="146">
        <v>50</v>
      </c>
      <c r="B50" s="158" t="s">
        <v>36</v>
      </c>
      <c r="C50" s="148"/>
    </row>
    <row r="51" spans="1:3" s="149" customFormat="1" x14ac:dyDescent="0.2">
      <c r="A51" s="146">
        <v>51</v>
      </c>
      <c r="B51" s="158" t="s">
        <v>37</v>
      </c>
      <c r="C51" s="148"/>
    </row>
    <row r="52" spans="1:3" s="149" customFormat="1" x14ac:dyDescent="0.2">
      <c r="A52" s="146">
        <v>52</v>
      </c>
      <c r="B52" s="158" t="s">
        <v>38</v>
      </c>
      <c r="C52" s="148"/>
    </row>
    <row r="53" spans="1:3" s="149" customFormat="1" x14ac:dyDescent="0.2">
      <c r="A53" s="146">
        <v>53</v>
      </c>
      <c r="B53" s="158" t="s">
        <v>39</v>
      </c>
      <c r="C53" s="148"/>
    </row>
    <row r="54" spans="1:3" s="149" customFormat="1" x14ac:dyDescent="0.2">
      <c r="A54" s="146">
        <v>54</v>
      </c>
      <c r="B54" s="158" t="s">
        <v>40</v>
      </c>
      <c r="C54" s="148"/>
    </row>
    <row r="55" spans="1:3" s="149" customFormat="1" x14ac:dyDescent="0.2">
      <c r="A55" s="146">
        <v>55</v>
      </c>
      <c r="B55" s="158" t="s">
        <v>45</v>
      </c>
      <c r="C55" s="148"/>
    </row>
    <row r="56" spans="1:3" s="149" customFormat="1" x14ac:dyDescent="0.2">
      <c r="A56" s="146">
        <v>56</v>
      </c>
      <c r="B56" s="158" t="s">
        <v>49</v>
      </c>
      <c r="C56" s="148"/>
    </row>
    <row r="57" spans="1:3" s="149" customFormat="1" x14ac:dyDescent="0.2">
      <c r="A57" s="146">
        <v>57</v>
      </c>
      <c r="B57" s="159" t="s">
        <v>56</v>
      </c>
      <c r="C57" s="148"/>
    </row>
    <row r="58" spans="1:3" s="149" customFormat="1" x14ac:dyDescent="0.2">
      <c r="A58" s="146">
        <v>58</v>
      </c>
      <c r="B58" s="159" t="s">
        <v>57</v>
      </c>
      <c r="C58" s="153"/>
    </row>
    <row r="59" spans="1:3" s="149" customFormat="1" x14ac:dyDescent="0.2">
      <c r="A59" s="146">
        <v>59</v>
      </c>
      <c r="B59" s="159" t="s">
        <v>58</v>
      </c>
      <c r="C59" s="153"/>
    </row>
    <row r="60" spans="1:3" s="149" customFormat="1" x14ac:dyDescent="0.2">
      <c r="A60" s="146">
        <v>60</v>
      </c>
      <c r="B60" s="152" t="s">
        <v>61</v>
      </c>
      <c r="C60" s="148"/>
    </row>
    <row r="61" spans="1:3" s="149" customFormat="1" x14ac:dyDescent="0.2">
      <c r="A61" s="146">
        <v>61</v>
      </c>
      <c r="B61" s="147" t="s">
        <v>60</v>
      </c>
      <c r="C61" s="148"/>
    </row>
    <row r="62" spans="1:3" s="149" customFormat="1" x14ac:dyDescent="0.2">
      <c r="A62" s="146">
        <v>62</v>
      </c>
      <c r="B62" s="158" t="s">
        <v>62</v>
      </c>
      <c r="C62" s="148"/>
    </row>
    <row r="63" spans="1:3" s="149" customFormat="1" x14ac:dyDescent="0.2">
      <c r="A63" s="146">
        <v>63</v>
      </c>
      <c r="B63" s="158" t="s">
        <v>63</v>
      </c>
      <c r="C63" s="148"/>
    </row>
    <row r="64" spans="1:3" s="149" customFormat="1" x14ac:dyDescent="0.2">
      <c r="A64" s="146">
        <v>64</v>
      </c>
      <c r="B64" s="147" t="s">
        <v>64</v>
      </c>
      <c r="C64" s="148"/>
    </row>
    <row r="65" spans="1:3" s="149" customFormat="1" x14ac:dyDescent="0.2">
      <c r="A65" s="146">
        <v>65</v>
      </c>
      <c r="B65" s="147" t="s">
        <v>65</v>
      </c>
      <c r="C65" s="148"/>
    </row>
    <row r="66" spans="1:3" s="149" customFormat="1" x14ac:dyDescent="0.2">
      <c r="A66" s="146">
        <v>66</v>
      </c>
      <c r="B66" s="147" t="s">
        <v>66</v>
      </c>
      <c r="C66" s="148"/>
    </row>
    <row r="67" spans="1:3" s="149" customFormat="1" x14ac:dyDescent="0.2">
      <c r="A67" s="146">
        <v>67</v>
      </c>
      <c r="B67" s="147" t="s">
        <v>67</v>
      </c>
      <c r="C67" s="148" t="s">
        <v>83</v>
      </c>
    </row>
    <row r="68" spans="1:3" s="149" customFormat="1" x14ac:dyDescent="0.2">
      <c r="A68" s="146">
        <v>68</v>
      </c>
      <c r="B68" s="147" t="s">
        <v>68</v>
      </c>
      <c r="C68" s="148" t="s">
        <v>83</v>
      </c>
    </row>
    <row r="69" spans="1:3" s="149" customFormat="1" x14ac:dyDescent="0.2">
      <c r="A69" s="146">
        <v>69</v>
      </c>
      <c r="B69" s="147" t="s">
        <v>69</v>
      </c>
      <c r="C69" s="148" t="s">
        <v>83</v>
      </c>
    </row>
    <row r="70" spans="1:3" s="149" customFormat="1" x14ac:dyDescent="0.2">
      <c r="A70" s="146">
        <v>70</v>
      </c>
      <c r="B70" s="147" t="s">
        <v>70</v>
      </c>
      <c r="C70" s="148" t="s">
        <v>83</v>
      </c>
    </row>
    <row r="71" spans="1:3" s="149" customFormat="1" x14ac:dyDescent="0.2">
      <c r="A71" s="146">
        <v>71</v>
      </c>
      <c r="B71" s="147" t="s">
        <v>71</v>
      </c>
      <c r="C71" s="148"/>
    </row>
    <row r="72" spans="1:3" s="149" customFormat="1" x14ac:dyDescent="0.2">
      <c r="A72" s="146">
        <v>72</v>
      </c>
      <c r="B72" s="147" t="s">
        <v>72</v>
      </c>
      <c r="C72" s="148"/>
    </row>
    <row r="73" spans="1:3" s="149" customFormat="1" x14ac:dyDescent="0.2">
      <c r="A73" s="146">
        <v>73</v>
      </c>
      <c r="B73" s="147" t="s">
        <v>73</v>
      </c>
      <c r="C73" s="148"/>
    </row>
    <row r="74" spans="1:3" s="149" customFormat="1" x14ac:dyDescent="0.2">
      <c r="A74" s="146">
        <v>75</v>
      </c>
      <c r="B74" s="158" t="s">
        <v>74</v>
      </c>
      <c r="C74" s="148"/>
    </row>
    <row r="75" spans="1:3" s="149" customFormat="1" x14ac:dyDescent="0.2">
      <c r="A75" s="146">
        <v>76</v>
      </c>
      <c r="B75" s="147" t="s">
        <v>75</v>
      </c>
      <c r="C75" s="148"/>
    </row>
    <row r="76" spans="1:3" s="149" customFormat="1" x14ac:dyDescent="0.2">
      <c r="A76" s="146">
        <v>77</v>
      </c>
      <c r="B76" s="147" t="s">
        <v>76</v>
      </c>
      <c r="C76" s="148" t="s">
        <v>84</v>
      </c>
    </row>
    <row r="77" spans="1:3" x14ac:dyDescent="0.2">
      <c r="A77" s="134">
        <v>79</v>
      </c>
      <c r="B77" s="136" t="s">
        <v>77</v>
      </c>
      <c r="C77" s="137" t="s">
        <v>107</v>
      </c>
    </row>
    <row r="78" spans="1:3" s="149" customFormat="1" x14ac:dyDescent="0.2">
      <c r="A78" s="146">
        <v>80</v>
      </c>
      <c r="B78" s="147" t="s">
        <v>78</v>
      </c>
      <c r="C78" s="148" t="s">
        <v>84</v>
      </c>
    </row>
    <row r="79" spans="1:3" s="149" customFormat="1" x14ac:dyDescent="0.2">
      <c r="A79" s="146">
        <v>81</v>
      </c>
      <c r="B79" s="147" t="s">
        <v>79</v>
      </c>
      <c r="C79" s="148" t="s">
        <v>84</v>
      </c>
    </row>
    <row r="80" spans="1:3" s="149" customFormat="1" x14ac:dyDescent="0.2">
      <c r="A80" s="146">
        <v>82</v>
      </c>
      <c r="B80" s="152" t="s">
        <v>81</v>
      </c>
      <c r="C80" s="148"/>
    </row>
    <row r="81" spans="1:3" s="149" customFormat="1" x14ac:dyDescent="0.2">
      <c r="A81" s="146">
        <v>83</v>
      </c>
      <c r="B81" s="152" t="s">
        <v>80</v>
      </c>
      <c r="C81" s="148" t="s">
        <v>108</v>
      </c>
    </row>
    <row r="82" spans="1:3" s="149" customFormat="1" x14ac:dyDescent="0.2">
      <c r="A82" s="146">
        <v>84</v>
      </c>
      <c r="B82" s="152" t="s">
        <v>82</v>
      </c>
      <c r="C82" s="148"/>
    </row>
    <row r="83" spans="1:3" s="149" customFormat="1" x14ac:dyDescent="0.2">
      <c r="A83" s="146">
        <v>85</v>
      </c>
      <c r="B83" s="147" t="s">
        <v>85</v>
      </c>
      <c r="C83" s="148" t="s">
        <v>109</v>
      </c>
    </row>
    <row r="84" spans="1:3" s="149" customFormat="1" x14ac:dyDescent="0.2">
      <c r="A84" s="146">
        <v>86</v>
      </c>
      <c r="B84" s="152" t="s">
        <v>87</v>
      </c>
      <c r="C84" s="148" t="s">
        <v>88</v>
      </c>
    </row>
    <row r="85" spans="1:3" s="149" customFormat="1" x14ac:dyDescent="0.2">
      <c r="A85" s="146">
        <v>88</v>
      </c>
      <c r="B85" s="147" t="s">
        <v>91</v>
      </c>
      <c r="C85" s="148" t="s">
        <v>92</v>
      </c>
    </row>
    <row r="86" spans="1:3" x14ac:dyDescent="0.2">
      <c r="A86" s="134">
        <v>89</v>
      </c>
      <c r="B86" s="135" t="s">
        <v>93</v>
      </c>
      <c r="C86" s="1" t="s">
        <v>107</v>
      </c>
    </row>
    <row r="87" spans="1:3" x14ac:dyDescent="0.2">
      <c r="A87" s="134">
        <v>90</v>
      </c>
      <c r="B87" s="135" t="s">
        <v>94</v>
      </c>
      <c r="C87" s="1" t="s">
        <v>107</v>
      </c>
    </row>
    <row r="88" spans="1:3" x14ac:dyDescent="0.2">
      <c r="A88" s="134">
        <v>91</v>
      </c>
      <c r="B88" s="135" t="s">
        <v>95</v>
      </c>
      <c r="C88" s="1" t="s">
        <v>107</v>
      </c>
    </row>
    <row r="89" spans="1:3" x14ac:dyDescent="0.2">
      <c r="A89" s="134">
        <v>92</v>
      </c>
      <c r="B89" s="135" t="s">
        <v>96</v>
      </c>
      <c r="C89" s="1" t="s">
        <v>107</v>
      </c>
    </row>
    <row r="90" spans="1:3" x14ac:dyDescent="0.2">
      <c r="A90" s="134">
        <v>93</v>
      </c>
      <c r="B90" s="135" t="s">
        <v>97</v>
      </c>
      <c r="C90" s="1" t="s">
        <v>107</v>
      </c>
    </row>
    <row r="91" spans="1:3" s="149" customFormat="1" x14ac:dyDescent="0.2">
      <c r="A91" s="146">
        <v>94</v>
      </c>
      <c r="B91" s="147" t="s">
        <v>98</v>
      </c>
      <c r="C91" s="148" t="s">
        <v>106</v>
      </c>
    </row>
    <row r="92" spans="1:3" s="149" customFormat="1" x14ac:dyDescent="0.2">
      <c r="A92" s="146">
        <v>95</v>
      </c>
      <c r="B92" s="147" t="s">
        <v>99</v>
      </c>
      <c r="C92" s="148" t="s">
        <v>106</v>
      </c>
    </row>
    <row r="93" spans="1:3" x14ac:dyDescent="0.2">
      <c r="A93" s="134">
        <v>96</v>
      </c>
      <c r="B93" s="135" t="s">
        <v>101</v>
      </c>
      <c r="C93" s="1" t="s">
        <v>107</v>
      </c>
    </row>
    <row r="94" spans="1:3" x14ac:dyDescent="0.2">
      <c r="A94" s="134">
        <v>97</v>
      </c>
      <c r="B94" s="135" t="s">
        <v>105</v>
      </c>
      <c r="C94" s="1" t="s">
        <v>107</v>
      </c>
    </row>
    <row r="95" spans="1:3" x14ac:dyDescent="0.2">
      <c r="A95" s="134">
        <v>98</v>
      </c>
      <c r="B95" s="135" t="s">
        <v>103</v>
      </c>
      <c r="C95" s="1" t="s">
        <v>107</v>
      </c>
    </row>
    <row r="96" spans="1:3" x14ac:dyDescent="0.2">
      <c r="A96" s="134">
        <v>99</v>
      </c>
      <c r="B96" s="135" t="s">
        <v>104</v>
      </c>
      <c r="C96" s="1" t="s">
        <v>107</v>
      </c>
    </row>
    <row r="97" spans="1:3" x14ac:dyDescent="0.2">
      <c r="A97" s="134">
        <v>100</v>
      </c>
      <c r="B97" s="135" t="s">
        <v>102</v>
      </c>
      <c r="C97" s="1" t="s">
        <v>107</v>
      </c>
    </row>
    <row r="98" spans="1:3" s="141" customFormat="1" ht="15" x14ac:dyDescent="0.25">
      <c r="A98" s="138">
        <v>101</v>
      </c>
      <c r="B98" s="139" t="s">
        <v>100</v>
      </c>
      <c r="C98" s="140" t="s">
        <v>113</v>
      </c>
    </row>
    <row r="99" spans="1:3" s="149" customFormat="1" x14ac:dyDescent="0.2">
      <c r="A99" s="146">
        <v>102</v>
      </c>
      <c r="B99" s="147" t="s">
        <v>110</v>
      </c>
      <c r="C99" s="148" t="s">
        <v>116</v>
      </c>
    </row>
    <row r="100" spans="1:3" s="149" customFormat="1" x14ac:dyDescent="0.2">
      <c r="A100" s="146">
        <v>103</v>
      </c>
      <c r="B100" s="147" t="s">
        <v>111</v>
      </c>
      <c r="C100" s="148" t="s">
        <v>116</v>
      </c>
    </row>
    <row r="101" spans="1:3" s="149" customFormat="1" x14ac:dyDescent="0.2">
      <c r="A101" s="146">
        <v>104</v>
      </c>
      <c r="B101" s="147" t="s">
        <v>112</v>
      </c>
      <c r="C101" s="148" t="s">
        <v>115</v>
      </c>
    </row>
    <row r="102" spans="1:3" x14ac:dyDescent="0.2">
      <c r="A102" s="134"/>
      <c r="B102" s="135" t="s">
        <v>117</v>
      </c>
      <c r="C102" s="1"/>
    </row>
    <row r="103" spans="1:3" x14ac:dyDescent="0.2">
      <c r="A103" s="134"/>
      <c r="B103" s="135" t="s">
        <v>143</v>
      </c>
      <c r="C103" s="1"/>
    </row>
    <row r="104" spans="1:3" s="149" customFormat="1" ht="15" x14ac:dyDescent="0.25">
      <c r="A104" s="146"/>
      <c r="B104" s="160" t="s">
        <v>183</v>
      </c>
      <c r="C104" s="148" t="s">
        <v>189</v>
      </c>
    </row>
    <row r="105" spans="1:3" ht="15" thickBot="1" x14ac:dyDescent="0.25">
      <c r="A105" s="142"/>
      <c r="B105" s="142" t="s">
        <v>184</v>
      </c>
      <c r="C105" s="142" t="s">
        <v>190</v>
      </c>
    </row>
    <row r="106" spans="1:3" ht="15" thickBot="1" x14ac:dyDescent="0.25">
      <c r="A106" s="143"/>
      <c r="B106" s="143" t="s">
        <v>185</v>
      </c>
      <c r="C106" s="143" t="s">
        <v>190</v>
      </c>
    </row>
    <row r="107" spans="1:3" ht="15" thickBot="1" x14ac:dyDescent="0.25">
      <c r="A107" s="144"/>
      <c r="B107" s="143" t="s">
        <v>186</v>
      </c>
      <c r="C107" s="143" t="s">
        <v>190</v>
      </c>
    </row>
    <row r="108" spans="1:3" ht="15" thickBot="1" x14ac:dyDescent="0.25">
      <c r="A108" s="144"/>
      <c r="B108" s="143" t="s">
        <v>187</v>
      </c>
      <c r="C108" s="143" t="s">
        <v>190</v>
      </c>
    </row>
    <row r="109" spans="1:3" ht="15" thickBot="1" x14ac:dyDescent="0.25">
      <c r="A109" s="143"/>
      <c r="B109" s="143" t="s">
        <v>188</v>
      </c>
      <c r="C109" s="143" t="s">
        <v>190</v>
      </c>
    </row>
    <row r="110" spans="1:3" ht="15.75" thickBot="1" x14ac:dyDescent="0.3">
      <c r="A110" s="143"/>
      <c r="B110" s="143" t="s">
        <v>191</v>
      </c>
      <c r="C110" s="127" t="s">
        <v>198</v>
      </c>
    </row>
    <row r="111" spans="1:3" ht="15.75" thickBot="1" x14ac:dyDescent="0.3">
      <c r="A111" s="143"/>
      <c r="B111" s="143" t="s">
        <v>192</v>
      </c>
      <c r="C111" s="127" t="s">
        <v>198</v>
      </c>
    </row>
    <row r="112" spans="1:3" ht="15" thickBot="1" x14ac:dyDescent="0.25">
      <c r="A112" s="143"/>
      <c r="B112" s="143" t="s">
        <v>193</v>
      </c>
      <c r="C112" s="143"/>
    </row>
    <row r="113" spans="1:6" ht="15.75" thickBot="1" x14ac:dyDescent="0.3">
      <c r="A113" s="143"/>
      <c r="B113" s="143" t="s">
        <v>194</v>
      </c>
      <c r="C113" s="127" t="s">
        <v>199</v>
      </c>
    </row>
    <row r="114" spans="1:6" ht="15.75" thickBot="1" x14ac:dyDescent="0.3">
      <c r="A114" s="143"/>
      <c r="B114" s="143" t="s">
        <v>195</v>
      </c>
      <c r="C114" s="127" t="s">
        <v>199</v>
      </c>
    </row>
    <row r="115" spans="1:6" ht="15.75" thickBot="1" x14ac:dyDescent="0.3">
      <c r="A115" s="143"/>
      <c r="B115" s="143" t="s">
        <v>196</v>
      </c>
      <c r="C115" s="127" t="s">
        <v>200</v>
      </c>
    </row>
    <row r="116" spans="1:6" ht="15.75" thickBot="1" x14ac:dyDescent="0.3">
      <c r="A116" s="143"/>
      <c r="B116" s="143" t="s">
        <v>197</v>
      </c>
      <c r="C116" s="127" t="s">
        <v>200</v>
      </c>
    </row>
    <row r="117" spans="1:6" ht="15.75" thickBot="1" x14ac:dyDescent="0.3">
      <c r="A117" s="143"/>
      <c r="B117" s="128" t="s">
        <v>201</v>
      </c>
      <c r="C117" s="143"/>
    </row>
    <row r="118" spans="1:6" ht="15.75" thickBot="1" x14ac:dyDescent="0.3">
      <c r="A118" s="143"/>
      <c r="B118" s="128" t="s">
        <v>202</v>
      </c>
      <c r="C118" s="143"/>
    </row>
    <row r="119" spans="1:6" ht="15.75" thickBot="1" x14ac:dyDescent="0.3">
      <c r="A119" s="143"/>
      <c r="B119" s="161" t="s">
        <v>203</v>
      </c>
      <c r="C119" s="143"/>
    </row>
    <row r="120" spans="1:6" ht="17.25" thickBot="1" x14ac:dyDescent="0.35">
      <c r="A120" s="143"/>
      <c r="B120" s="161" t="s">
        <v>204</v>
      </c>
      <c r="C120" s="143"/>
      <c r="F120" s="162" t="s">
        <v>212</v>
      </c>
    </row>
    <row r="121" spans="1:6" ht="17.25" thickBot="1" x14ac:dyDescent="0.35">
      <c r="A121" s="143"/>
      <c r="B121" s="161" t="s">
        <v>205</v>
      </c>
      <c r="C121" s="143"/>
      <c r="F121" s="162" t="s">
        <v>213</v>
      </c>
    </row>
    <row r="122" spans="1:6" ht="17.25" thickBot="1" x14ac:dyDescent="0.35">
      <c r="A122" s="143"/>
      <c r="B122" s="161" t="s">
        <v>206</v>
      </c>
      <c r="C122" s="143"/>
      <c r="F122" s="162" t="s">
        <v>214</v>
      </c>
    </row>
    <row r="123" spans="1:6" ht="15.75" thickBot="1" x14ac:dyDescent="0.3">
      <c r="A123" s="143"/>
      <c r="B123" s="128" t="s">
        <v>207</v>
      </c>
      <c r="C123" s="143"/>
      <c r="F123"/>
    </row>
    <row r="124" spans="1:6" ht="17.25" thickBot="1" x14ac:dyDescent="0.35">
      <c r="A124" s="143"/>
      <c r="B124" s="128" t="s">
        <v>208</v>
      </c>
      <c r="C124" s="143"/>
      <c r="F124" s="162" t="s">
        <v>215</v>
      </c>
    </row>
    <row r="125" spans="1:6" ht="17.25" thickBot="1" x14ac:dyDescent="0.35">
      <c r="A125" s="143"/>
      <c r="B125" s="161" t="s">
        <v>209</v>
      </c>
      <c r="C125" s="143"/>
      <c r="F125" s="162" t="s">
        <v>216</v>
      </c>
    </row>
    <row r="126" spans="1:6" ht="17.25" thickBot="1" x14ac:dyDescent="0.35">
      <c r="A126" s="143"/>
      <c r="B126" s="161" t="s">
        <v>210</v>
      </c>
      <c r="C126" s="143"/>
      <c r="F126" s="162" t="s">
        <v>217</v>
      </c>
    </row>
    <row r="127" spans="1:6" ht="15.75" thickBot="1" x14ac:dyDescent="0.3">
      <c r="A127" s="143"/>
      <c r="B127" s="128" t="s">
        <v>211</v>
      </c>
      <c r="C127" s="143"/>
      <c r="F127"/>
    </row>
    <row r="128" spans="1:6" ht="17.25" thickBot="1" x14ac:dyDescent="0.35">
      <c r="A128" s="143"/>
      <c r="B128" s="162" t="s">
        <v>212</v>
      </c>
      <c r="C128" s="162" t="s">
        <v>214</v>
      </c>
      <c r="F128" s="162" t="s">
        <v>218</v>
      </c>
    </row>
    <row r="129" spans="1:6" ht="17.25" thickBot="1" x14ac:dyDescent="0.35">
      <c r="A129" s="143"/>
      <c r="B129" s="162" t="s">
        <v>215</v>
      </c>
      <c r="C129" s="162" t="s">
        <v>217</v>
      </c>
      <c r="F129" s="162" t="s">
        <v>217</v>
      </c>
    </row>
    <row r="130" spans="1:6" ht="17.25" thickBot="1" x14ac:dyDescent="0.35">
      <c r="A130" s="143"/>
      <c r="B130" s="162" t="s">
        <v>218</v>
      </c>
      <c r="C130" s="162" t="s">
        <v>217</v>
      </c>
    </row>
    <row r="131" spans="1:6" ht="15" thickBot="1" x14ac:dyDescent="0.25">
      <c r="A131" s="143"/>
      <c r="B131" s="143"/>
      <c r="C131" s="143"/>
    </row>
    <row r="132" spans="1:6" ht="15.75" thickBot="1" x14ac:dyDescent="0.3">
      <c r="A132" s="143"/>
      <c r="B132" s="145" t="s">
        <v>86</v>
      </c>
      <c r="C132" s="143"/>
    </row>
    <row r="133" spans="1:6" ht="15" thickBot="1" x14ac:dyDescent="0.25">
      <c r="A133" s="143"/>
      <c r="B133" s="143" t="s">
        <v>9</v>
      </c>
      <c r="C133" s="143"/>
    </row>
    <row r="134" spans="1:6" ht="15" thickBot="1" x14ac:dyDescent="0.25">
      <c r="A134" s="143"/>
      <c r="B134" s="143"/>
      <c r="C134" s="143"/>
    </row>
    <row r="135" spans="1:6" ht="15.75" thickBot="1" x14ac:dyDescent="0.3">
      <c r="A135" s="143"/>
      <c r="B135" s="145" t="s">
        <v>89</v>
      </c>
      <c r="C135" s="143"/>
    </row>
    <row r="136" spans="1:6" ht="15" thickBot="1" x14ac:dyDescent="0.25">
      <c r="A136" s="143"/>
      <c r="B136" s="143" t="s">
        <v>112</v>
      </c>
      <c r="C136" s="143"/>
    </row>
    <row r="137" spans="1:6" ht="15" thickBot="1" x14ac:dyDescent="0.25">
      <c r="A137" s="143"/>
      <c r="B137" s="143"/>
      <c r="C137" s="143"/>
    </row>
    <row r="138" spans="1:6" ht="15" thickBot="1" x14ac:dyDescent="0.25">
      <c r="A138" s="143"/>
      <c r="B138" s="143"/>
      <c r="C138" s="143"/>
    </row>
    <row r="139" spans="1:6" ht="15" thickBot="1" x14ac:dyDescent="0.25">
      <c r="A139" s="143"/>
      <c r="B139" s="143"/>
      <c r="C139" s="143"/>
    </row>
    <row r="140" spans="1:6" ht="15" thickBot="1" x14ac:dyDescent="0.25">
      <c r="A140" s="143"/>
      <c r="B140" s="143"/>
      <c r="C140" s="143"/>
    </row>
    <row r="141" spans="1:6" ht="15" thickBot="1" x14ac:dyDescent="0.25">
      <c r="A141" s="143"/>
      <c r="B141" s="143"/>
      <c r="C141" s="143"/>
    </row>
    <row r="142" spans="1:6" ht="15" thickBot="1" x14ac:dyDescent="0.25">
      <c r="A142" s="143"/>
      <c r="B142" s="143"/>
      <c r="C142" s="143"/>
    </row>
    <row r="143" spans="1:6" ht="15" thickBot="1" x14ac:dyDescent="0.25">
      <c r="A143" s="143"/>
      <c r="B143" s="143"/>
      <c r="C143" s="143"/>
    </row>
    <row r="144" spans="1:6" ht="15" thickBot="1" x14ac:dyDescent="0.25">
      <c r="A144" s="143"/>
      <c r="B144" s="143"/>
      <c r="C144" s="143"/>
    </row>
    <row r="145" spans="1:3" ht="15" thickBot="1" x14ac:dyDescent="0.25">
      <c r="A145" s="143"/>
      <c r="B145" s="143"/>
      <c r="C145" s="143"/>
    </row>
    <row r="146" spans="1:3" ht="15" thickBot="1" x14ac:dyDescent="0.25">
      <c r="A146" s="143"/>
      <c r="B146" s="143"/>
      <c r="C146" s="143"/>
    </row>
    <row r="147" spans="1:3" ht="15" thickBot="1" x14ac:dyDescent="0.25">
      <c r="A147" s="143"/>
      <c r="B147" s="143"/>
      <c r="C147" s="143"/>
    </row>
    <row r="148" spans="1:3" ht="15" thickBot="1" x14ac:dyDescent="0.25">
      <c r="A148" s="143"/>
      <c r="B148" s="143"/>
      <c r="C148" s="143"/>
    </row>
    <row r="149" spans="1:3" ht="15" thickBot="1" x14ac:dyDescent="0.25">
      <c r="A149" s="143"/>
      <c r="B149" s="143"/>
      <c r="C149" s="143"/>
    </row>
    <row r="150" spans="1:3" ht="15" thickBot="1" x14ac:dyDescent="0.25">
      <c r="A150" s="143"/>
      <c r="B150" s="143"/>
      <c r="C150" s="143"/>
    </row>
    <row r="151" spans="1:3" ht="15" thickBot="1" x14ac:dyDescent="0.25">
      <c r="A151" s="143"/>
      <c r="B151" s="143"/>
      <c r="C151" s="143"/>
    </row>
    <row r="152" spans="1:3" ht="15" thickBot="1" x14ac:dyDescent="0.25">
      <c r="A152" s="143"/>
      <c r="B152" s="143"/>
      <c r="C152" s="143"/>
    </row>
    <row r="153" spans="1:3" ht="15" thickBot="1" x14ac:dyDescent="0.25">
      <c r="A153" s="143"/>
      <c r="B153" s="143"/>
      <c r="C153" s="143"/>
    </row>
    <row r="154" spans="1:3" ht="15" thickBot="1" x14ac:dyDescent="0.25">
      <c r="A154" s="143"/>
      <c r="B154" s="143"/>
      <c r="C154" s="143"/>
    </row>
    <row r="155" spans="1:3" ht="15" thickBot="1" x14ac:dyDescent="0.25">
      <c r="A155" s="143"/>
      <c r="B155" s="143"/>
      <c r="C155" s="143"/>
    </row>
    <row r="156" spans="1:3" ht="15" thickBot="1" x14ac:dyDescent="0.25">
      <c r="A156" s="143"/>
      <c r="B156" s="143"/>
      <c r="C156" s="143"/>
    </row>
    <row r="157" spans="1:3" ht="15" thickBot="1" x14ac:dyDescent="0.25">
      <c r="A157" s="143"/>
      <c r="B157" s="143"/>
      <c r="C157" s="143"/>
    </row>
    <row r="158" spans="1:3" ht="15" thickBot="1" x14ac:dyDescent="0.25">
      <c r="A158" s="143"/>
      <c r="B158" s="143"/>
      <c r="C158" s="143"/>
    </row>
    <row r="159" spans="1:3" ht="15" thickBot="1" x14ac:dyDescent="0.25">
      <c r="A159" s="143"/>
      <c r="B159" s="143"/>
      <c r="C159" s="143"/>
    </row>
    <row r="160" spans="1:3" ht="15" thickBot="1" x14ac:dyDescent="0.25">
      <c r="A160" s="143"/>
      <c r="B160" s="143"/>
      <c r="C160" s="143"/>
    </row>
    <row r="161" spans="1:3" ht="15" thickBot="1" x14ac:dyDescent="0.25">
      <c r="A161" s="143"/>
      <c r="B161" s="143"/>
      <c r="C161" s="143"/>
    </row>
    <row r="162" spans="1:3" ht="15" thickBot="1" x14ac:dyDescent="0.25">
      <c r="A162" s="143"/>
      <c r="B162" s="143"/>
      <c r="C162" s="143"/>
    </row>
    <row r="163" spans="1:3" ht="15" thickBot="1" x14ac:dyDescent="0.25">
      <c r="A163" s="143"/>
      <c r="B163" s="143"/>
      <c r="C163" s="143"/>
    </row>
    <row r="164" spans="1:3" ht="15" thickBot="1" x14ac:dyDescent="0.25">
      <c r="A164" s="143"/>
      <c r="B164" s="143"/>
      <c r="C164" s="143"/>
    </row>
    <row r="165" spans="1:3" ht="15" thickBot="1" x14ac:dyDescent="0.25">
      <c r="A165" s="143"/>
      <c r="B165" s="143"/>
      <c r="C165" s="143"/>
    </row>
    <row r="166" spans="1:3" ht="15" thickBot="1" x14ac:dyDescent="0.25">
      <c r="A166" s="143"/>
      <c r="B166" s="143"/>
      <c r="C166" s="143"/>
    </row>
    <row r="167" spans="1:3" ht="15" thickBot="1" x14ac:dyDescent="0.25">
      <c r="A167" s="143"/>
      <c r="B167" s="143"/>
      <c r="C167" s="143"/>
    </row>
    <row r="168" spans="1:3" ht="15" thickBot="1" x14ac:dyDescent="0.25">
      <c r="A168" s="143"/>
      <c r="B168" s="143"/>
      <c r="C168" s="143"/>
    </row>
    <row r="169" spans="1:3" ht="15" thickBot="1" x14ac:dyDescent="0.25">
      <c r="A169" s="143"/>
      <c r="B169" s="143"/>
      <c r="C169" s="143"/>
    </row>
    <row r="170" spans="1:3" ht="15" thickBot="1" x14ac:dyDescent="0.25">
      <c r="A170" s="143"/>
      <c r="B170" s="143"/>
      <c r="C170" s="143"/>
    </row>
    <row r="171" spans="1:3" ht="15" thickBot="1" x14ac:dyDescent="0.25">
      <c r="A171" s="143"/>
      <c r="B171" s="143"/>
      <c r="C171" s="143"/>
    </row>
    <row r="172" spans="1:3" ht="15" thickBot="1" x14ac:dyDescent="0.25">
      <c r="A172" s="143"/>
      <c r="B172" s="143"/>
      <c r="C172" s="143"/>
    </row>
    <row r="173" spans="1:3" ht="15" thickBot="1" x14ac:dyDescent="0.25">
      <c r="A173" s="143"/>
      <c r="B173" s="143"/>
      <c r="C173" s="143"/>
    </row>
    <row r="174" spans="1:3" ht="15" thickBot="1" x14ac:dyDescent="0.25">
      <c r="A174" s="143"/>
      <c r="B174" s="143"/>
      <c r="C174" s="143"/>
    </row>
    <row r="175" spans="1:3" ht="15" thickBot="1" x14ac:dyDescent="0.25">
      <c r="A175" s="143"/>
      <c r="B175" s="143"/>
      <c r="C175" s="143"/>
    </row>
    <row r="176" spans="1:3" ht="15" thickBot="1" x14ac:dyDescent="0.25">
      <c r="A176" s="143"/>
      <c r="B176" s="143"/>
      <c r="C176" s="143"/>
    </row>
    <row r="177" spans="1:3" ht="15" thickBot="1" x14ac:dyDescent="0.25">
      <c r="A177" s="143"/>
      <c r="B177" s="143"/>
      <c r="C177" s="143"/>
    </row>
    <row r="178" spans="1:3" ht="15" thickBot="1" x14ac:dyDescent="0.25">
      <c r="A178" s="143"/>
      <c r="B178" s="143"/>
      <c r="C178" s="143"/>
    </row>
    <row r="179" spans="1:3" ht="15" thickBot="1" x14ac:dyDescent="0.25">
      <c r="A179" s="143"/>
      <c r="B179" s="143"/>
      <c r="C179" s="143"/>
    </row>
    <row r="180" spans="1:3" ht="15" thickBot="1" x14ac:dyDescent="0.25">
      <c r="A180" s="143"/>
      <c r="B180" s="143"/>
      <c r="C180" s="143"/>
    </row>
    <row r="181" spans="1:3" ht="15" thickBot="1" x14ac:dyDescent="0.25">
      <c r="A181" s="143"/>
      <c r="B181" s="143"/>
      <c r="C181" s="143"/>
    </row>
    <row r="182" spans="1:3" ht="15" thickBot="1" x14ac:dyDescent="0.25">
      <c r="A182" s="143"/>
      <c r="B182" s="143"/>
      <c r="C182" s="143"/>
    </row>
    <row r="183" spans="1:3" ht="15" thickBot="1" x14ac:dyDescent="0.25">
      <c r="A183" s="143"/>
      <c r="B183" s="143"/>
      <c r="C183" s="143"/>
    </row>
    <row r="184" spans="1:3" ht="15" thickBot="1" x14ac:dyDescent="0.25">
      <c r="A184" s="143"/>
      <c r="B184" s="143"/>
      <c r="C184" s="143"/>
    </row>
    <row r="185" spans="1:3" ht="15" thickBot="1" x14ac:dyDescent="0.25">
      <c r="A185" s="143"/>
      <c r="B185" s="143"/>
      <c r="C185" s="143"/>
    </row>
    <row r="186" spans="1:3" ht="15" thickBot="1" x14ac:dyDescent="0.25">
      <c r="A186" s="143"/>
      <c r="B186" s="143"/>
      <c r="C186" s="143"/>
    </row>
    <row r="187" spans="1:3" ht="15" thickBot="1" x14ac:dyDescent="0.25">
      <c r="A187" s="143"/>
      <c r="B187" s="143"/>
      <c r="C187" s="143"/>
    </row>
    <row r="188" spans="1:3" ht="15" thickBot="1" x14ac:dyDescent="0.25">
      <c r="A188" s="143"/>
      <c r="B188" s="143"/>
      <c r="C188" s="143"/>
    </row>
    <row r="189" spans="1:3" ht="15" thickBot="1" x14ac:dyDescent="0.25">
      <c r="A189" s="143"/>
      <c r="B189" s="143"/>
      <c r="C189" s="143"/>
    </row>
    <row r="190" spans="1:3" ht="15" thickBot="1" x14ac:dyDescent="0.25">
      <c r="A190" s="143"/>
      <c r="B190" s="143"/>
      <c r="C190" s="143"/>
    </row>
    <row r="191" spans="1:3" ht="15" thickBot="1" x14ac:dyDescent="0.25">
      <c r="A191" s="143"/>
      <c r="B191" s="143"/>
      <c r="C191" s="143"/>
    </row>
    <row r="192" spans="1:3" ht="15" thickBot="1" x14ac:dyDescent="0.25">
      <c r="A192" s="143"/>
      <c r="B192" s="143"/>
      <c r="C192" s="143"/>
    </row>
    <row r="193" spans="1:3" ht="15" thickBot="1" x14ac:dyDescent="0.25">
      <c r="A193" s="143"/>
      <c r="B193" s="143"/>
      <c r="C193" s="143"/>
    </row>
    <row r="194" spans="1:3" ht="15" thickBot="1" x14ac:dyDescent="0.25">
      <c r="A194" s="143"/>
      <c r="B194" s="143"/>
      <c r="C194" s="143"/>
    </row>
    <row r="195" spans="1:3" ht="15" thickBot="1" x14ac:dyDescent="0.25">
      <c r="A195" s="143"/>
      <c r="B195" s="143"/>
      <c r="C195" s="143"/>
    </row>
    <row r="196" spans="1:3" ht="15" thickBot="1" x14ac:dyDescent="0.25">
      <c r="A196" s="143"/>
      <c r="B196" s="143"/>
      <c r="C196" s="143"/>
    </row>
    <row r="197" spans="1:3" ht="15" thickBot="1" x14ac:dyDescent="0.25">
      <c r="A197" s="143"/>
      <c r="B197" s="143"/>
      <c r="C197" s="143"/>
    </row>
    <row r="198" spans="1:3" ht="15" thickBot="1" x14ac:dyDescent="0.25">
      <c r="A198" s="143"/>
      <c r="B198" s="143"/>
      <c r="C198" s="143"/>
    </row>
    <row r="199" spans="1:3" ht="15" thickBot="1" x14ac:dyDescent="0.25">
      <c r="A199" s="143"/>
      <c r="B199" s="143"/>
      <c r="C199" s="143"/>
    </row>
    <row r="200" spans="1:3" ht="15" thickBot="1" x14ac:dyDescent="0.25">
      <c r="A200" s="143"/>
      <c r="B200" s="143"/>
      <c r="C200" s="143"/>
    </row>
    <row r="201" spans="1:3" ht="15" thickBot="1" x14ac:dyDescent="0.25">
      <c r="A201" s="143"/>
      <c r="B201" s="143"/>
      <c r="C201" s="143"/>
    </row>
    <row r="202" spans="1:3" ht="15" thickBot="1" x14ac:dyDescent="0.25">
      <c r="A202" s="143"/>
      <c r="B202" s="143"/>
      <c r="C202" s="143"/>
    </row>
    <row r="203" spans="1:3" ht="15" thickBot="1" x14ac:dyDescent="0.25">
      <c r="A203" s="143"/>
      <c r="B203" s="143"/>
      <c r="C203" s="143"/>
    </row>
    <row r="204" spans="1:3" ht="15" thickBot="1" x14ac:dyDescent="0.25">
      <c r="A204" s="143"/>
      <c r="B204" s="143"/>
      <c r="C204" s="143"/>
    </row>
    <row r="205" spans="1:3" ht="15" thickBot="1" x14ac:dyDescent="0.25">
      <c r="A205" s="143"/>
      <c r="B205" s="143"/>
      <c r="C205" s="143"/>
    </row>
    <row r="206" spans="1:3" ht="15" thickBot="1" x14ac:dyDescent="0.25">
      <c r="A206" s="143"/>
      <c r="B206" s="143"/>
      <c r="C206" s="143"/>
    </row>
    <row r="207" spans="1:3" ht="15" thickBot="1" x14ac:dyDescent="0.25">
      <c r="A207" s="143"/>
      <c r="B207" s="143"/>
      <c r="C207" s="143"/>
    </row>
    <row r="208" spans="1:3" ht="15" thickBot="1" x14ac:dyDescent="0.25">
      <c r="A208" s="143"/>
      <c r="B208" s="143"/>
      <c r="C208" s="143"/>
    </row>
    <row r="209" spans="1:3" ht="15" thickBot="1" x14ac:dyDescent="0.25">
      <c r="A209" s="143"/>
      <c r="B209" s="143"/>
      <c r="C209" s="143"/>
    </row>
    <row r="210" spans="1:3" ht="15" thickBot="1" x14ac:dyDescent="0.25">
      <c r="A210" s="143"/>
      <c r="B210" s="143"/>
      <c r="C210" s="143"/>
    </row>
    <row r="211" spans="1:3" ht="15" thickBot="1" x14ac:dyDescent="0.25">
      <c r="A211" s="143"/>
      <c r="B211" s="143"/>
      <c r="C211" s="143"/>
    </row>
    <row r="212" spans="1:3" ht="15" thickBot="1" x14ac:dyDescent="0.25">
      <c r="A212" s="143"/>
      <c r="B212" s="143"/>
      <c r="C212" s="143"/>
    </row>
    <row r="213" spans="1:3" ht="15" thickBot="1" x14ac:dyDescent="0.25">
      <c r="A213" s="143"/>
      <c r="B213" s="143"/>
      <c r="C213" s="143"/>
    </row>
    <row r="214" spans="1:3" ht="15" thickBot="1" x14ac:dyDescent="0.25">
      <c r="A214" s="143"/>
      <c r="B214" s="143"/>
      <c r="C214" s="143"/>
    </row>
    <row r="215" spans="1:3" ht="15" thickBot="1" x14ac:dyDescent="0.25">
      <c r="A215" s="143"/>
      <c r="B215" s="143"/>
      <c r="C215" s="143"/>
    </row>
    <row r="216" spans="1:3" ht="15" thickBot="1" x14ac:dyDescent="0.25">
      <c r="A216" s="143"/>
      <c r="B216" s="143"/>
      <c r="C216" s="143"/>
    </row>
    <row r="217" spans="1:3" ht="15" thickBot="1" x14ac:dyDescent="0.25">
      <c r="A217" s="143"/>
      <c r="B217" s="143"/>
      <c r="C217" s="143"/>
    </row>
    <row r="218" spans="1:3" ht="15" thickBot="1" x14ac:dyDescent="0.25">
      <c r="A218" s="143"/>
      <c r="B218" s="143"/>
      <c r="C218" s="143"/>
    </row>
    <row r="219" spans="1:3" ht="15" thickBot="1" x14ac:dyDescent="0.25">
      <c r="A219" s="143"/>
      <c r="B219" s="143"/>
      <c r="C219" s="143"/>
    </row>
    <row r="220" spans="1:3" ht="15" thickBot="1" x14ac:dyDescent="0.25">
      <c r="A220" s="143"/>
      <c r="B220" s="143"/>
      <c r="C220" s="143"/>
    </row>
    <row r="221" spans="1:3" ht="15" thickBot="1" x14ac:dyDescent="0.25">
      <c r="A221" s="143"/>
      <c r="B221" s="143"/>
      <c r="C221" s="143"/>
    </row>
    <row r="222" spans="1:3" ht="15" thickBot="1" x14ac:dyDescent="0.25">
      <c r="A222" s="143"/>
      <c r="B222" s="143"/>
      <c r="C222" s="143"/>
    </row>
    <row r="223" spans="1:3" ht="15" thickBot="1" x14ac:dyDescent="0.25">
      <c r="A223" s="143"/>
      <c r="B223" s="143"/>
      <c r="C223" s="143"/>
    </row>
    <row r="224" spans="1:3" ht="15" thickBot="1" x14ac:dyDescent="0.25">
      <c r="A224" s="143"/>
      <c r="B224" s="143"/>
      <c r="C224" s="143"/>
    </row>
    <row r="225" spans="1:3" ht="15" thickBot="1" x14ac:dyDescent="0.25">
      <c r="A225" s="143"/>
      <c r="B225" s="143"/>
      <c r="C225" s="143"/>
    </row>
    <row r="226" spans="1:3" ht="15" thickBot="1" x14ac:dyDescent="0.25">
      <c r="A226" s="143"/>
      <c r="B226" s="143"/>
      <c r="C226" s="143"/>
    </row>
    <row r="227" spans="1:3" ht="15" thickBot="1" x14ac:dyDescent="0.25">
      <c r="A227" s="143"/>
      <c r="B227" s="143"/>
      <c r="C227" s="143"/>
    </row>
    <row r="228" spans="1:3" ht="15" thickBot="1" x14ac:dyDescent="0.25">
      <c r="A228" s="143"/>
      <c r="B228" s="143"/>
      <c r="C228" s="143"/>
    </row>
    <row r="229" spans="1:3" ht="15" thickBot="1" x14ac:dyDescent="0.25">
      <c r="A229" s="143"/>
      <c r="B229" s="143"/>
      <c r="C229" s="143"/>
    </row>
    <row r="230" spans="1:3" ht="15" thickBot="1" x14ac:dyDescent="0.25">
      <c r="A230" s="143"/>
      <c r="B230" s="143"/>
      <c r="C230" s="143"/>
    </row>
    <row r="231" spans="1:3" ht="15" thickBot="1" x14ac:dyDescent="0.25">
      <c r="A231" s="143"/>
      <c r="B231" s="143"/>
      <c r="C231" s="143"/>
    </row>
    <row r="232" spans="1:3" ht="15" thickBot="1" x14ac:dyDescent="0.25">
      <c r="A232" s="143"/>
      <c r="B232" s="143"/>
      <c r="C232" s="143"/>
    </row>
    <row r="233" spans="1:3" ht="15" thickBot="1" x14ac:dyDescent="0.25">
      <c r="A233" s="143"/>
      <c r="B233" s="143"/>
      <c r="C233" s="143"/>
    </row>
    <row r="234" spans="1:3" ht="15" thickBot="1" x14ac:dyDescent="0.25">
      <c r="A234" s="143"/>
      <c r="B234" s="143"/>
      <c r="C234" s="143"/>
    </row>
    <row r="235" spans="1:3" ht="15" thickBot="1" x14ac:dyDescent="0.25">
      <c r="A235" s="143"/>
      <c r="B235" s="143"/>
      <c r="C235" s="143"/>
    </row>
    <row r="236" spans="1:3" ht="15" thickBot="1" x14ac:dyDescent="0.25">
      <c r="A236" s="143"/>
      <c r="B236" s="143"/>
      <c r="C236" s="143"/>
    </row>
    <row r="237" spans="1:3" ht="15" thickBot="1" x14ac:dyDescent="0.25">
      <c r="A237" s="143"/>
      <c r="B237" s="143"/>
      <c r="C237" s="143"/>
    </row>
    <row r="238" spans="1:3" ht="15" thickBot="1" x14ac:dyDescent="0.25">
      <c r="A238" s="143"/>
      <c r="B238" s="143"/>
      <c r="C238" s="143"/>
    </row>
    <row r="239" spans="1:3" ht="15" thickBot="1" x14ac:dyDescent="0.25">
      <c r="A239" s="143"/>
      <c r="B239" s="143"/>
      <c r="C239" s="143"/>
    </row>
    <row r="240" spans="1:3" ht="15" thickBot="1" x14ac:dyDescent="0.25">
      <c r="A240" s="143"/>
      <c r="B240" s="143"/>
      <c r="C240" s="143"/>
    </row>
    <row r="241" spans="1:3" ht="15" thickBot="1" x14ac:dyDescent="0.25">
      <c r="A241" s="143"/>
      <c r="B241" s="143"/>
      <c r="C241" s="143"/>
    </row>
    <row r="242" spans="1:3" ht="15" thickBot="1" x14ac:dyDescent="0.25">
      <c r="A242" s="143"/>
      <c r="B242" s="143"/>
      <c r="C242" s="143"/>
    </row>
    <row r="243" spans="1:3" ht="15" thickBot="1" x14ac:dyDescent="0.25">
      <c r="A243" s="143"/>
      <c r="B243" s="143"/>
      <c r="C243" s="143"/>
    </row>
    <row r="244" spans="1:3" ht="15" thickBot="1" x14ac:dyDescent="0.25">
      <c r="A244" s="143"/>
      <c r="B244" s="143"/>
      <c r="C244" s="143"/>
    </row>
    <row r="245" spans="1:3" ht="15" thickBot="1" x14ac:dyDescent="0.25">
      <c r="A245" s="143"/>
      <c r="B245" s="143"/>
      <c r="C245" s="143"/>
    </row>
    <row r="246" spans="1:3" ht="15" thickBot="1" x14ac:dyDescent="0.25">
      <c r="A246" s="143"/>
      <c r="B246" s="143"/>
      <c r="C246" s="143"/>
    </row>
    <row r="247" spans="1:3" ht="15" thickBot="1" x14ac:dyDescent="0.25">
      <c r="A247" s="143"/>
      <c r="B247" s="143"/>
      <c r="C247" s="143"/>
    </row>
    <row r="248" spans="1:3" ht="15" thickBot="1" x14ac:dyDescent="0.25">
      <c r="A248" s="143"/>
      <c r="B248" s="143"/>
      <c r="C248" s="143"/>
    </row>
    <row r="249" spans="1:3" ht="15" thickBot="1" x14ac:dyDescent="0.25">
      <c r="A249" s="143"/>
      <c r="B249" s="143"/>
      <c r="C249" s="143"/>
    </row>
    <row r="250" spans="1:3" ht="15" thickBot="1" x14ac:dyDescent="0.25">
      <c r="A250" s="143"/>
      <c r="B250" s="143"/>
      <c r="C250" s="143"/>
    </row>
    <row r="251" spans="1:3" ht="15" thickBot="1" x14ac:dyDescent="0.25">
      <c r="A251" s="143"/>
      <c r="B251" s="143"/>
      <c r="C251" s="143"/>
    </row>
    <row r="252" spans="1:3" ht="15" thickBot="1" x14ac:dyDescent="0.25">
      <c r="A252" s="143"/>
      <c r="B252" s="143"/>
      <c r="C252" s="143"/>
    </row>
    <row r="253" spans="1:3" ht="15" thickBot="1" x14ac:dyDescent="0.25">
      <c r="A253" s="143"/>
      <c r="B253" s="143"/>
      <c r="C253" s="143"/>
    </row>
    <row r="254" spans="1:3" ht="15" thickBot="1" x14ac:dyDescent="0.25">
      <c r="A254" s="143"/>
      <c r="B254" s="143"/>
      <c r="C254" s="143"/>
    </row>
    <row r="255" spans="1:3" ht="15" thickBot="1" x14ac:dyDescent="0.25">
      <c r="A255" s="143"/>
      <c r="B255" s="143"/>
      <c r="C255" s="143"/>
    </row>
    <row r="256" spans="1:3" ht="15" thickBot="1" x14ac:dyDescent="0.25">
      <c r="A256" s="143"/>
      <c r="B256" s="143"/>
      <c r="C256" s="143"/>
    </row>
    <row r="257" spans="1:3" ht="15" thickBot="1" x14ac:dyDescent="0.25">
      <c r="A257" s="143"/>
      <c r="B257" s="143"/>
      <c r="C257" s="143"/>
    </row>
    <row r="258" spans="1:3" ht="15" thickBot="1" x14ac:dyDescent="0.25">
      <c r="A258" s="143"/>
      <c r="B258" s="143"/>
      <c r="C258" s="143"/>
    </row>
    <row r="259" spans="1:3" ht="15" thickBot="1" x14ac:dyDescent="0.25">
      <c r="A259" s="143"/>
      <c r="B259" s="143"/>
      <c r="C259" s="143"/>
    </row>
    <row r="260" spans="1:3" ht="15" thickBot="1" x14ac:dyDescent="0.25">
      <c r="A260" s="143"/>
      <c r="B260" s="143"/>
      <c r="C260" s="143"/>
    </row>
    <row r="261" spans="1:3" ht="15" thickBot="1" x14ac:dyDescent="0.25">
      <c r="A261" s="143"/>
      <c r="B261" s="143"/>
      <c r="C261" s="143"/>
    </row>
    <row r="262" spans="1:3" ht="15" thickBot="1" x14ac:dyDescent="0.25">
      <c r="A262" s="143"/>
      <c r="B262" s="143"/>
      <c r="C262" s="143"/>
    </row>
    <row r="263" spans="1:3" ht="15" thickBot="1" x14ac:dyDescent="0.25">
      <c r="A263" s="143"/>
      <c r="B263" s="143"/>
      <c r="C263" s="143"/>
    </row>
    <row r="264" spans="1:3" ht="15" thickBot="1" x14ac:dyDescent="0.25">
      <c r="A264" s="143"/>
      <c r="B264" s="143"/>
      <c r="C264" s="143"/>
    </row>
    <row r="265" spans="1:3" ht="15" thickBot="1" x14ac:dyDescent="0.25">
      <c r="A265" s="143"/>
      <c r="B265" s="143"/>
      <c r="C265" s="143"/>
    </row>
    <row r="266" spans="1:3" ht="15" thickBot="1" x14ac:dyDescent="0.25">
      <c r="A266" s="143"/>
      <c r="B266" s="143"/>
      <c r="C266" s="143"/>
    </row>
    <row r="267" spans="1:3" ht="15" thickBot="1" x14ac:dyDescent="0.25">
      <c r="A267" s="143"/>
      <c r="B267" s="143"/>
      <c r="C267" s="143"/>
    </row>
    <row r="268" spans="1:3" ht="15" thickBot="1" x14ac:dyDescent="0.25">
      <c r="A268" s="143"/>
      <c r="B268" s="143"/>
      <c r="C268" s="143"/>
    </row>
    <row r="269" spans="1:3" ht="15" thickBot="1" x14ac:dyDescent="0.25">
      <c r="A269" s="143"/>
      <c r="B269" s="143"/>
      <c r="C269" s="143"/>
    </row>
    <row r="270" spans="1:3" ht="15" thickBot="1" x14ac:dyDescent="0.25">
      <c r="A270" s="143"/>
      <c r="B270" s="143"/>
      <c r="C270" s="143"/>
    </row>
    <row r="271" spans="1:3" ht="15" thickBot="1" x14ac:dyDescent="0.25">
      <c r="A271" s="143"/>
      <c r="B271" s="143"/>
      <c r="C271" s="143"/>
    </row>
    <row r="272" spans="1:3" ht="15" thickBot="1" x14ac:dyDescent="0.25">
      <c r="A272" s="143"/>
      <c r="B272" s="143"/>
      <c r="C272" s="143"/>
    </row>
    <row r="273" spans="1:3" ht="15" thickBot="1" x14ac:dyDescent="0.25">
      <c r="A273" s="143"/>
      <c r="B273" s="143"/>
      <c r="C273" s="143"/>
    </row>
    <row r="274" spans="1:3" ht="15" thickBot="1" x14ac:dyDescent="0.25">
      <c r="A274" s="143"/>
      <c r="B274" s="143"/>
      <c r="C274" s="143"/>
    </row>
    <row r="275" spans="1:3" ht="15" thickBot="1" x14ac:dyDescent="0.25">
      <c r="A275" s="143"/>
      <c r="B275" s="143"/>
      <c r="C275" s="143"/>
    </row>
    <row r="276" spans="1:3" ht="15" thickBot="1" x14ac:dyDescent="0.25">
      <c r="A276" s="143"/>
      <c r="B276" s="143"/>
      <c r="C276" s="143"/>
    </row>
    <row r="277" spans="1:3" ht="15" thickBot="1" x14ac:dyDescent="0.25">
      <c r="A277" s="143"/>
      <c r="B277" s="143"/>
      <c r="C277" s="143"/>
    </row>
    <row r="278" spans="1:3" ht="15" thickBot="1" x14ac:dyDescent="0.25">
      <c r="A278" s="143"/>
      <c r="B278" s="143"/>
      <c r="C278" s="143"/>
    </row>
    <row r="279" spans="1:3" ht="15" thickBot="1" x14ac:dyDescent="0.25">
      <c r="A279" s="143"/>
      <c r="B279" s="143"/>
      <c r="C279" s="143"/>
    </row>
    <row r="280" spans="1:3" ht="15" thickBot="1" x14ac:dyDescent="0.25">
      <c r="A280" s="143"/>
      <c r="B280" s="143"/>
      <c r="C280" s="143"/>
    </row>
    <row r="281" spans="1:3" ht="15" thickBot="1" x14ac:dyDescent="0.25">
      <c r="A281" s="143"/>
      <c r="B281" s="143"/>
      <c r="C281" s="143"/>
    </row>
    <row r="282" spans="1:3" ht="15" thickBot="1" x14ac:dyDescent="0.25">
      <c r="A282" s="143"/>
      <c r="B282" s="143"/>
      <c r="C282" s="143"/>
    </row>
    <row r="283" spans="1:3" ht="15" thickBot="1" x14ac:dyDescent="0.25">
      <c r="A283" s="143"/>
      <c r="B283" s="143"/>
      <c r="C283" s="143"/>
    </row>
    <row r="284" spans="1:3" ht="15" thickBot="1" x14ac:dyDescent="0.25">
      <c r="A284" s="143"/>
      <c r="B284" s="143"/>
      <c r="C284" s="143"/>
    </row>
    <row r="285" spans="1:3" ht="15" thickBot="1" x14ac:dyDescent="0.25">
      <c r="A285" s="143"/>
      <c r="B285" s="143"/>
      <c r="C285" s="143"/>
    </row>
    <row r="286" spans="1:3" ht="15" thickBot="1" x14ac:dyDescent="0.25">
      <c r="A286" s="143"/>
      <c r="B286" s="143"/>
      <c r="C286" s="143"/>
    </row>
    <row r="287" spans="1:3" ht="15" thickBot="1" x14ac:dyDescent="0.25">
      <c r="A287" s="143"/>
      <c r="B287" s="143"/>
      <c r="C287" s="143"/>
    </row>
    <row r="288" spans="1:3" ht="15" thickBot="1" x14ac:dyDescent="0.25">
      <c r="A288" s="143"/>
      <c r="B288" s="143"/>
      <c r="C288" s="143"/>
    </row>
    <row r="289" spans="1:3" ht="15" thickBot="1" x14ac:dyDescent="0.25">
      <c r="A289" s="143"/>
      <c r="B289" s="143"/>
      <c r="C289" s="143"/>
    </row>
    <row r="290" spans="1:3" ht="15" thickBot="1" x14ac:dyDescent="0.25">
      <c r="A290" s="143"/>
      <c r="B290" s="143"/>
      <c r="C290" s="143"/>
    </row>
    <row r="291" spans="1:3" ht="15" thickBot="1" x14ac:dyDescent="0.25">
      <c r="A291" s="143"/>
      <c r="B291" s="143"/>
      <c r="C291" s="143"/>
    </row>
    <row r="292" spans="1:3" ht="15" thickBot="1" x14ac:dyDescent="0.25">
      <c r="A292" s="143"/>
      <c r="B292" s="143"/>
      <c r="C292" s="143"/>
    </row>
    <row r="293" spans="1:3" ht="15" thickBot="1" x14ac:dyDescent="0.25">
      <c r="A293" s="143"/>
      <c r="B293" s="143"/>
      <c r="C293" s="143"/>
    </row>
    <row r="294" spans="1:3" ht="15" thickBot="1" x14ac:dyDescent="0.25">
      <c r="A294" s="143"/>
      <c r="B294" s="143"/>
      <c r="C294" s="143"/>
    </row>
    <row r="295" spans="1:3" ht="15" thickBot="1" x14ac:dyDescent="0.25">
      <c r="A295" s="143"/>
      <c r="B295" s="143"/>
      <c r="C295" s="143"/>
    </row>
    <row r="296" spans="1:3" ht="15" thickBot="1" x14ac:dyDescent="0.25">
      <c r="A296" s="143"/>
      <c r="B296" s="143"/>
      <c r="C296" s="143"/>
    </row>
    <row r="297" spans="1:3" ht="15" thickBot="1" x14ac:dyDescent="0.25">
      <c r="A297" s="143"/>
      <c r="B297" s="143"/>
      <c r="C297" s="143"/>
    </row>
    <row r="298" spans="1:3" ht="15" thickBot="1" x14ac:dyDescent="0.25">
      <c r="A298" s="143"/>
      <c r="B298" s="143"/>
      <c r="C298" s="143"/>
    </row>
    <row r="299" spans="1:3" ht="15" thickBot="1" x14ac:dyDescent="0.25">
      <c r="A299" s="143"/>
      <c r="B299" s="143"/>
      <c r="C299" s="143"/>
    </row>
    <row r="300" spans="1:3" ht="15" thickBot="1" x14ac:dyDescent="0.25">
      <c r="A300" s="143"/>
      <c r="B300" s="143"/>
      <c r="C300" s="143"/>
    </row>
    <row r="301" spans="1:3" ht="15" thickBot="1" x14ac:dyDescent="0.25">
      <c r="A301" s="143"/>
      <c r="B301" s="143"/>
      <c r="C301" s="143"/>
    </row>
    <row r="302" spans="1:3" ht="15" thickBot="1" x14ac:dyDescent="0.25">
      <c r="A302" s="143"/>
      <c r="B302" s="143"/>
      <c r="C302" s="143"/>
    </row>
    <row r="303" spans="1:3" ht="15" thickBot="1" x14ac:dyDescent="0.25">
      <c r="A303" s="143"/>
      <c r="B303" s="143"/>
      <c r="C303" s="143"/>
    </row>
    <row r="304" spans="1:3" ht="15" thickBot="1" x14ac:dyDescent="0.25">
      <c r="A304" s="143"/>
      <c r="B304" s="143"/>
      <c r="C304" s="143"/>
    </row>
    <row r="305" spans="1:3" ht="15" thickBot="1" x14ac:dyDescent="0.25">
      <c r="A305" s="143"/>
      <c r="B305" s="143"/>
      <c r="C305" s="143"/>
    </row>
    <row r="306" spans="1:3" ht="15" thickBot="1" x14ac:dyDescent="0.25">
      <c r="A306" s="143"/>
      <c r="B306" s="143"/>
      <c r="C306" s="143"/>
    </row>
    <row r="307" spans="1:3" ht="15" thickBot="1" x14ac:dyDescent="0.25">
      <c r="A307" s="143"/>
      <c r="B307" s="143"/>
      <c r="C307" s="143"/>
    </row>
    <row r="308" spans="1:3" ht="15" thickBot="1" x14ac:dyDescent="0.25">
      <c r="A308" s="143"/>
      <c r="B308" s="143"/>
      <c r="C308" s="143"/>
    </row>
    <row r="309" spans="1:3" ht="15" thickBot="1" x14ac:dyDescent="0.25">
      <c r="A309" s="143"/>
      <c r="B309" s="143"/>
      <c r="C309" s="143"/>
    </row>
    <row r="310" spans="1:3" ht="15" thickBot="1" x14ac:dyDescent="0.25">
      <c r="A310" s="143"/>
      <c r="B310" s="143"/>
      <c r="C310" s="143"/>
    </row>
    <row r="311" spans="1:3" ht="15" thickBot="1" x14ac:dyDescent="0.25">
      <c r="A311" s="143"/>
      <c r="B311" s="143"/>
      <c r="C311" s="143"/>
    </row>
    <row r="312" spans="1:3" ht="15" thickBot="1" x14ac:dyDescent="0.25">
      <c r="A312" s="143"/>
      <c r="B312" s="143"/>
      <c r="C312" s="143"/>
    </row>
    <row r="313" spans="1:3" ht="15" thickBot="1" x14ac:dyDescent="0.25">
      <c r="A313" s="143"/>
      <c r="B313" s="143"/>
      <c r="C313" s="143"/>
    </row>
    <row r="314" spans="1:3" ht="15" thickBot="1" x14ac:dyDescent="0.25">
      <c r="A314" s="143"/>
      <c r="B314" s="143"/>
      <c r="C314" s="143"/>
    </row>
    <row r="315" spans="1:3" ht="15" thickBot="1" x14ac:dyDescent="0.25">
      <c r="A315" s="143"/>
      <c r="B315" s="143"/>
      <c r="C315" s="143"/>
    </row>
    <row r="316" spans="1:3" ht="15" thickBot="1" x14ac:dyDescent="0.25">
      <c r="A316" s="143"/>
      <c r="B316" s="143"/>
      <c r="C316" s="143"/>
    </row>
    <row r="317" spans="1:3" ht="15" thickBot="1" x14ac:dyDescent="0.25">
      <c r="A317" s="143"/>
      <c r="B317" s="143"/>
      <c r="C317" s="143"/>
    </row>
    <row r="318" spans="1:3" ht="15" thickBot="1" x14ac:dyDescent="0.25">
      <c r="A318" s="143"/>
      <c r="B318" s="143"/>
      <c r="C318" s="143"/>
    </row>
    <row r="319" spans="1:3" ht="15" thickBot="1" x14ac:dyDescent="0.25">
      <c r="A319" s="143"/>
      <c r="B319" s="143"/>
      <c r="C319" s="143"/>
    </row>
    <row r="320" spans="1:3" ht="15" thickBot="1" x14ac:dyDescent="0.25">
      <c r="A320" s="143"/>
      <c r="B320" s="143"/>
      <c r="C320" s="143"/>
    </row>
    <row r="321" spans="1:3" ht="15" thickBot="1" x14ac:dyDescent="0.25">
      <c r="A321" s="143"/>
      <c r="B321" s="143"/>
      <c r="C321" s="143"/>
    </row>
    <row r="322" spans="1:3" ht="15" thickBot="1" x14ac:dyDescent="0.25">
      <c r="A322" s="143"/>
      <c r="B322" s="143"/>
      <c r="C322" s="143"/>
    </row>
    <row r="323" spans="1:3" ht="15" thickBot="1" x14ac:dyDescent="0.25">
      <c r="A323" s="143"/>
      <c r="B323" s="143"/>
      <c r="C323" s="143"/>
    </row>
    <row r="324" spans="1:3" ht="15" thickBot="1" x14ac:dyDescent="0.25">
      <c r="A324" s="143"/>
      <c r="B324" s="143"/>
      <c r="C324" s="143"/>
    </row>
    <row r="325" spans="1:3" ht="15" thickBot="1" x14ac:dyDescent="0.25">
      <c r="A325" s="143"/>
      <c r="B325" s="143"/>
      <c r="C325" s="143"/>
    </row>
    <row r="326" spans="1:3" ht="15" thickBot="1" x14ac:dyDescent="0.25">
      <c r="A326" s="143"/>
      <c r="B326" s="143"/>
      <c r="C326" s="143"/>
    </row>
    <row r="327" spans="1:3" ht="15" thickBot="1" x14ac:dyDescent="0.25">
      <c r="A327" s="143"/>
      <c r="B327" s="143"/>
      <c r="C327" s="143"/>
    </row>
    <row r="328" spans="1:3" ht="15" thickBot="1" x14ac:dyDescent="0.25">
      <c r="A328" s="143"/>
      <c r="B328" s="143"/>
      <c r="C328" s="143"/>
    </row>
    <row r="329" spans="1:3" ht="15" thickBot="1" x14ac:dyDescent="0.25">
      <c r="A329" s="143"/>
      <c r="B329" s="143"/>
      <c r="C329" s="143"/>
    </row>
    <row r="330" spans="1:3" ht="15" thickBot="1" x14ac:dyDescent="0.25">
      <c r="A330" s="143"/>
      <c r="B330" s="143"/>
      <c r="C330" s="143"/>
    </row>
    <row r="331" spans="1:3" ht="15" thickBot="1" x14ac:dyDescent="0.25">
      <c r="A331" s="143"/>
      <c r="B331" s="143"/>
      <c r="C331" s="143"/>
    </row>
    <row r="332" spans="1:3" ht="15" thickBot="1" x14ac:dyDescent="0.25">
      <c r="A332" s="143"/>
      <c r="B332" s="143"/>
      <c r="C332" s="143"/>
    </row>
    <row r="333" spans="1:3" ht="15" thickBot="1" x14ac:dyDescent="0.25">
      <c r="A333" s="143"/>
      <c r="B333" s="143"/>
      <c r="C333" s="143"/>
    </row>
    <row r="334" spans="1:3" ht="15" thickBot="1" x14ac:dyDescent="0.25">
      <c r="A334" s="143"/>
      <c r="B334" s="143"/>
      <c r="C334" s="143"/>
    </row>
    <row r="335" spans="1:3" ht="15" thickBot="1" x14ac:dyDescent="0.25">
      <c r="A335" s="143"/>
      <c r="B335" s="143"/>
      <c r="C335" s="143"/>
    </row>
    <row r="336" spans="1:3" ht="15" thickBot="1" x14ac:dyDescent="0.25">
      <c r="A336" s="143"/>
      <c r="B336" s="143"/>
      <c r="C336" s="143"/>
    </row>
    <row r="337" spans="1:3" ht="15" thickBot="1" x14ac:dyDescent="0.25">
      <c r="A337" s="143"/>
      <c r="B337" s="143"/>
      <c r="C337" s="143"/>
    </row>
    <row r="338" spans="1:3" ht="15" thickBot="1" x14ac:dyDescent="0.25">
      <c r="A338" s="143"/>
      <c r="B338" s="143"/>
      <c r="C338" s="143"/>
    </row>
    <row r="339" spans="1:3" ht="15" thickBot="1" x14ac:dyDescent="0.25">
      <c r="A339" s="143"/>
      <c r="B339" s="143"/>
      <c r="C339" s="143"/>
    </row>
    <row r="340" spans="1:3" ht="15" thickBot="1" x14ac:dyDescent="0.25">
      <c r="A340" s="143"/>
      <c r="B340" s="143"/>
      <c r="C340" s="143"/>
    </row>
    <row r="341" spans="1:3" ht="15" thickBot="1" x14ac:dyDescent="0.25">
      <c r="A341" s="143"/>
      <c r="B341" s="143"/>
      <c r="C341" s="143"/>
    </row>
    <row r="342" spans="1:3" ht="15" thickBot="1" x14ac:dyDescent="0.25">
      <c r="A342" s="143"/>
      <c r="B342" s="143"/>
      <c r="C342" s="143"/>
    </row>
    <row r="343" spans="1:3" ht="15" thickBot="1" x14ac:dyDescent="0.25">
      <c r="A343" s="143"/>
      <c r="B343" s="143"/>
      <c r="C343" s="143"/>
    </row>
    <row r="344" spans="1:3" ht="15" thickBot="1" x14ac:dyDescent="0.25">
      <c r="A344" s="143"/>
      <c r="B344" s="143"/>
      <c r="C344" s="143"/>
    </row>
    <row r="345" spans="1:3" ht="15" thickBot="1" x14ac:dyDescent="0.25">
      <c r="A345" s="143"/>
      <c r="B345" s="143"/>
      <c r="C345" s="143"/>
    </row>
    <row r="346" spans="1:3" ht="15" thickBot="1" x14ac:dyDescent="0.25">
      <c r="A346" s="143"/>
      <c r="B346" s="143"/>
      <c r="C346" s="143"/>
    </row>
    <row r="347" spans="1:3" ht="15" thickBot="1" x14ac:dyDescent="0.25">
      <c r="A347" s="143"/>
      <c r="B347" s="143"/>
      <c r="C347" s="143"/>
    </row>
    <row r="348" spans="1:3" ht="15" thickBot="1" x14ac:dyDescent="0.25">
      <c r="A348" s="143"/>
      <c r="B348" s="143"/>
      <c r="C348" s="143"/>
    </row>
    <row r="349" spans="1:3" ht="15" thickBot="1" x14ac:dyDescent="0.25">
      <c r="A349" s="143"/>
      <c r="B349" s="143"/>
      <c r="C349" s="143"/>
    </row>
    <row r="350" spans="1:3" ht="15" thickBot="1" x14ac:dyDescent="0.25">
      <c r="A350" s="143"/>
      <c r="B350" s="143"/>
      <c r="C350" s="143"/>
    </row>
    <row r="351" spans="1:3" ht="15" thickBot="1" x14ac:dyDescent="0.25">
      <c r="A351" s="143"/>
      <c r="B351" s="143"/>
      <c r="C351" s="143"/>
    </row>
    <row r="352" spans="1:3" ht="15" thickBot="1" x14ac:dyDescent="0.25">
      <c r="A352" s="143"/>
      <c r="B352" s="143"/>
      <c r="C352" s="143"/>
    </row>
    <row r="353" spans="1:3" ht="15" thickBot="1" x14ac:dyDescent="0.25">
      <c r="A353" s="143"/>
      <c r="B353" s="143"/>
      <c r="C353" s="143"/>
    </row>
    <row r="354" spans="1:3" ht="15" thickBot="1" x14ac:dyDescent="0.25">
      <c r="A354" s="143"/>
      <c r="B354" s="143"/>
      <c r="C354" s="143"/>
    </row>
    <row r="355" spans="1:3" ht="15" thickBot="1" x14ac:dyDescent="0.25">
      <c r="A355" s="143"/>
      <c r="B355" s="143"/>
      <c r="C355" s="143"/>
    </row>
    <row r="356" spans="1:3" ht="15" thickBot="1" x14ac:dyDescent="0.25">
      <c r="A356" s="143"/>
      <c r="B356" s="143"/>
      <c r="C356" s="143"/>
    </row>
    <row r="357" spans="1:3" ht="15" thickBot="1" x14ac:dyDescent="0.25">
      <c r="A357" s="143"/>
      <c r="B357" s="143"/>
      <c r="C357" s="143"/>
    </row>
    <row r="358" spans="1:3" ht="15" thickBot="1" x14ac:dyDescent="0.25">
      <c r="A358" s="143"/>
      <c r="B358" s="143"/>
      <c r="C358" s="143"/>
    </row>
    <row r="359" spans="1:3" ht="15" thickBot="1" x14ac:dyDescent="0.25">
      <c r="A359" s="143"/>
      <c r="B359" s="143"/>
      <c r="C359" s="143"/>
    </row>
    <row r="360" spans="1:3" ht="15" thickBot="1" x14ac:dyDescent="0.25">
      <c r="A360" s="143"/>
      <c r="B360" s="143"/>
      <c r="C360" s="143"/>
    </row>
    <row r="361" spans="1:3" ht="15" thickBot="1" x14ac:dyDescent="0.25">
      <c r="A361" s="143"/>
      <c r="B361" s="143"/>
      <c r="C361" s="143"/>
    </row>
    <row r="362" spans="1:3" ht="15" thickBot="1" x14ac:dyDescent="0.25">
      <c r="A362" s="143"/>
      <c r="B362" s="143"/>
      <c r="C362" s="143"/>
    </row>
    <row r="363" spans="1:3" ht="15" thickBot="1" x14ac:dyDescent="0.25">
      <c r="A363" s="143"/>
      <c r="B363" s="143"/>
      <c r="C363" s="143"/>
    </row>
    <row r="364" spans="1:3" ht="15" thickBot="1" x14ac:dyDescent="0.25">
      <c r="A364" s="143"/>
      <c r="B364" s="143"/>
      <c r="C364" s="143"/>
    </row>
    <row r="365" spans="1:3" ht="15" thickBot="1" x14ac:dyDescent="0.25">
      <c r="A365" s="143"/>
      <c r="B365" s="143"/>
      <c r="C365" s="143"/>
    </row>
    <row r="366" spans="1:3" ht="15" thickBot="1" x14ac:dyDescent="0.25">
      <c r="A366" s="143"/>
      <c r="B366" s="143"/>
      <c r="C366" s="143"/>
    </row>
    <row r="367" spans="1:3" ht="15" thickBot="1" x14ac:dyDescent="0.25">
      <c r="A367" s="143"/>
      <c r="B367" s="143"/>
      <c r="C367" s="143"/>
    </row>
    <row r="368" spans="1:3" ht="15" thickBot="1" x14ac:dyDescent="0.25">
      <c r="A368" s="143"/>
      <c r="B368" s="143"/>
      <c r="C368" s="143"/>
    </row>
    <row r="369" spans="1:3" ht="15" thickBot="1" x14ac:dyDescent="0.25">
      <c r="A369" s="143"/>
      <c r="B369" s="143"/>
      <c r="C369" s="143"/>
    </row>
    <row r="370" spans="1:3" ht="15" thickBot="1" x14ac:dyDescent="0.25">
      <c r="A370" s="143"/>
      <c r="B370" s="143"/>
      <c r="C370" s="143"/>
    </row>
    <row r="371" spans="1:3" ht="15" thickBot="1" x14ac:dyDescent="0.25">
      <c r="A371" s="143"/>
      <c r="B371" s="143"/>
      <c r="C371" s="143"/>
    </row>
    <row r="372" spans="1:3" ht="15" thickBot="1" x14ac:dyDescent="0.25">
      <c r="A372" s="143"/>
      <c r="B372" s="143"/>
      <c r="C372" s="143"/>
    </row>
    <row r="373" spans="1:3" ht="15" thickBot="1" x14ac:dyDescent="0.25">
      <c r="A373" s="143"/>
      <c r="B373" s="143"/>
      <c r="C373" s="143"/>
    </row>
    <row r="374" spans="1:3" ht="15" thickBot="1" x14ac:dyDescent="0.25">
      <c r="A374" s="143"/>
      <c r="B374" s="143"/>
      <c r="C374" s="143"/>
    </row>
    <row r="375" spans="1:3" ht="15" thickBot="1" x14ac:dyDescent="0.25">
      <c r="A375" s="143"/>
      <c r="B375" s="143"/>
      <c r="C375" s="143"/>
    </row>
    <row r="376" spans="1:3" ht="15" thickBot="1" x14ac:dyDescent="0.25">
      <c r="A376" s="143"/>
      <c r="B376" s="143"/>
      <c r="C376" s="143"/>
    </row>
    <row r="377" spans="1:3" ht="15" thickBot="1" x14ac:dyDescent="0.25">
      <c r="A377" s="143"/>
      <c r="B377" s="143"/>
      <c r="C377" s="143"/>
    </row>
    <row r="378" spans="1:3" ht="15" thickBot="1" x14ac:dyDescent="0.25">
      <c r="A378" s="143"/>
      <c r="B378" s="143"/>
      <c r="C378" s="143"/>
    </row>
    <row r="379" spans="1:3" ht="15" thickBot="1" x14ac:dyDescent="0.25">
      <c r="A379" s="143"/>
      <c r="B379" s="143"/>
      <c r="C379" s="143"/>
    </row>
    <row r="380" spans="1:3" ht="15" thickBot="1" x14ac:dyDescent="0.25">
      <c r="A380" s="143"/>
      <c r="B380" s="143"/>
      <c r="C380" s="143"/>
    </row>
    <row r="381" spans="1:3" ht="15" thickBot="1" x14ac:dyDescent="0.25">
      <c r="A381" s="143"/>
      <c r="B381" s="143"/>
      <c r="C381" s="143"/>
    </row>
    <row r="382" spans="1:3" ht="15" thickBot="1" x14ac:dyDescent="0.25">
      <c r="A382" s="143"/>
      <c r="B382" s="143"/>
      <c r="C382" s="143"/>
    </row>
    <row r="383" spans="1:3" ht="15" thickBot="1" x14ac:dyDescent="0.25">
      <c r="A383" s="143"/>
      <c r="B383" s="143"/>
      <c r="C383" s="143"/>
    </row>
    <row r="384" spans="1:3" ht="15" thickBot="1" x14ac:dyDescent="0.25">
      <c r="A384" s="143"/>
      <c r="B384" s="143"/>
      <c r="C384" s="143"/>
    </row>
    <row r="385" spans="1:3" ht="15" thickBot="1" x14ac:dyDescent="0.25">
      <c r="A385" s="143"/>
      <c r="B385" s="143"/>
      <c r="C385" s="143"/>
    </row>
    <row r="386" spans="1:3" ht="15" thickBot="1" x14ac:dyDescent="0.25">
      <c r="A386" s="143"/>
      <c r="B386" s="143"/>
      <c r="C386" s="143"/>
    </row>
    <row r="387" spans="1:3" ht="15" thickBot="1" x14ac:dyDescent="0.25">
      <c r="A387" s="143"/>
      <c r="B387" s="143"/>
      <c r="C387" s="143"/>
    </row>
    <row r="388" spans="1:3" ht="15" thickBot="1" x14ac:dyDescent="0.25">
      <c r="A388" s="143"/>
      <c r="B388" s="143"/>
      <c r="C388" s="143"/>
    </row>
    <row r="389" spans="1:3" ht="15" thickBot="1" x14ac:dyDescent="0.25">
      <c r="A389" s="143"/>
      <c r="B389" s="143"/>
      <c r="C389" s="143"/>
    </row>
    <row r="390" spans="1:3" ht="15" thickBot="1" x14ac:dyDescent="0.25">
      <c r="A390" s="143"/>
      <c r="B390" s="143"/>
      <c r="C390" s="143"/>
    </row>
    <row r="391" spans="1:3" ht="15" thickBot="1" x14ac:dyDescent="0.25">
      <c r="A391" s="143"/>
      <c r="B391" s="143"/>
      <c r="C391" s="143"/>
    </row>
    <row r="392" spans="1:3" ht="15" thickBot="1" x14ac:dyDescent="0.25">
      <c r="A392" s="143"/>
      <c r="B392" s="143"/>
      <c r="C392" s="143"/>
    </row>
    <row r="393" spans="1:3" ht="15" thickBot="1" x14ac:dyDescent="0.25">
      <c r="A393" s="143"/>
      <c r="B393" s="143"/>
      <c r="C393" s="143"/>
    </row>
    <row r="394" spans="1:3" ht="15" thickBot="1" x14ac:dyDescent="0.25">
      <c r="A394" s="143"/>
      <c r="B394" s="143"/>
      <c r="C394" s="143"/>
    </row>
    <row r="395" spans="1:3" ht="15" thickBot="1" x14ac:dyDescent="0.25">
      <c r="A395" s="143"/>
      <c r="B395" s="143"/>
      <c r="C395" s="143"/>
    </row>
    <row r="396" spans="1:3" ht="15" thickBot="1" x14ac:dyDescent="0.25">
      <c r="A396" s="143"/>
      <c r="B396" s="143"/>
      <c r="C396" s="143"/>
    </row>
    <row r="397" spans="1:3" ht="15" thickBot="1" x14ac:dyDescent="0.25">
      <c r="A397" s="143"/>
      <c r="B397" s="143"/>
      <c r="C397" s="143"/>
    </row>
    <row r="398" spans="1:3" ht="15" thickBot="1" x14ac:dyDescent="0.25">
      <c r="A398" s="143"/>
      <c r="B398" s="143"/>
      <c r="C398" s="143"/>
    </row>
    <row r="399" spans="1:3" ht="15" thickBot="1" x14ac:dyDescent="0.25">
      <c r="A399" s="143"/>
      <c r="B399" s="143"/>
      <c r="C399" s="143"/>
    </row>
    <row r="400" spans="1:3" ht="15" thickBot="1" x14ac:dyDescent="0.25">
      <c r="A400" s="143"/>
      <c r="B400" s="143"/>
      <c r="C400" s="143"/>
    </row>
    <row r="401" spans="1:3" ht="15" thickBot="1" x14ac:dyDescent="0.25">
      <c r="A401" s="143"/>
      <c r="B401" s="143"/>
      <c r="C401" s="143"/>
    </row>
    <row r="402" spans="1:3" ht="15" thickBot="1" x14ac:dyDescent="0.25">
      <c r="A402" s="143"/>
      <c r="B402" s="143"/>
      <c r="C402" s="143"/>
    </row>
    <row r="403" spans="1:3" ht="15" thickBot="1" x14ac:dyDescent="0.25">
      <c r="A403" s="143"/>
      <c r="B403" s="143"/>
      <c r="C403" s="143"/>
    </row>
    <row r="404" spans="1:3" ht="15" thickBot="1" x14ac:dyDescent="0.25">
      <c r="A404" s="143"/>
      <c r="B404" s="143"/>
      <c r="C404" s="143"/>
    </row>
    <row r="405" spans="1:3" ht="15" thickBot="1" x14ac:dyDescent="0.25">
      <c r="A405" s="143"/>
      <c r="B405" s="143"/>
      <c r="C405" s="143"/>
    </row>
    <row r="406" spans="1:3" ht="15" thickBot="1" x14ac:dyDescent="0.25">
      <c r="A406" s="143"/>
      <c r="B406" s="143"/>
      <c r="C406" s="143"/>
    </row>
    <row r="407" spans="1:3" ht="15" thickBot="1" x14ac:dyDescent="0.25">
      <c r="A407" s="143"/>
      <c r="B407" s="143"/>
      <c r="C407" s="143"/>
    </row>
    <row r="408" spans="1:3" ht="15" thickBot="1" x14ac:dyDescent="0.25">
      <c r="A408" s="143"/>
      <c r="B408" s="143"/>
      <c r="C408" s="143"/>
    </row>
    <row r="409" spans="1:3" ht="15" thickBot="1" x14ac:dyDescent="0.25">
      <c r="A409" s="143"/>
      <c r="B409" s="143"/>
      <c r="C409" s="143"/>
    </row>
    <row r="410" spans="1:3" ht="15" thickBot="1" x14ac:dyDescent="0.25">
      <c r="A410" s="143"/>
      <c r="B410" s="143"/>
      <c r="C410" s="143"/>
    </row>
    <row r="411" spans="1:3" ht="15" thickBot="1" x14ac:dyDescent="0.25">
      <c r="A411" s="143"/>
      <c r="B411" s="143"/>
      <c r="C411" s="143"/>
    </row>
    <row r="412" spans="1:3" ht="15" thickBot="1" x14ac:dyDescent="0.25">
      <c r="A412" s="143"/>
      <c r="B412" s="143"/>
      <c r="C412" s="143"/>
    </row>
    <row r="413" spans="1:3" ht="15" thickBot="1" x14ac:dyDescent="0.25">
      <c r="A413" s="143"/>
      <c r="B413" s="143"/>
      <c r="C413" s="143"/>
    </row>
    <row r="414" spans="1:3" ht="15" thickBot="1" x14ac:dyDescent="0.25">
      <c r="A414" s="143"/>
      <c r="B414" s="143"/>
      <c r="C414" s="143"/>
    </row>
    <row r="415" spans="1:3" ht="15" thickBot="1" x14ac:dyDescent="0.25">
      <c r="A415" s="143"/>
      <c r="B415" s="143"/>
      <c r="C415" s="143"/>
    </row>
    <row r="416" spans="1:3" ht="15" thickBot="1" x14ac:dyDescent="0.25">
      <c r="A416" s="143"/>
      <c r="B416" s="143"/>
      <c r="C416" s="143"/>
    </row>
    <row r="417" spans="1:3" ht="15" thickBot="1" x14ac:dyDescent="0.25">
      <c r="A417" s="143"/>
      <c r="B417" s="143"/>
      <c r="C417" s="143"/>
    </row>
    <row r="418" spans="1:3" ht="15" thickBot="1" x14ac:dyDescent="0.25">
      <c r="A418" s="143"/>
      <c r="B418" s="143"/>
      <c r="C418" s="143"/>
    </row>
    <row r="419" spans="1:3" ht="15" thickBot="1" x14ac:dyDescent="0.25">
      <c r="A419" s="143"/>
      <c r="B419" s="143"/>
      <c r="C419" s="143"/>
    </row>
    <row r="420" spans="1:3" ht="15" thickBot="1" x14ac:dyDescent="0.25">
      <c r="A420" s="143"/>
      <c r="B420" s="143"/>
      <c r="C420" s="143"/>
    </row>
    <row r="421" spans="1:3" ht="15" thickBot="1" x14ac:dyDescent="0.25">
      <c r="A421" s="143"/>
      <c r="B421" s="143"/>
      <c r="C421" s="143"/>
    </row>
    <row r="422" spans="1:3" ht="15" thickBot="1" x14ac:dyDescent="0.25">
      <c r="A422" s="143"/>
      <c r="B422" s="143"/>
      <c r="C422" s="143"/>
    </row>
    <row r="423" spans="1:3" ht="15" thickBot="1" x14ac:dyDescent="0.25">
      <c r="A423" s="143"/>
      <c r="B423" s="143"/>
      <c r="C423" s="143"/>
    </row>
    <row r="424" spans="1:3" ht="15" thickBot="1" x14ac:dyDescent="0.25">
      <c r="A424" s="143"/>
      <c r="B424" s="143"/>
      <c r="C424" s="143"/>
    </row>
    <row r="425" spans="1:3" ht="15" thickBot="1" x14ac:dyDescent="0.25">
      <c r="A425" s="143"/>
      <c r="B425" s="143"/>
      <c r="C425" s="143"/>
    </row>
    <row r="426" spans="1:3" ht="15" thickBot="1" x14ac:dyDescent="0.25">
      <c r="A426" s="143"/>
      <c r="B426" s="143"/>
      <c r="C426" s="143"/>
    </row>
    <row r="427" spans="1:3" ht="15" thickBot="1" x14ac:dyDescent="0.25">
      <c r="A427" s="143"/>
      <c r="B427" s="143"/>
      <c r="C427" s="143"/>
    </row>
    <row r="428" spans="1:3" ht="15" thickBot="1" x14ac:dyDescent="0.25">
      <c r="A428" s="143"/>
      <c r="B428" s="143"/>
      <c r="C428" s="143"/>
    </row>
    <row r="429" spans="1:3" ht="15" thickBot="1" x14ac:dyDescent="0.25">
      <c r="A429" s="143"/>
      <c r="B429" s="143"/>
      <c r="C429" s="143"/>
    </row>
    <row r="430" spans="1:3" ht="15" thickBot="1" x14ac:dyDescent="0.25">
      <c r="A430" s="143"/>
      <c r="B430" s="143"/>
      <c r="C430" s="143"/>
    </row>
    <row r="431" spans="1:3" ht="15" thickBot="1" x14ac:dyDescent="0.25">
      <c r="A431" s="143"/>
      <c r="B431" s="143"/>
      <c r="C431" s="143"/>
    </row>
    <row r="432" spans="1:3" ht="15" thickBot="1" x14ac:dyDescent="0.25">
      <c r="A432" s="143"/>
      <c r="B432" s="143"/>
      <c r="C432" s="143"/>
    </row>
    <row r="433" spans="1:3" ht="15" thickBot="1" x14ac:dyDescent="0.25">
      <c r="A433" s="143"/>
      <c r="B433" s="143"/>
      <c r="C433" s="143"/>
    </row>
    <row r="434" spans="1:3" ht="15" thickBot="1" x14ac:dyDescent="0.25">
      <c r="A434" s="143"/>
      <c r="B434" s="143"/>
      <c r="C434" s="143"/>
    </row>
    <row r="435" spans="1:3" ht="15" thickBot="1" x14ac:dyDescent="0.25">
      <c r="A435" s="143"/>
      <c r="B435" s="143"/>
      <c r="C435" s="143"/>
    </row>
    <row r="436" spans="1:3" ht="15" thickBot="1" x14ac:dyDescent="0.25">
      <c r="A436" s="143"/>
      <c r="B436" s="143"/>
      <c r="C436" s="143"/>
    </row>
    <row r="437" spans="1:3" ht="15" thickBot="1" x14ac:dyDescent="0.25">
      <c r="A437" s="143"/>
      <c r="B437" s="143"/>
      <c r="C437" s="143"/>
    </row>
    <row r="438" spans="1:3" ht="15" thickBot="1" x14ac:dyDescent="0.25">
      <c r="A438" s="143"/>
      <c r="B438" s="143"/>
      <c r="C438" s="143"/>
    </row>
    <row r="439" spans="1:3" ht="15" thickBot="1" x14ac:dyDescent="0.25">
      <c r="A439" s="143"/>
      <c r="B439" s="143"/>
      <c r="C439" s="143"/>
    </row>
    <row r="440" spans="1:3" ht="15" thickBot="1" x14ac:dyDescent="0.25">
      <c r="A440" s="143"/>
      <c r="B440" s="143"/>
      <c r="C440" s="143"/>
    </row>
    <row r="441" spans="1:3" ht="15" thickBot="1" x14ac:dyDescent="0.25">
      <c r="A441" s="143"/>
      <c r="B441" s="143"/>
      <c r="C441" s="143"/>
    </row>
    <row r="442" spans="1:3" ht="15" thickBot="1" x14ac:dyDescent="0.25">
      <c r="A442" s="143"/>
      <c r="B442" s="143"/>
      <c r="C442" s="143"/>
    </row>
    <row r="443" spans="1:3" ht="15" thickBot="1" x14ac:dyDescent="0.25">
      <c r="A443" s="143"/>
      <c r="B443" s="143"/>
      <c r="C443" s="143"/>
    </row>
    <row r="444" spans="1:3" ht="15" thickBot="1" x14ac:dyDescent="0.25">
      <c r="A444" s="143"/>
      <c r="B444" s="143"/>
      <c r="C444" s="143"/>
    </row>
    <row r="445" spans="1:3" ht="15" thickBot="1" x14ac:dyDescent="0.25">
      <c r="A445" s="143"/>
      <c r="B445" s="143"/>
      <c r="C445" s="143"/>
    </row>
    <row r="446" spans="1:3" ht="15" thickBot="1" x14ac:dyDescent="0.25">
      <c r="A446" s="143"/>
      <c r="B446" s="143"/>
      <c r="C446" s="143"/>
    </row>
    <row r="447" spans="1:3" ht="15" thickBot="1" x14ac:dyDescent="0.25">
      <c r="A447" s="143"/>
      <c r="B447" s="143"/>
      <c r="C447" s="143"/>
    </row>
    <row r="448" spans="1:3" ht="15" thickBot="1" x14ac:dyDescent="0.25">
      <c r="A448" s="143"/>
      <c r="B448" s="143"/>
      <c r="C448" s="143"/>
    </row>
    <row r="449" spans="1:3" ht="15" thickBot="1" x14ac:dyDescent="0.25">
      <c r="A449" s="143"/>
      <c r="B449" s="143"/>
      <c r="C449" s="143"/>
    </row>
    <row r="450" spans="1:3" ht="15" thickBot="1" x14ac:dyDescent="0.25">
      <c r="A450" s="143"/>
      <c r="B450" s="143"/>
      <c r="C450" s="143"/>
    </row>
    <row r="451" spans="1:3" ht="15" thickBot="1" x14ac:dyDescent="0.25">
      <c r="A451" s="143"/>
      <c r="B451" s="143"/>
      <c r="C451" s="143"/>
    </row>
    <row r="452" spans="1:3" ht="15" thickBot="1" x14ac:dyDescent="0.25">
      <c r="A452" s="143"/>
      <c r="B452" s="143"/>
      <c r="C452" s="143"/>
    </row>
    <row r="453" spans="1:3" ht="15" thickBot="1" x14ac:dyDescent="0.25">
      <c r="A453" s="143"/>
      <c r="B453" s="143"/>
      <c r="C453" s="143"/>
    </row>
    <row r="454" spans="1:3" ht="15" thickBot="1" x14ac:dyDescent="0.25">
      <c r="A454" s="143"/>
      <c r="B454" s="143"/>
      <c r="C454" s="143"/>
    </row>
    <row r="455" spans="1:3" ht="15" thickBot="1" x14ac:dyDescent="0.25">
      <c r="A455" s="143"/>
      <c r="B455" s="143"/>
      <c r="C455" s="143"/>
    </row>
    <row r="456" spans="1:3" ht="15" thickBot="1" x14ac:dyDescent="0.25">
      <c r="A456" s="143"/>
      <c r="B456" s="143"/>
      <c r="C456" s="143"/>
    </row>
    <row r="457" spans="1:3" ht="15" thickBot="1" x14ac:dyDescent="0.25">
      <c r="A457" s="143"/>
      <c r="B457" s="143"/>
      <c r="C457" s="143"/>
    </row>
    <row r="458" spans="1:3" ht="15" thickBot="1" x14ac:dyDescent="0.25">
      <c r="A458" s="143"/>
      <c r="B458" s="143"/>
      <c r="C458" s="143"/>
    </row>
    <row r="459" spans="1:3" ht="15" thickBot="1" x14ac:dyDescent="0.25">
      <c r="A459" s="143"/>
      <c r="B459" s="143"/>
      <c r="C459" s="143"/>
    </row>
    <row r="460" spans="1:3" ht="15" thickBot="1" x14ac:dyDescent="0.25">
      <c r="A460" s="143"/>
      <c r="B460" s="143"/>
      <c r="C460" s="143"/>
    </row>
    <row r="461" spans="1:3" ht="15" thickBot="1" x14ac:dyDescent="0.25">
      <c r="A461" s="143"/>
      <c r="B461" s="143"/>
      <c r="C461" s="143"/>
    </row>
    <row r="462" spans="1:3" ht="15" thickBot="1" x14ac:dyDescent="0.25">
      <c r="A462" s="143"/>
      <c r="B462" s="143"/>
      <c r="C462" s="143"/>
    </row>
    <row r="463" spans="1:3" ht="15" thickBot="1" x14ac:dyDescent="0.25">
      <c r="A463" s="143"/>
      <c r="B463" s="143"/>
      <c r="C463" s="143"/>
    </row>
    <row r="464" spans="1:3" ht="15" thickBot="1" x14ac:dyDescent="0.25">
      <c r="A464" s="143"/>
      <c r="B464" s="143"/>
      <c r="C464" s="143"/>
    </row>
    <row r="465" spans="1:3" ht="15" thickBot="1" x14ac:dyDescent="0.25">
      <c r="A465" s="143"/>
      <c r="B465" s="143"/>
      <c r="C465" s="143"/>
    </row>
    <row r="466" spans="1:3" ht="15" thickBot="1" x14ac:dyDescent="0.25">
      <c r="A466" s="143"/>
      <c r="B466" s="143"/>
      <c r="C466" s="143"/>
    </row>
    <row r="467" spans="1:3" ht="15" thickBot="1" x14ac:dyDescent="0.25">
      <c r="A467" s="143"/>
      <c r="B467" s="143"/>
      <c r="C467" s="143"/>
    </row>
    <row r="468" spans="1:3" ht="15" thickBot="1" x14ac:dyDescent="0.25">
      <c r="A468" s="143"/>
      <c r="B468" s="143"/>
      <c r="C468" s="143"/>
    </row>
    <row r="469" spans="1:3" ht="15" thickBot="1" x14ac:dyDescent="0.25">
      <c r="A469" s="143"/>
      <c r="B469" s="143"/>
      <c r="C469" s="143"/>
    </row>
    <row r="470" spans="1:3" ht="15" thickBot="1" x14ac:dyDescent="0.25">
      <c r="A470" s="143"/>
      <c r="B470" s="143"/>
      <c r="C470" s="143"/>
    </row>
    <row r="471" spans="1:3" ht="15" thickBot="1" x14ac:dyDescent="0.25">
      <c r="A471" s="143"/>
      <c r="B471" s="143"/>
      <c r="C471" s="143"/>
    </row>
    <row r="472" spans="1:3" ht="15" thickBot="1" x14ac:dyDescent="0.25">
      <c r="A472" s="143"/>
      <c r="B472" s="143"/>
      <c r="C472" s="143"/>
    </row>
    <row r="473" spans="1:3" ht="15" thickBot="1" x14ac:dyDescent="0.25">
      <c r="A473" s="143"/>
      <c r="B473" s="143"/>
      <c r="C473" s="143"/>
    </row>
    <row r="474" spans="1:3" ht="15" thickBot="1" x14ac:dyDescent="0.25">
      <c r="A474" s="143"/>
      <c r="B474" s="143"/>
      <c r="C474" s="143"/>
    </row>
    <row r="475" spans="1:3" ht="15" thickBot="1" x14ac:dyDescent="0.25">
      <c r="A475" s="143"/>
      <c r="B475" s="143"/>
      <c r="C475" s="143"/>
    </row>
    <row r="476" spans="1:3" ht="15" thickBot="1" x14ac:dyDescent="0.25">
      <c r="A476" s="143"/>
      <c r="B476" s="143"/>
      <c r="C476" s="143"/>
    </row>
    <row r="477" spans="1:3" ht="15" thickBot="1" x14ac:dyDescent="0.25">
      <c r="A477" s="143"/>
      <c r="B477" s="143"/>
      <c r="C477" s="143"/>
    </row>
    <row r="478" spans="1:3" ht="15" thickBot="1" x14ac:dyDescent="0.25">
      <c r="A478" s="143"/>
      <c r="B478" s="143"/>
      <c r="C478" s="143"/>
    </row>
    <row r="479" spans="1:3" ht="15" thickBot="1" x14ac:dyDescent="0.25">
      <c r="A479" s="143"/>
      <c r="B479" s="143"/>
      <c r="C479" s="143"/>
    </row>
    <row r="480" spans="1:3" ht="15" thickBot="1" x14ac:dyDescent="0.25">
      <c r="A480" s="143"/>
      <c r="B480" s="143"/>
      <c r="C480" s="143"/>
    </row>
    <row r="481" spans="1:3" ht="15" thickBot="1" x14ac:dyDescent="0.25">
      <c r="A481" s="143"/>
      <c r="B481" s="143"/>
      <c r="C481" s="143"/>
    </row>
    <row r="482" spans="1:3" ht="15" thickBot="1" x14ac:dyDescent="0.25">
      <c r="A482" s="143"/>
      <c r="B482" s="143"/>
      <c r="C482" s="143"/>
    </row>
    <row r="483" spans="1:3" ht="15" thickBot="1" x14ac:dyDescent="0.25">
      <c r="A483" s="143"/>
      <c r="B483" s="143"/>
      <c r="C483" s="143"/>
    </row>
    <row r="484" spans="1:3" ht="15" thickBot="1" x14ac:dyDescent="0.25">
      <c r="A484" s="143"/>
      <c r="B484" s="143"/>
      <c r="C484" s="143"/>
    </row>
    <row r="485" spans="1:3" ht="15" thickBot="1" x14ac:dyDescent="0.25">
      <c r="A485" s="143"/>
      <c r="B485" s="143"/>
      <c r="C485" s="143"/>
    </row>
    <row r="486" spans="1:3" ht="15" thickBot="1" x14ac:dyDescent="0.25">
      <c r="A486" s="143"/>
      <c r="B486" s="143"/>
      <c r="C486" s="143"/>
    </row>
    <row r="487" spans="1:3" ht="15" thickBot="1" x14ac:dyDescent="0.25">
      <c r="A487" s="143"/>
      <c r="B487" s="143"/>
      <c r="C487" s="143"/>
    </row>
    <row r="488" spans="1:3" ht="15" thickBot="1" x14ac:dyDescent="0.25">
      <c r="A488" s="143"/>
      <c r="B488" s="143"/>
      <c r="C488" s="143"/>
    </row>
    <row r="489" spans="1:3" ht="15" thickBot="1" x14ac:dyDescent="0.25">
      <c r="A489" s="143"/>
      <c r="B489" s="143"/>
      <c r="C489" s="143"/>
    </row>
    <row r="490" spans="1:3" ht="15" thickBot="1" x14ac:dyDescent="0.25">
      <c r="A490" s="143"/>
      <c r="B490" s="143"/>
      <c r="C490" s="143"/>
    </row>
    <row r="491" spans="1:3" ht="15" thickBot="1" x14ac:dyDescent="0.25">
      <c r="A491" s="143"/>
      <c r="B491" s="143"/>
      <c r="C491" s="143"/>
    </row>
    <row r="492" spans="1:3" ht="15" thickBot="1" x14ac:dyDescent="0.25">
      <c r="A492" s="143"/>
      <c r="B492" s="143"/>
      <c r="C492" s="143"/>
    </row>
    <row r="493" spans="1:3" ht="15" thickBot="1" x14ac:dyDescent="0.25">
      <c r="A493" s="143"/>
      <c r="B493" s="143"/>
      <c r="C493" s="143"/>
    </row>
    <row r="494" spans="1:3" ht="15" thickBot="1" x14ac:dyDescent="0.25">
      <c r="A494" s="143"/>
      <c r="B494" s="143"/>
      <c r="C494" s="143"/>
    </row>
    <row r="495" spans="1:3" ht="15" thickBot="1" x14ac:dyDescent="0.25">
      <c r="A495" s="143"/>
      <c r="B495" s="143"/>
      <c r="C495" s="143"/>
    </row>
    <row r="496" spans="1:3" ht="15" thickBot="1" x14ac:dyDescent="0.25">
      <c r="A496" s="143"/>
      <c r="B496" s="143"/>
      <c r="C496" s="143"/>
    </row>
    <row r="497" spans="1:3" ht="15" thickBot="1" x14ac:dyDescent="0.25">
      <c r="A497" s="143"/>
      <c r="B497" s="143"/>
      <c r="C497" s="143"/>
    </row>
    <row r="498" spans="1:3" ht="15" thickBot="1" x14ac:dyDescent="0.25">
      <c r="A498" s="143"/>
      <c r="B498" s="143"/>
      <c r="C498" s="143"/>
    </row>
    <row r="499" spans="1:3" ht="15" thickBot="1" x14ac:dyDescent="0.25">
      <c r="A499" s="143"/>
      <c r="B499" s="143"/>
      <c r="C499" s="143"/>
    </row>
    <row r="500" spans="1:3" ht="15" thickBot="1" x14ac:dyDescent="0.25">
      <c r="A500" s="143"/>
      <c r="B500" s="143"/>
      <c r="C500" s="143"/>
    </row>
    <row r="501" spans="1:3" ht="15" thickBot="1" x14ac:dyDescent="0.25">
      <c r="A501" s="143"/>
      <c r="B501" s="143"/>
      <c r="C501" s="143"/>
    </row>
    <row r="502" spans="1:3" ht="15" thickBot="1" x14ac:dyDescent="0.25">
      <c r="A502" s="143"/>
      <c r="B502" s="143"/>
      <c r="C502" s="143"/>
    </row>
    <row r="503" spans="1:3" ht="15" thickBot="1" x14ac:dyDescent="0.25">
      <c r="A503" s="143"/>
      <c r="B503" s="143"/>
      <c r="C503" s="143"/>
    </row>
    <row r="504" spans="1:3" ht="15" thickBot="1" x14ac:dyDescent="0.25">
      <c r="A504" s="143"/>
      <c r="B504" s="143"/>
      <c r="C504" s="143"/>
    </row>
    <row r="505" spans="1:3" ht="15" thickBot="1" x14ac:dyDescent="0.25">
      <c r="A505" s="143"/>
      <c r="B505" s="143"/>
      <c r="C505" s="143"/>
    </row>
    <row r="506" spans="1:3" ht="15" thickBot="1" x14ac:dyDescent="0.25">
      <c r="A506" s="143"/>
      <c r="B506" s="143"/>
      <c r="C506" s="143"/>
    </row>
    <row r="507" spans="1:3" ht="15" thickBot="1" x14ac:dyDescent="0.25">
      <c r="A507" s="143"/>
      <c r="B507" s="143"/>
      <c r="C507" s="143"/>
    </row>
    <row r="508" spans="1:3" ht="15" thickBot="1" x14ac:dyDescent="0.25">
      <c r="A508" s="143"/>
      <c r="B508" s="143"/>
      <c r="C508" s="143"/>
    </row>
    <row r="509" spans="1:3" ht="15" thickBot="1" x14ac:dyDescent="0.25">
      <c r="A509" s="143"/>
      <c r="B509" s="143"/>
      <c r="C509" s="143"/>
    </row>
    <row r="510" spans="1:3" ht="15" thickBot="1" x14ac:dyDescent="0.25">
      <c r="A510" s="143"/>
      <c r="B510" s="143"/>
      <c r="C510" s="143"/>
    </row>
    <row r="511" spans="1:3" ht="15" thickBot="1" x14ac:dyDescent="0.25">
      <c r="A511" s="143"/>
      <c r="B511" s="143"/>
      <c r="C511" s="143"/>
    </row>
    <row r="512" spans="1:3" ht="15" thickBot="1" x14ac:dyDescent="0.25">
      <c r="A512" s="143"/>
      <c r="B512" s="143"/>
      <c r="C512" s="143"/>
    </row>
    <row r="513" spans="1:3" ht="15" thickBot="1" x14ac:dyDescent="0.25">
      <c r="A513" s="143"/>
      <c r="B513" s="143"/>
      <c r="C513" s="143"/>
    </row>
    <row r="514" spans="1:3" ht="15" thickBot="1" x14ac:dyDescent="0.25">
      <c r="A514" s="143"/>
      <c r="B514" s="143"/>
      <c r="C514" s="143"/>
    </row>
    <row r="515" spans="1:3" ht="15" thickBot="1" x14ac:dyDescent="0.25">
      <c r="A515" s="143"/>
      <c r="B515" s="143"/>
      <c r="C515" s="143"/>
    </row>
    <row r="516" spans="1:3" ht="15" thickBot="1" x14ac:dyDescent="0.25">
      <c r="A516" s="143"/>
      <c r="B516" s="143"/>
      <c r="C516" s="143"/>
    </row>
    <row r="517" spans="1:3" ht="15" thickBot="1" x14ac:dyDescent="0.25">
      <c r="A517" s="143"/>
      <c r="B517" s="143"/>
      <c r="C517" s="143"/>
    </row>
    <row r="518" spans="1:3" ht="15" thickBot="1" x14ac:dyDescent="0.25">
      <c r="A518" s="143"/>
      <c r="B518" s="143"/>
      <c r="C518" s="143"/>
    </row>
    <row r="519" spans="1:3" ht="15" thickBot="1" x14ac:dyDescent="0.25">
      <c r="A519" s="143"/>
      <c r="B519" s="143"/>
      <c r="C519" s="143"/>
    </row>
    <row r="520" spans="1:3" ht="15" thickBot="1" x14ac:dyDescent="0.25">
      <c r="A520" s="143"/>
      <c r="B520" s="143"/>
      <c r="C520" s="143"/>
    </row>
    <row r="521" spans="1:3" ht="15" thickBot="1" x14ac:dyDescent="0.25">
      <c r="A521" s="143"/>
      <c r="B521" s="143"/>
      <c r="C521" s="143"/>
    </row>
    <row r="522" spans="1:3" ht="15" thickBot="1" x14ac:dyDescent="0.25">
      <c r="A522" s="143"/>
      <c r="B522" s="143"/>
      <c r="C522" s="143"/>
    </row>
    <row r="523" spans="1:3" ht="15" thickBot="1" x14ac:dyDescent="0.25">
      <c r="A523" s="143"/>
      <c r="B523" s="143"/>
      <c r="C523" s="143"/>
    </row>
    <row r="524" spans="1:3" ht="15" thickBot="1" x14ac:dyDescent="0.25">
      <c r="A524" s="143"/>
      <c r="B524" s="143"/>
      <c r="C524" s="143"/>
    </row>
    <row r="525" spans="1:3" ht="15" thickBot="1" x14ac:dyDescent="0.25">
      <c r="A525" s="143"/>
      <c r="B525" s="143"/>
      <c r="C525" s="143"/>
    </row>
    <row r="526" spans="1:3" ht="15" thickBot="1" x14ac:dyDescent="0.25">
      <c r="A526" s="143"/>
      <c r="B526" s="143"/>
      <c r="C526" s="143"/>
    </row>
    <row r="527" spans="1:3" ht="15" thickBot="1" x14ac:dyDescent="0.25">
      <c r="A527" s="143"/>
      <c r="B527" s="143"/>
      <c r="C527" s="143"/>
    </row>
    <row r="528" spans="1:3" ht="15" thickBot="1" x14ac:dyDescent="0.25">
      <c r="A528" s="143"/>
      <c r="B528" s="143"/>
      <c r="C528" s="143"/>
    </row>
    <row r="529" spans="1:3" ht="15" thickBot="1" x14ac:dyDescent="0.25">
      <c r="A529" s="143"/>
      <c r="B529" s="143"/>
      <c r="C529" s="143"/>
    </row>
    <row r="530" spans="1:3" ht="15" thickBot="1" x14ac:dyDescent="0.25">
      <c r="A530" s="143"/>
      <c r="B530" s="143"/>
      <c r="C530" s="143"/>
    </row>
    <row r="531" spans="1:3" ht="15" thickBot="1" x14ac:dyDescent="0.25">
      <c r="A531" s="143"/>
      <c r="B531" s="143"/>
      <c r="C531" s="143"/>
    </row>
    <row r="532" spans="1:3" ht="15" thickBot="1" x14ac:dyDescent="0.25">
      <c r="A532" s="143"/>
      <c r="B532" s="143"/>
      <c r="C532" s="143"/>
    </row>
    <row r="533" spans="1:3" ht="15" thickBot="1" x14ac:dyDescent="0.25">
      <c r="A533" s="143"/>
      <c r="B533" s="143"/>
      <c r="C533" s="143"/>
    </row>
    <row r="534" spans="1:3" ht="15" thickBot="1" x14ac:dyDescent="0.25">
      <c r="A534" s="143"/>
      <c r="B534" s="143"/>
      <c r="C534" s="143"/>
    </row>
    <row r="535" spans="1:3" ht="15" thickBot="1" x14ac:dyDescent="0.25">
      <c r="A535" s="143"/>
      <c r="B535" s="143"/>
      <c r="C535" s="143"/>
    </row>
    <row r="536" spans="1:3" ht="15" thickBot="1" x14ac:dyDescent="0.25">
      <c r="A536" s="143"/>
      <c r="B536" s="143"/>
      <c r="C536" s="143"/>
    </row>
    <row r="537" spans="1:3" ht="15" thickBot="1" x14ac:dyDescent="0.25">
      <c r="A537" s="143"/>
      <c r="B537" s="143"/>
      <c r="C537" s="143"/>
    </row>
    <row r="538" spans="1:3" ht="15" thickBot="1" x14ac:dyDescent="0.25">
      <c r="A538" s="143"/>
      <c r="B538" s="143"/>
      <c r="C538" s="143"/>
    </row>
    <row r="539" spans="1:3" ht="15" thickBot="1" x14ac:dyDescent="0.25">
      <c r="A539" s="143"/>
      <c r="B539" s="143"/>
      <c r="C539" s="143"/>
    </row>
    <row r="540" spans="1:3" ht="15" thickBot="1" x14ac:dyDescent="0.25">
      <c r="A540" s="143"/>
      <c r="B540" s="143"/>
      <c r="C540" s="143"/>
    </row>
    <row r="541" spans="1:3" ht="15" thickBot="1" x14ac:dyDescent="0.25">
      <c r="A541" s="143"/>
      <c r="B541" s="143"/>
      <c r="C541" s="143"/>
    </row>
    <row r="542" spans="1:3" ht="15" thickBot="1" x14ac:dyDescent="0.25">
      <c r="A542" s="143"/>
      <c r="B542" s="143"/>
      <c r="C542" s="143"/>
    </row>
    <row r="543" spans="1:3" ht="15" thickBot="1" x14ac:dyDescent="0.25">
      <c r="A543" s="143"/>
      <c r="B543" s="143"/>
      <c r="C543" s="143"/>
    </row>
    <row r="544" spans="1:3" ht="15" thickBot="1" x14ac:dyDescent="0.25">
      <c r="A544" s="143"/>
      <c r="B544" s="143"/>
      <c r="C544" s="143"/>
    </row>
    <row r="545" spans="1:3" ht="15" thickBot="1" x14ac:dyDescent="0.25">
      <c r="A545" s="143"/>
      <c r="B545" s="143"/>
      <c r="C545" s="143"/>
    </row>
    <row r="546" spans="1:3" ht="15" thickBot="1" x14ac:dyDescent="0.25">
      <c r="A546" s="143"/>
      <c r="B546" s="143"/>
      <c r="C546" s="143"/>
    </row>
    <row r="547" spans="1:3" ht="15" thickBot="1" x14ac:dyDescent="0.25">
      <c r="A547" s="143"/>
      <c r="B547" s="143"/>
      <c r="C547" s="143"/>
    </row>
    <row r="548" spans="1:3" ht="15" thickBot="1" x14ac:dyDescent="0.25">
      <c r="A548" s="143"/>
      <c r="B548" s="143"/>
      <c r="C548" s="143"/>
    </row>
    <row r="549" spans="1:3" ht="15" thickBot="1" x14ac:dyDescent="0.25">
      <c r="A549" s="143"/>
      <c r="B549" s="143"/>
      <c r="C549" s="143"/>
    </row>
    <row r="550" spans="1:3" ht="15" thickBot="1" x14ac:dyDescent="0.25">
      <c r="A550" s="143"/>
      <c r="B550" s="143"/>
      <c r="C550" s="143"/>
    </row>
    <row r="551" spans="1:3" ht="15" thickBot="1" x14ac:dyDescent="0.25">
      <c r="A551" s="143"/>
      <c r="B551" s="143"/>
      <c r="C551" s="143"/>
    </row>
    <row r="552" spans="1:3" ht="15" thickBot="1" x14ac:dyDescent="0.25">
      <c r="A552" s="143"/>
      <c r="B552" s="143"/>
      <c r="C552" s="143"/>
    </row>
    <row r="553" spans="1:3" ht="15" thickBot="1" x14ac:dyDescent="0.25">
      <c r="A553" s="143"/>
      <c r="B553" s="143"/>
      <c r="C553" s="143"/>
    </row>
    <row r="554" spans="1:3" ht="15" thickBot="1" x14ac:dyDescent="0.25">
      <c r="A554" s="143"/>
      <c r="B554" s="143"/>
      <c r="C554" s="143"/>
    </row>
    <row r="555" spans="1:3" ht="15" thickBot="1" x14ac:dyDescent="0.25">
      <c r="A555" s="143"/>
      <c r="B555" s="143"/>
      <c r="C555" s="143"/>
    </row>
    <row r="556" spans="1:3" ht="15" thickBot="1" x14ac:dyDescent="0.25">
      <c r="A556" s="143"/>
      <c r="B556" s="143"/>
      <c r="C556" s="143"/>
    </row>
    <row r="557" spans="1:3" ht="15" thickBot="1" x14ac:dyDescent="0.25">
      <c r="A557" s="143"/>
      <c r="B557" s="143"/>
      <c r="C557" s="143"/>
    </row>
    <row r="558" spans="1:3" ht="15" thickBot="1" x14ac:dyDescent="0.25">
      <c r="A558" s="143"/>
      <c r="B558" s="143"/>
      <c r="C558" s="143"/>
    </row>
    <row r="559" spans="1:3" ht="15" thickBot="1" x14ac:dyDescent="0.25">
      <c r="A559" s="143"/>
      <c r="B559" s="143"/>
      <c r="C559" s="143"/>
    </row>
    <row r="560" spans="1:3" ht="15" thickBot="1" x14ac:dyDescent="0.25">
      <c r="A560" s="143"/>
      <c r="B560" s="143"/>
      <c r="C560" s="143"/>
    </row>
    <row r="561" spans="1:3" ht="15" thickBot="1" x14ac:dyDescent="0.25">
      <c r="A561" s="143"/>
      <c r="B561" s="143"/>
      <c r="C561" s="143"/>
    </row>
    <row r="562" spans="1:3" ht="15" thickBot="1" x14ac:dyDescent="0.25">
      <c r="A562" s="143"/>
      <c r="B562" s="143"/>
      <c r="C562" s="143"/>
    </row>
    <row r="563" spans="1:3" ht="15" thickBot="1" x14ac:dyDescent="0.25">
      <c r="A563" s="143"/>
      <c r="B563" s="143"/>
      <c r="C563" s="143"/>
    </row>
    <row r="564" spans="1:3" ht="15" thickBot="1" x14ac:dyDescent="0.25">
      <c r="A564" s="143"/>
      <c r="B564" s="143"/>
      <c r="C564" s="143"/>
    </row>
    <row r="565" spans="1:3" ht="15" thickBot="1" x14ac:dyDescent="0.25">
      <c r="A565" s="143"/>
      <c r="B565" s="143"/>
      <c r="C565" s="143"/>
    </row>
    <row r="566" spans="1:3" ht="15" thickBot="1" x14ac:dyDescent="0.25">
      <c r="A566" s="143"/>
      <c r="B566" s="143"/>
      <c r="C566" s="143"/>
    </row>
    <row r="567" spans="1:3" ht="15" thickBot="1" x14ac:dyDescent="0.25">
      <c r="A567" s="143"/>
      <c r="B567" s="143"/>
      <c r="C567" s="143"/>
    </row>
    <row r="568" spans="1:3" ht="15" thickBot="1" x14ac:dyDescent="0.25">
      <c r="A568" s="143"/>
      <c r="B568" s="143"/>
      <c r="C568" s="143"/>
    </row>
    <row r="569" spans="1:3" ht="15" thickBot="1" x14ac:dyDescent="0.25">
      <c r="A569" s="143"/>
      <c r="B569" s="143"/>
      <c r="C569" s="143"/>
    </row>
    <row r="570" spans="1:3" ht="15" thickBot="1" x14ac:dyDescent="0.25">
      <c r="A570" s="143"/>
      <c r="B570" s="143"/>
      <c r="C570" s="143"/>
    </row>
    <row r="571" spans="1:3" ht="15" thickBot="1" x14ac:dyDescent="0.25">
      <c r="A571" s="143"/>
      <c r="B571" s="143"/>
      <c r="C571" s="143"/>
    </row>
    <row r="572" spans="1:3" ht="15" thickBot="1" x14ac:dyDescent="0.25">
      <c r="A572" s="143"/>
      <c r="B572" s="143"/>
      <c r="C572" s="143"/>
    </row>
    <row r="573" spans="1:3" ht="15" thickBot="1" x14ac:dyDescent="0.25">
      <c r="A573" s="143"/>
      <c r="B573" s="143"/>
      <c r="C573" s="143"/>
    </row>
    <row r="574" spans="1:3" ht="15" thickBot="1" x14ac:dyDescent="0.25">
      <c r="A574" s="143"/>
      <c r="B574" s="143"/>
      <c r="C574" s="143"/>
    </row>
    <row r="575" spans="1:3" ht="15" thickBot="1" x14ac:dyDescent="0.25">
      <c r="A575" s="143"/>
      <c r="B575" s="143"/>
      <c r="C575" s="143"/>
    </row>
    <row r="576" spans="1:3" ht="15" thickBot="1" x14ac:dyDescent="0.25">
      <c r="A576" s="143"/>
      <c r="B576" s="143"/>
      <c r="C576" s="143"/>
    </row>
    <row r="577" spans="1:3" ht="15" thickBot="1" x14ac:dyDescent="0.25">
      <c r="A577" s="143"/>
      <c r="B577" s="143"/>
      <c r="C577" s="143"/>
    </row>
    <row r="578" spans="1:3" ht="15" thickBot="1" x14ac:dyDescent="0.25">
      <c r="A578" s="143"/>
      <c r="B578" s="143"/>
      <c r="C578" s="143"/>
    </row>
    <row r="579" spans="1:3" ht="15" thickBot="1" x14ac:dyDescent="0.25">
      <c r="A579" s="143"/>
      <c r="B579" s="143"/>
      <c r="C579" s="143"/>
    </row>
    <row r="580" spans="1:3" ht="15" thickBot="1" x14ac:dyDescent="0.25">
      <c r="A580" s="143"/>
      <c r="B580" s="143"/>
      <c r="C580" s="143"/>
    </row>
    <row r="581" spans="1:3" ht="15" thickBot="1" x14ac:dyDescent="0.25">
      <c r="A581" s="143"/>
      <c r="B581" s="143"/>
      <c r="C581" s="143"/>
    </row>
    <row r="582" spans="1:3" ht="15" thickBot="1" x14ac:dyDescent="0.25">
      <c r="A582" s="143"/>
      <c r="B582" s="143"/>
      <c r="C582" s="143"/>
    </row>
    <row r="583" spans="1:3" ht="15" thickBot="1" x14ac:dyDescent="0.25">
      <c r="A583" s="143"/>
      <c r="B583" s="143"/>
      <c r="C583" s="143"/>
    </row>
    <row r="584" spans="1:3" ht="15" thickBot="1" x14ac:dyDescent="0.25">
      <c r="A584" s="143"/>
      <c r="B584" s="143"/>
      <c r="C584" s="143"/>
    </row>
    <row r="585" spans="1:3" ht="15" thickBot="1" x14ac:dyDescent="0.25">
      <c r="A585" s="143"/>
      <c r="B585" s="143"/>
      <c r="C585" s="143"/>
    </row>
    <row r="586" spans="1:3" ht="15" thickBot="1" x14ac:dyDescent="0.25">
      <c r="A586" s="143"/>
      <c r="B586" s="143"/>
      <c r="C586" s="143"/>
    </row>
    <row r="587" spans="1:3" ht="15" thickBot="1" x14ac:dyDescent="0.25">
      <c r="A587" s="143"/>
      <c r="B587" s="143"/>
      <c r="C587" s="143"/>
    </row>
    <row r="588" spans="1:3" ht="15" thickBot="1" x14ac:dyDescent="0.25">
      <c r="A588" s="143"/>
      <c r="B588" s="143"/>
      <c r="C588" s="143"/>
    </row>
    <row r="589" spans="1:3" ht="15" thickBot="1" x14ac:dyDescent="0.25">
      <c r="A589" s="143"/>
      <c r="B589" s="143"/>
      <c r="C589" s="143"/>
    </row>
    <row r="590" spans="1:3" ht="15" thickBot="1" x14ac:dyDescent="0.25">
      <c r="A590" s="143"/>
      <c r="B590" s="143"/>
      <c r="C590" s="143"/>
    </row>
    <row r="591" spans="1:3" ht="15" thickBot="1" x14ac:dyDescent="0.25">
      <c r="A591" s="143"/>
      <c r="B591" s="143"/>
      <c r="C591" s="143"/>
    </row>
    <row r="592" spans="1:3" ht="15" thickBot="1" x14ac:dyDescent="0.25">
      <c r="A592" s="143"/>
      <c r="B592" s="143"/>
      <c r="C592" s="143"/>
    </row>
    <row r="593" spans="1:3" ht="15" thickBot="1" x14ac:dyDescent="0.25">
      <c r="A593" s="143"/>
      <c r="B593" s="143"/>
      <c r="C593" s="143"/>
    </row>
    <row r="594" spans="1:3" ht="15" thickBot="1" x14ac:dyDescent="0.25">
      <c r="A594" s="143"/>
      <c r="B594" s="143"/>
      <c r="C594" s="143"/>
    </row>
    <row r="595" spans="1:3" ht="15" thickBot="1" x14ac:dyDescent="0.25">
      <c r="A595" s="143"/>
      <c r="B595" s="143"/>
      <c r="C595" s="143"/>
    </row>
    <row r="596" spans="1:3" ht="15" thickBot="1" x14ac:dyDescent="0.25">
      <c r="A596" s="143"/>
      <c r="B596" s="143"/>
      <c r="C596" s="143"/>
    </row>
    <row r="597" spans="1:3" ht="15" thickBot="1" x14ac:dyDescent="0.25">
      <c r="A597" s="143"/>
      <c r="B597" s="143"/>
      <c r="C597" s="143"/>
    </row>
    <row r="598" spans="1:3" ht="15" thickBot="1" x14ac:dyDescent="0.25">
      <c r="A598" s="143"/>
      <c r="B598" s="143"/>
      <c r="C598" s="143"/>
    </row>
    <row r="599" spans="1:3" ht="15" thickBot="1" x14ac:dyDescent="0.25">
      <c r="A599" s="143"/>
      <c r="B599" s="143"/>
      <c r="C599" s="143"/>
    </row>
    <row r="600" spans="1:3" ht="15" thickBot="1" x14ac:dyDescent="0.25">
      <c r="A600" s="143"/>
      <c r="B600" s="143"/>
      <c r="C600" s="143"/>
    </row>
    <row r="601" spans="1:3" ht="15" thickBot="1" x14ac:dyDescent="0.25">
      <c r="A601" s="143"/>
      <c r="B601" s="143"/>
      <c r="C601" s="143"/>
    </row>
    <row r="602" spans="1:3" ht="15" thickBot="1" x14ac:dyDescent="0.25">
      <c r="A602" s="143"/>
      <c r="B602" s="143"/>
      <c r="C602" s="143"/>
    </row>
    <row r="603" spans="1:3" ht="15" thickBot="1" x14ac:dyDescent="0.25">
      <c r="A603" s="143"/>
      <c r="B603" s="143"/>
      <c r="C603" s="143"/>
    </row>
    <row r="604" spans="1:3" ht="15" thickBot="1" x14ac:dyDescent="0.25">
      <c r="A604" s="143"/>
      <c r="B604" s="143"/>
      <c r="C604" s="143"/>
    </row>
    <row r="605" spans="1:3" ht="15" thickBot="1" x14ac:dyDescent="0.25">
      <c r="A605" s="143"/>
      <c r="B605" s="143"/>
      <c r="C605" s="143"/>
    </row>
    <row r="606" spans="1:3" ht="15" thickBot="1" x14ac:dyDescent="0.25">
      <c r="A606" s="143"/>
      <c r="B606" s="143"/>
      <c r="C606" s="143"/>
    </row>
    <row r="607" spans="1:3" ht="15" thickBot="1" x14ac:dyDescent="0.25">
      <c r="A607" s="143"/>
      <c r="B607" s="143"/>
      <c r="C607" s="143"/>
    </row>
    <row r="608" spans="1:3" ht="15" thickBot="1" x14ac:dyDescent="0.25">
      <c r="A608" s="143"/>
      <c r="B608" s="143"/>
      <c r="C608" s="143"/>
    </row>
    <row r="609" spans="1:3" ht="15" thickBot="1" x14ac:dyDescent="0.25">
      <c r="A609" s="143"/>
      <c r="B609" s="143"/>
      <c r="C609" s="143"/>
    </row>
    <row r="610" spans="1:3" ht="15" thickBot="1" x14ac:dyDescent="0.25">
      <c r="A610" s="143"/>
      <c r="B610" s="143"/>
      <c r="C610" s="143"/>
    </row>
    <row r="611" spans="1:3" ht="15" thickBot="1" x14ac:dyDescent="0.25">
      <c r="A611" s="143"/>
      <c r="B611" s="143"/>
      <c r="C611" s="143"/>
    </row>
    <row r="612" spans="1:3" ht="15" thickBot="1" x14ac:dyDescent="0.25">
      <c r="A612" s="143"/>
      <c r="B612" s="143"/>
      <c r="C612" s="143"/>
    </row>
    <row r="613" spans="1:3" ht="15" thickBot="1" x14ac:dyDescent="0.25">
      <c r="A613" s="143"/>
      <c r="B613" s="143"/>
      <c r="C613" s="143"/>
    </row>
    <row r="614" spans="1:3" ht="15" thickBot="1" x14ac:dyDescent="0.25">
      <c r="A614" s="143"/>
      <c r="B614" s="143"/>
      <c r="C614" s="143"/>
    </row>
    <row r="615" spans="1:3" ht="15" thickBot="1" x14ac:dyDescent="0.25">
      <c r="A615" s="143"/>
      <c r="B615" s="143"/>
      <c r="C615" s="143"/>
    </row>
    <row r="616" spans="1:3" ht="15" thickBot="1" x14ac:dyDescent="0.25">
      <c r="A616" s="143"/>
      <c r="B616" s="143"/>
      <c r="C616" s="143"/>
    </row>
    <row r="617" spans="1:3" ht="15" thickBot="1" x14ac:dyDescent="0.25">
      <c r="A617" s="143"/>
      <c r="B617" s="143"/>
      <c r="C617" s="143"/>
    </row>
    <row r="618" spans="1:3" ht="15" thickBot="1" x14ac:dyDescent="0.25">
      <c r="A618" s="143"/>
      <c r="B618" s="143"/>
      <c r="C618" s="143"/>
    </row>
    <row r="619" spans="1:3" ht="15" thickBot="1" x14ac:dyDescent="0.25">
      <c r="A619" s="143"/>
      <c r="B619" s="143"/>
      <c r="C619" s="143"/>
    </row>
    <row r="620" spans="1:3" ht="15" thickBot="1" x14ac:dyDescent="0.25">
      <c r="A620" s="143"/>
      <c r="B620" s="143"/>
      <c r="C620" s="143"/>
    </row>
    <row r="621" spans="1:3" ht="15" thickBot="1" x14ac:dyDescent="0.25">
      <c r="A621" s="143"/>
      <c r="B621" s="143"/>
      <c r="C621" s="143"/>
    </row>
    <row r="622" spans="1:3" ht="15" thickBot="1" x14ac:dyDescent="0.25">
      <c r="A622" s="143"/>
      <c r="B622" s="143"/>
      <c r="C622" s="143"/>
    </row>
    <row r="623" spans="1:3" ht="15" thickBot="1" x14ac:dyDescent="0.25">
      <c r="A623" s="143"/>
      <c r="B623" s="143"/>
      <c r="C623" s="143"/>
    </row>
    <row r="624" spans="1:3" ht="15" thickBot="1" x14ac:dyDescent="0.25">
      <c r="A624" s="143"/>
      <c r="B624" s="143"/>
      <c r="C624" s="143"/>
    </row>
    <row r="625" spans="1:3" ht="15" thickBot="1" x14ac:dyDescent="0.25">
      <c r="A625" s="143"/>
      <c r="B625" s="143"/>
      <c r="C625" s="143"/>
    </row>
    <row r="626" spans="1:3" ht="15" thickBot="1" x14ac:dyDescent="0.25">
      <c r="A626" s="143"/>
      <c r="B626" s="143"/>
      <c r="C626" s="143"/>
    </row>
    <row r="627" spans="1:3" ht="15" thickBot="1" x14ac:dyDescent="0.25">
      <c r="A627" s="143"/>
      <c r="B627" s="143"/>
      <c r="C627" s="143"/>
    </row>
    <row r="628" spans="1:3" ht="15" thickBot="1" x14ac:dyDescent="0.25">
      <c r="A628" s="143"/>
      <c r="B628" s="143"/>
      <c r="C628" s="143"/>
    </row>
    <row r="629" spans="1:3" ht="15" thickBot="1" x14ac:dyDescent="0.25">
      <c r="A629" s="143"/>
      <c r="B629" s="143"/>
      <c r="C629" s="143"/>
    </row>
    <row r="630" spans="1:3" ht="15" thickBot="1" x14ac:dyDescent="0.25">
      <c r="A630" s="143"/>
      <c r="B630" s="143"/>
      <c r="C630" s="143"/>
    </row>
    <row r="631" spans="1:3" ht="15" thickBot="1" x14ac:dyDescent="0.25">
      <c r="A631" s="143"/>
      <c r="B631" s="143"/>
      <c r="C631" s="143"/>
    </row>
    <row r="632" spans="1:3" ht="15" thickBot="1" x14ac:dyDescent="0.25">
      <c r="A632" s="143"/>
      <c r="B632" s="143"/>
      <c r="C632" s="143"/>
    </row>
    <row r="633" spans="1:3" ht="15" thickBot="1" x14ac:dyDescent="0.25">
      <c r="A633" s="143"/>
      <c r="B633" s="143"/>
      <c r="C633" s="143"/>
    </row>
    <row r="634" spans="1:3" ht="15" thickBot="1" x14ac:dyDescent="0.25">
      <c r="A634" s="143"/>
      <c r="B634" s="143"/>
      <c r="C634" s="143"/>
    </row>
    <row r="635" spans="1:3" ht="15" thickBot="1" x14ac:dyDescent="0.25">
      <c r="A635" s="143"/>
      <c r="B635" s="143"/>
      <c r="C635" s="143"/>
    </row>
    <row r="636" spans="1:3" ht="15" thickBot="1" x14ac:dyDescent="0.25">
      <c r="A636" s="143"/>
      <c r="B636" s="143"/>
      <c r="C636" s="143"/>
    </row>
    <row r="637" spans="1:3" ht="15" thickBot="1" x14ac:dyDescent="0.25">
      <c r="A637" s="143"/>
      <c r="B637" s="143"/>
      <c r="C637" s="143"/>
    </row>
    <row r="638" spans="1:3" ht="15" thickBot="1" x14ac:dyDescent="0.25">
      <c r="A638" s="143"/>
      <c r="B638" s="143"/>
      <c r="C638" s="143"/>
    </row>
    <row r="639" spans="1:3" ht="15" thickBot="1" x14ac:dyDescent="0.25">
      <c r="A639" s="143"/>
      <c r="B639" s="143"/>
      <c r="C639" s="143"/>
    </row>
    <row r="640" spans="1:3" ht="15" thickBot="1" x14ac:dyDescent="0.25">
      <c r="A640" s="143"/>
      <c r="B640" s="143"/>
      <c r="C640" s="143"/>
    </row>
    <row r="641" spans="1:3" ht="15" thickBot="1" x14ac:dyDescent="0.25">
      <c r="A641" s="143"/>
      <c r="B641" s="143"/>
      <c r="C641" s="143"/>
    </row>
    <row r="642" spans="1:3" ht="15" thickBot="1" x14ac:dyDescent="0.25">
      <c r="A642" s="143"/>
      <c r="B642" s="143"/>
      <c r="C642" s="143"/>
    </row>
    <row r="643" spans="1:3" ht="15" thickBot="1" x14ac:dyDescent="0.25">
      <c r="A643" s="143"/>
      <c r="B643" s="143"/>
      <c r="C643" s="143"/>
    </row>
    <row r="644" spans="1:3" ht="15" thickBot="1" x14ac:dyDescent="0.25">
      <c r="A644" s="143"/>
      <c r="B644" s="143"/>
      <c r="C644" s="143"/>
    </row>
    <row r="645" spans="1:3" ht="15" thickBot="1" x14ac:dyDescent="0.25">
      <c r="A645" s="143"/>
      <c r="B645" s="143"/>
      <c r="C645" s="143"/>
    </row>
    <row r="646" spans="1:3" ht="15" thickBot="1" x14ac:dyDescent="0.25">
      <c r="A646" s="143"/>
      <c r="B646" s="143"/>
      <c r="C646" s="143"/>
    </row>
    <row r="647" spans="1:3" ht="15" thickBot="1" x14ac:dyDescent="0.25">
      <c r="A647" s="143"/>
      <c r="B647" s="143"/>
      <c r="C647" s="143"/>
    </row>
    <row r="648" spans="1:3" ht="15" thickBot="1" x14ac:dyDescent="0.25">
      <c r="A648" s="143"/>
      <c r="B648" s="143"/>
      <c r="C648" s="143"/>
    </row>
    <row r="649" spans="1:3" ht="15" thickBot="1" x14ac:dyDescent="0.25">
      <c r="A649" s="143"/>
      <c r="B649" s="143"/>
      <c r="C649" s="143"/>
    </row>
    <row r="650" spans="1:3" ht="15" thickBot="1" x14ac:dyDescent="0.25">
      <c r="A650" s="143"/>
      <c r="B650" s="143"/>
      <c r="C650" s="143"/>
    </row>
    <row r="651" spans="1:3" ht="15" thickBot="1" x14ac:dyDescent="0.25">
      <c r="A651" s="143"/>
      <c r="B651" s="143"/>
      <c r="C651" s="143"/>
    </row>
    <row r="652" spans="1:3" ht="15" thickBot="1" x14ac:dyDescent="0.25">
      <c r="A652" s="143"/>
      <c r="B652" s="143"/>
      <c r="C652" s="143"/>
    </row>
    <row r="653" spans="1:3" ht="15" thickBot="1" x14ac:dyDescent="0.25">
      <c r="A653" s="143"/>
      <c r="B653" s="143"/>
      <c r="C653" s="143"/>
    </row>
    <row r="654" spans="1:3" ht="15" thickBot="1" x14ac:dyDescent="0.25">
      <c r="A654" s="143"/>
      <c r="B654" s="143"/>
      <c r="C654" s="143"/>
    </row>
    <row r="655" spans="1:3" ht="15" thickBot="1" x14ac:dyDescent="0.25">
      <c r="A655" s="143"/>
      <c r="B655" s="143"/>
      <c r="C655" s="143"/>
    </row>
    <row r="656" spans="1:3" ht="15" thickBot="1" x14ac:dyDescent="0.25">
      <c r="A656" s="143"/>
      <c r="B656" s="143"/>
      <c r="C656" s="143"/>
    </row>
    <row r="657" spans="1:3" ht="15" thickBot="1" x14ac:dyDescent="0.25">
      <c r="A657" s="143"/>
      <c r="B657" s="143"/>
      <c r="C657" s="143"/>
    </row>
    <row r="658" spans="1:3" ht="15" thickBot="1" x14ac:dyDescent="0.25">
      <c r="A658" s="143"/>
      <c r="B658" s="143"/>
      <c r="C658" s="143"/>
    </row>
    <row r="659" spans="1:3" ht="15" thickBot="1" x14ac:dyDescent="0.25">
      <c r="A659" s="143"/>
      <c r="B659" s="143"/>
      <c r="C659" s="143"/>
    </row>
    <row r="660" spans="1:3" ht="15" thickBot="1" x14ac:dyDescent="0.25">
      <c r="A660" s="143"/>
      <c r="B660" s="143"/>
      <c r="C660" s="143"/>
    </row>
    <row r="661" spans="1:3" ht="15" thickBot="1" x14ac:dyDescent="0.25">
      <c r="A661" s="143"/>
      <c r="B661" s="143"/>
      <c r="C661" s="143"/>
    </row>
    <row r="662" spans="1:3" ht="15" thickBot="1" x14ac:dyDescent="0.25">
      <c r="A662" s="143"/>
      <c r="B662" s="143"/>
      <c r="C662" s="143"/>
    </row>
    <row r="663" spans="1:3" ht="15" thickBot="1" x14ac:dyDescent="0.25">
      <c r="A663" s="143"/>
      <c r="B663" s="143"/>
      <c r="C663" s="143"/>
    </row>
    <row r="664" spans="1:3" ht="15" thickBot="1" x14ac:dyDescent="0.25">
      <c r="A664" s="143"/>
      <c r="B664" s="143"/>
      <c r="C664" s="143"/>
    </row>
    <row r="665" spans="1:3" ht="15" thickBot="1" x14ac:dyDescent="0.25">
      <c r="A665" s="143"/>
      <c r="B665" s="143"/>
      <c r="C665" s="143"/>
    </row>
    <row r="666" spans="1:3" ht="15" thickBot="1" x14ac:dyDescent="0.25">
      <c r="A666" s="143"/>
      <c r="B666" s="143"/>
      <c r="C666" s="143"/>
    </row>
    <row r="667" spans="1:3" ht="15" thickBot="1" x14ac:dyDescent="0.25">
      <c r="A667" s="143"/>
      <c r="B667" s="143"/>
      <c r="C667" s="143"/>
    </row>
    <row r="668" spans="1:3" ht="15" thickBot="1" x14ac:dyDescent="0.25">
      <c r="A668" s="143"/>
      <c r="B668" s="143"/>
      <c r="C668" s="143"/>
    </row>
    <row r="669" spans="1:3" ht="15" thickBot="1" x14ac:dyDescent="0.25">
      <c r="A669" s="143"/>
      <c r="B669" s="143"/>
      <c r="C669" s="143"/>
    </row>
    <row r="670" spans="1:3" ht="15" thickBot="1" x14ac:dyDescent="0.25">
      <c r="A670" s="143"/>
      <c r="B670" s="143"/>
      <c r="C670" s="143"/>
    </row>
    <row r="671" spans="1:3" ht="15" thickBot="1" x14ac:dyDescent="0.25">
      <c r="A671" s="143"/>
      <c r="B671" s="143"/>
      <c r="C671" s="143"/>
    </row>
    <row r="672" spans="1:3" ht="15" thickBot="1" x14ac:dyDescent="0.25">
      <c r="A672" s="143"/>
      <c r="B672" s="143"/>
      <c r="C672" s="143"/>
    </row>
    <row r="673" spans="1:3" ht="15" thickBot="1" x14ac:dyDescent="0.25">
      <c r="A673" s="143"/>
      <c r="B673" s="143"/>
      <c r="C673" s="143"/>
    </row>
    <row r="674" spans="1:3" ht="15" thickBot="1" x14ac:dyDescent="0.25">
      <c r="A674" s="143"/>
      <c r="B674" s="143"/>
      <c r="C674" s="143"/>
    </row>
    <row r="675" spans="1:3" ht="15" thickBot="1" x14ac:dyDescent="0.25">
      <c r="A675" s="143"/>
      <c r="B675" s="143"/>
      <c r="C675" s="143"/>
    </row>
    <row r="676" spans="1:3" ht="15" thickBot="1" x14ac:dyDescent="0.25">
      <c r="A676" s="143"/>
      <c r="B676" s="143"/>
      <c r="C676" s="143"/>
    </row>
    <row r="677" spans="1:3" ht="15" thickBot="1" x14ac:dyDescent="0.25">
      <c r="A677" s="143"/>
      <c r="B677" s="143"/>
      <c r="C677" s="143"/>
    </row>
    <row r="678" spans="1:3" ht="15" thickBot="1" x14ac:dyDescent="0.25">
      <c r="A678" s="143"/>
      <c r="B678" s="143"/>
      <c r="C678" s="143"/>
    </row>
    <row r="679" spans="1:3" ht="15" thickBot="1" x14ac:dyDescent="0.25">
      <c r="A679" s="143"/>
      <c r="B679" s="143"/>
      <c r="C679" s="143"/>
    </row>
    <row r="680" spans="1:3" ht="15" thickBot="1" x14ac:dyDescent="0.25">
      <c r="A680" s="143"/>
      <c r="B680" s="143"/>
      <c r="C680" s="143"/>
    </row>
    <row r="681" spans="1:3" ht="15" thickBot="1" x14ac:dyDescent="0.25">
      <c r="A681" s="143"/>
      <c r="B681" s="143"/>
      <c r="C681" s="143"/>
    </row>
    <row r="682" spans="1:3" ht="15" thickBot="1" x14ac:dyDescent="0.25">
      <c r="A682" s="143"/>
      <c r="B682" s="143"/>
      <c r="C682" s="143"/>
    </row>
    <row r="683" spans="1:3" ht="15" thickBot="1" x14ac:dyDescent="0.25">
      <c r="A683" s="143"/>
      <c r="B683" s="143"/>
      <c r="C683" s="143"/>
    </row>
    <row r="684" spans="1:3" ht="15" thickBot="1" x14ac:dyDescent="0.25">
      <c r="A684" s="143"/>
      <c r="B684" s="143"/>
      <c r="C684" s="143"/>
    </row>
    <row r="685" spans="1:3" ht="15" thickBot="1" x14ac:dyDescent="0.25">
      <c r="A685" s="143"/>
      <c r="B685" s="143"/>
      <c r="C685" s="143"/>
    </row>
    <row r="686" spans="1:3" ht="15" thickBot="1" x14ac:dyDescent="0.25">
      <c r="A686" s="143"/>
      <c r="B686" s="143"/>
      <c r="C686" s="143"/>
    </row>
    <row r="687" spans="1:3" ht="15" thickBot="1" x14ac:dyDescent="0.25">
      <c r="A687" s="143"/>
      <c r="B687" s="143"/>
      <c r="C687" s="143"/>
    </row>
    <row r="688" spans="1:3" ht="15" thickBot="1" x14ac:dyDescent="0.25">
      <c r="A688" s="143"/>
      <c r="B688" s="143"/>
      <c r="C688" s="143"/>
    </row>
    <row r="689" spans="1:3" ht="15" thickBot="1" x14ac:dyDescent="0.25">
      <c r="A689" s="143"/>
      <c r="B689" s="143"/>
      <c r="C689" s="143"/>
    </row>
    <row r="690" spans="1:3" ht="15" thickBot="1" x14ac:dyDescent="0.25">
      <c r="A690" s="143"/>
      <c r="B690" s="143"/>
      <c r="C690" s="143"/>
    </row>
    <row r="691" spans="1:3" ht="15" thickBot="1" x14ac:dyDescent="0.25">
      <c r="A691" s="143"/>
      <c r="B691" s="143"/>
      <c r="C691" s="143"/>
    </row>
    <row r="692" spans="1:3" ht="15" thickBot="1" x14ac:dyDescent="0.25">
      <c r="A692" s="143"/>
      <c r="B692" s="143"/>
      <c r="C692" s="143"/>
    </row>
    <row r="693" spans="1:3" ht="15" thickBot="1" x14ac:dyDescent="0.25">
      <c r="A693" s="143"/>
      <c r="B693" s="143"/>
      <c r="C693" s="143"/>
    </row>
    <row r="694" spans="1:3" ht="15" thickBot="1" x14ac:dyDescent="0.25">
      <c r="A694" s="143"/>
      <c r="B694" s="143"/>
      <c r="C694" s="143"/>
    </row>
    <row r="695" spans="1:3" ht="15" thickBot="1" x14ac:dyDescent="0.25">
      <c r="A695" s="143"/>
      <c r="B695" s="143"/>
      <c r="C695" s="143"/>
    </row>
    <row r="696" spans="1:3" ht="15" thickBot="1" x14ac:dyDescent="0.25">
      <c r="A696" s="143"/>
      <c r="B696" s="143"/>
      <c r="C696" s="143"/>
    </row>
    <row r="697" spans="1:3" ht="15" thickBot="1" x14ac:dyDescent="0.25">
      <c r="A697" s="143"/>
      <c r="B697" s="143"/>
      <c r="C697" s="143"/>
    </row>
    <row r="698" spans="1:3" ht="15" thickBot="1" x14ac:dyDescent="0.25">
      <c r="A698" s="143"/>
      <c r="B698" s="143"/>
      <c r="C698" s="143"/>
    </row>
    <row r="699" spans="1:3" ht="15" thickBot="1" x14ac:dyDescent="0.25">
      <c r="A699" s="143"/>
      <c r="B699" s="143"/>
      <c r="C699" s="143"/>
    </row>
    <row r="700" spans="1:3" ht="15" thickBot="1" x14ac:dyDescent="0.25">
      <c r="A700" s="143"/>
      <c r="B700" s="143"/>
      <c r="C700" s="143"/>
    </row>
    <row r="701" spans="1:3" ht="15" thickBot="1" x14ac:dyDescent="0.25">
      <c r="A701" s="143"/>
      <c r="B701" s="143"/>
      <c r="C701" s="143"/>
    </row>
    <row r="702" spans="1:3" ht="15" thickBot="1" x14ac:dyDescent="0.25">
      <c r="A702" s="143"/>
      <c r="B702" s="143"/>
      <c r="C702" s="143"/>
    </row>
    <row r="703" spans="1:3" ht="15" thickBot="1" x14ac:dyDescent="0.25">
      <c r="A703" s="143"/>
      <c r="B703" s="143"/>
      <c r="C703" s="143"/>
    </row>
    <row r="704" spans="1:3" ht="15" thickBot="1" x14ac:dyDescent="0.25">
      <c r="A704" s="143"/>
      <c r="B704" s="143"/>
      <c r="C704" s="143"/>
    </row>
    <row r="705" spans="1:3" ht="15" thickBot="1" x14ac:dyDescent="0.25">
      <c r="A705" s="143"/>
      <c r="B705" s="143"/>
      <c r="C705" s="143"/>
    </row>
    <row r="706" spans="1:3" ht="15" thickBot="1" x14ac:dyDescent="0.25">
      <c r="A706" s="143"/>
      <c r="B706" s="143"/>
      <c r="C706" s="143"/>
    </row>
    <row r="707" spans="1:3" ht="15" thickBot="1" x14ac:dyDescent="0.25">
      <c r="A707" s="143"/>
      <c r="B707" s="143"/>
      <c r="C707" s="143"/>
    </row>
    <row r="708" spans="1:3" ht="15" thickBot="1" x14ac:dyDescent="0.25">
      <c r="A708" s="143"/>
      <c r="B708" s="143"/>
      <c r="C708" s="143"/>
    </row>
    <row r="709" spans="1:3" ht="15" thickBot="1" x14ac:dyDescent="0.25">
      <c r="A709" s="143"/>
      <c r="B709" s="143"/>
      <c r="C709" s="143"/>
    </row>
    <row r="710" spans="1:3" ht="15" thickBot="1" x14ac:dyDescent="0.25">
      <c r="A710" s="143"/>
      <c r="B710" s="143"/>
      <c r="C710" s="143"/>
    </row>
    <row r="711" spans="1:3" ht="15" thickBot="1" x14ac:dyDescent="0.25">
      <c r="A711" s="143"/>
      <c r="B711" s="143"/>
      <c r="C711" s="143"/>
    </row>
    <row r="712" spans="1:3" ht="15" thickBot="1" x14ac:dyDescent="0.25">
      <c r="A712" s="143"/>
      <c r="B712" s="143"/>
      <c r="C712" s="143"/>
    </row>
    <row r="713" spans="1:3" ht="15" thickBot="1" x14ac:dyDescent="0.25">
      <c r="A713" s="143"/>
      <c r="B713" s="143"/>
      <c r="C713" s="143"/>
    </row>
    <row r="714" spans="1:3" ht="15" thickBot="1" x14ac:dyDescent="0.25">
      <c r="A714" s="143"/>
      <c r="B714" s="143"/>
      <c r="C714" s="143"/>
    </row>
    <row r="715" spans="1:3" ht="15" thickBot="1" x14ac:dyDescent="0.25">
      <c r="A715" s="143"/>
      <c r="B715" s="143"/>
      <c r="C715" s="143"/>
    </row>
    <row r="716" spans="1:3" ht="15" thickBot="1" x14ac:dyDescent="0.25">
      <c r="A716" s="143"/>
      <c r="B716" s="143"/>
      <c r="C716" s="143"/>
    </row>
    <row r="717" spans="1:3" ht="15" thickBot="1" x14ac:dyDescent="0.25">
      <c r="A717" s="143"/>
      <c r="B717" s="143"/>
      <c r="C717" s="143"/>
    </row>
    <row r="718" spans="1:3" ht="15" thickBot="1" x14ac:dyDescent="0.25">
      <c r="A718" s="143"/>
      <c r="B718" s="143"/>
      <c r="C718" s="143"/>
    </row>
    <row r="719" spans="1:3" ht="15" thickBot="1" x14ac:dyDescent="0.25">
      <c r="A719" s="143"/>
      <c r="B719" s="143"/>
      <c r="C719" s="143"/>
    </row>
    <row r="720" spans="1:3" ht="15" thickBot="1" x14ac:dyDescent="0.25">
      <c r="A720" s="143"/>
      <c r="B720" s="143"/>
      <c r="C720" s="143"/>
    </row>
    <row r="721" spans="1:3" ht="15" thickBot="1" x14ac:dyDescent="0.25">
      <c r="A721" s="143"/>
      <c r="B721" s="143"/>
      <c r="C721" s="143"/>
    </row>
    <row r="722" spans="1:3" ht="15" thickBot="1" x14ac:dyDescent="0.25">
      <c r="A722" s="143"/>
      <c r="B722" s="143"/>
      <c r="C722" s="143"/>
    </row>
    <row r="723" spans="1:3" ht="15" thickBot="1" x14ac:dyDescent="0.25">
      <c r="A723" s="143"/>
      <c r="B723" s="143"/>
      <c r="C723" s="143"/>
    </row>
    <row r="724" spans="1:3" ht="15" thickBot="1" x14ac:dyDescent="0.25">
      <c r="A724" s="143"/>
      <c r="B724" s="143"/>
      <c r="C724" s="143"/>
    </row>
    <row r="725" spans="1:3" ht="15" thickBot="1" x14ac:dyDescent="0.25">
      <c r="A725" s="143"/>
      <c r="B725" s="143"/>
      <c r="C725" s="143"/>
    </row>
    <row r="726" spans="1:3" ht="15" thickBot="1" x14ac:dyDescent="0.25">
      <c r="A726" s="143"/>
      <c r="B726" s="143"/>
      <c r="C726" s="143"/>
    </row>
    <row r="727" spans="1:3" ht="15" thickBot="1" x14ac:dyDescent="0.25">
      <c r="A727" s="143"/>
      <c r="B727" s="143"/>
      <c r="C727" s="143"/>
    </row>
    <row r="728" spans="1:3" ht="15" thickBot="1" x14ac:dyDescent="0.25">
      <c r="A728" s="143"/>
      <c r="B728" s="143"/>
      <c r="C728" s="143"/>
    </row>
    <row r="729" spans="1:3" ht="15" thickBot="1" x14ac:dyDescent="0.25">
      <c r="A729" s="143"/>
      <c r="B729" s="143"/>
      <c r="C729" s="143"/>
    </row>
    <row r="730" spans="1:3" ht="15" thickBot="1" x14ac:dyDescent="0.25">
      <c r="A730" s="143"/>
      <c r="B730" s="143"/>
      <c r="C730" s="143"/>
    </row>
    <row r="731" spans="1:3" ht="15" thickBot="1" x14ac:dyDescent="0.25">
      <c r="A731" s="143"/>
      <c r="B731" s="143"/>
      <c r="C731" s="143"/>
    </row>
    <row r="732" spans="1:3" ht="15" thickBot="1" x14ac:dyDescent="0.25">
      <c r="A732" s="143"/>
      <c r="B732" s="143"/>
      <c r="C732" s="143"/>
    </row>
    <row r="733" spans="1:3" ht="15" thickBot="1" x14ac:dyDescent="0.25">
      <c r="A733" s="143"/>
      <c r="B733" s="143"/>
      <c r="C733" s="143"/>
    </row>
    <row r="734" spans="1:3" ht="15" thickBot="1" x14ac:dyDescent="0.25">
      <c r="A734" s="143"/>
      <c r="B734" s="143"/>
      <c r="C734" s="143"/>
    </row>
    <row r="735" spans="1:3" ht="15" thickBot="1" x14ac:dyDescent="0.25">
      <c r="A735" s="143"/>
      <c r="B735" s="143"/>
      <c r="C735" s="143"/>
    </row>
    <row r="736" spans="1:3" ht="15" thickBot="1" x14ac:dyDescent="0.25">
      <c r="A736" s="143"/>
      <c r="B736" s="143"/>
      <c r="C736" s="143"/>
    </row>
    <row r="737" spans="1:3" ht="15" thickBot="1" x14ac:dyDescent="0.25">
      <c r="A737" s="143"/>
      <c r="B737" s="143"/>
      <c r="C737" s="143"/>
    </row>
    <row r="738" spans="1:3" ht="15" thickBot="1" x14ac:dyDescent="0.25">
      <c r="A738" s="143"/>
      <c r="B738" s="143"/>
      <c r="C738" s="143"/>
    </row>
    <row r="739" spans="1:3" ht="15" thickBot="1" x14ac:dyDescent="0.25">
      <c r="A739" s="143"/>
      <c r="B739" s="143"/>
      <c r="C739" s="143"/>
    </row>
    <row r="740" spans="1:3" ht="15" thickBot="1" x14ac:dyDescent="0.25">
      <c r="A740" s="143"/>
      <c r="B740" s="143"/>
      <c r="C740" s="143"/>
    </row>
    <row r="741" spans="1:3" ht="15" thickBot="1" x14ac:dyDescent="0.25">
      <c r="A741" s="143"/>
      <c r="B741" s="143"/>
      <c r="C741" s="143"/>
    </row>
    <row r="742" spans="1:3" ht="15" thickBot="1" x14ac:dyDescent="0.25">
      <c r="A742" s="143"/>
      <c r="B742" s="143"/>
      <c r="C742" s="143"/>
    </row>
    <row r="743" spans="1:3" ht="15" thickBot="1" x14ac:dyDescent="0.25">
      <c r="A743" s="143"/>
      <c r="B743" s="143"/>
      <c r="C743" s="143"/>
    </row>
    <row r="744" spans="1:3" ht="15" thickBot="1" x14ac:dyDescent="0.25">
      <c r="A744" s="143"/>
      <c r="B744" s="143"/>
      <c r="C744" s="143"/>
    </row>
    <row r="745" spans="1:3" ht="15" thickBot="1" x14ac:dyDescent="0.25">
      <c r="A745" s="143"/>
      <c r="B745" s="143"/>
      <c r="C745" s="143"/>
    </row>
    <row r="746" spans="1:3" ht="15" thickBot="1" x14ac:dyDescent="0.25">
      <c r="A746" s="143"/>
      <c r="B746" s="143"/>
      <c r="C746" s="143"/>
    </row>
    <row r="747" spans="1:3" ht="15" thickBot="1" x14ac:dyDescent="0.25">
      <c r="A747" s="143"/>
      <c r="B747" s="143"/>
      <c r="C747" s="143"/>
    </row>
    <row r="748" spans="1:3" ht="15" thickBot="1" x14ac:dyDescent="0.25">
      <c r="A748" s="143"/>
      <c r="B748" s="143"/>
      <c r="C748" s="143"/>
    </row>
    <row r="749" spans="1:3" ht="15" thickBot="1" x14ac:dyDescent="0.25">
      <c r="A749" s="143"/>
      <c r="B749" s="143"/>
      <c r="C749" s="143"/>
    </row>
    <row r="750" spans="1:3" ht="15" thickBot="1" x14ac:dyDescent="0.25">
      <c r="A750" s="143"/>
      <c r="B750" s="143"/>
      <c r="C750" s="143"/>
    </row>
    <row r="751" spans="1:3" ht="15" thickBot="1" x14ac:dyDescent="0.25">
      <c r="A751" s="143"/>
      <c r="B751" s="143"/>
      <c r="C751" s="143"/>
    </row>
    <row r="752" spans="1:3" ht="15" thickBot="1" x14ac:dyDescent="0.25">
      <c r="A752" s="143"/>
      <c r="B752" s="143"/>
      <c r="C752" s="143"/>
    </row>
    <row r="753" spans="1:3" ht="15" thickBot="1" x14ac:dyDescent="0.25">
      <c r="A753" s="143"/>
      <c r="B753" s="143"/>
      <c r="C753" s="143"/>
    </row>
    <row r="754" spans="1:3" ht="15" thickBot="1" x14ac:dyDescent="0.25">
      <c r="A754" s="143"/>
      <c r="B754" s="143"/>
      <c r="C754" s="143"/>
    </row>
    <row r="755" spans="1:3" ht="15" thickBot="1" x14ac:dyDescent="0.25">
      <c r="A755" s="143"/>
      <c r="B755" s="143"/>
      <c r="C755" s="143"/>
    </row>
    <row r="756" spans="1:3" ht="15" thickBot="1" x14ac:dyDescent="0.25">
      <c r="A756" s="143"/>
      <c r="B756" s="143"/>
      <c r="C756" s="143"/>
    </row>
    <row r="757" spans="1:3" ht="15" thickBot="1" x14ac:dyDescent="0.25">
      <c r="A757" s="143"/>
      <c r="B757" s="143"/>
      <c r="C757" s="143"/>
    </row>
    <row r="758" spans="1:3" ht="15" thickBot="1" x14ac:dyDescent="0.25">
      <c r="A758" s="143"/>
      <c r="B758" s="143"/>
      <c r="C758" s="143"/>
    </row>
    <row r="759" spans="1:3" ht="15" thickBot="1" x14ac:dyDescent="0.25">
      <c r="A759" s="143"/>
      <c r="B759" s="143"/>
      <c r="C759" s="143"/>
    </row>
    <row r="760" spans="1:3" ht="15" thickBot="1" x14ac:dyDescent="0.25">
      <c r="A760" s="143"/>
      <c r="B760" s="143"/>
      <c r="C760" s="143"/>
    </row>
    <row r="761" spans="1:3" ht="15" thickBot="1" x14ac:dyDescent="0.25">
      <c r="A761" s="143"/>
      <c r="B761" s="143"/>
      <c r="C761" s="143"/>
    </row>
    <row r="762" spans="1:3" ht="15" thickBot="1" x14ac:dyDescent="0.25">
      <c r="A762" s="143"/>
      <c r="B762" s="143"/>
      <c r="C762" s="143"/>
    </row>
    <row r="763" spans="1:3" ht="15" thickBot="1" x14ac:dyDescent="0.25">
      <c r="A763" s="143"/>
      <c r="B763" s="143"/>
      <c r="C763" s="143"/>
    </row>
    <row r="764" spans="1:3" ht="15" thickBot="1" x14ac:dyDescent="0.25">
      <c r="A764" s="143"/>
      <c r="B764" s="143"/>
      <c r="C764" s="143"/>
    </row>
    <row r="765" spans="1:3" ht="15" thickBot="1" x14ac:dyDescent="0.25">
      <c r="A765" s="143"/>
      <c r="B765" s="143"/>
      <c r="C765" s="143"/>
    </row>
    <row r="766" spans="1:3" ht="15" thickBot="1" x14ac:dyDescent="0.25">
      <c r="A766" s="143"/>
      <c r="B766" s="143"/>
      <c r="C766" s="143"/>
    </row>
    <row r="767" spans="1:3" ht="15" thickBot="1" x14ac:dyDescent="0.25">
      <c r="A767" s="143"/>
      <c r="B767" s="143"/>
      <c r="C767" s="143"/>
    </row>
    <row r="768" spans="1:3" ht="15" thickBot="1" x14ac:dyDescent="0.25">
      <c r="A768" s="143"/>
      <c r="B768" s="143"/>
      <c r="C768" s="143"/>
    </row>
    <row r="769" spans="1:3" ht="15" thickBot="1" x14ac:dyDescent="0.25">
      <c r="A769" s="143"/>
      <c r="B769" s="143"/>
      <c r="C769" s="143"/>
    </row>
    <row r="770" spans="1:3" ht="15" thickBot="1" x14ac:dyDescent="0.25">
      <c r="A770" s="143"/>
      <c r="B770" s="143"/>
      <c r="C770" s="143"/>
    </row>
    <row r="771" spans="1:3" ht="15" thickBot="1" x14ac:dyDescent="0.25">
      <c r="A771" s="143"/>
      <c r="B771" s="143"/>
      <c r="C771" s="143"/>
    </row>
    <row r="772" spans="1:3" ht="15" thickBot="1" x14ac:dyDescent="0.25">
      <c r="A772" s="143"/>
      <c r="B772" s="143"/>
      <c r="C772" s="143"/>
    </row>
    <row r="773" spans="1:3" ht="15" thickBot="1" x14ac:dyDescent="0.25">
      <c r="A773" s="143"/>
      <c r="B773" s="143"/>
      <c r="C773" s="143"/>
    </row>
    <row r="774" spans="1:3" ht="15" thickBot="1" x14ac:dyDescent="0.25">
      <c r="A774" s="143"/>
      <c r="B774" s="143"/>
      <c r="C774" s="143"/>
    </row>
    <row r="775" spans="1:3" ht="15" thickBot="1" x14ac:dyDescent="0.25">
      <c r="A775" s="143"/>
      <c r="B775" s="143"/>
      <c r="C775" s="143"/>
    </row>
    <row r="776" spans="1:3" ht="15" thickBot="1" x14ac:dyDescent="0.25">
      <c r="A776" s="143"/>
      <c r="B776" s="143"/>
      <c r="C776" s="143"/>
    </row>
    <row r="777" spans="1:3" ht="15" thickBot="1" x14ac:dyDescent="0.25">
      <c r="A777" s="143"/>
      <c r="B777" s="143"/>
      <c r="C777" s="143"/>
    </row>
    <row r="778" spans="1:3" ht="15" thickBot="1" x14ac:dyDescent="0.25">
      <c r="A778" s="143"/>
      <c r="B778" s="143"/>
      <c r="C778" s="143"/>
    </row>
    <row r="779" spans="1:3" ht="15" thickBot="1" x14ac:dyDescent="0.25">
      <c r="A779" s="143"/>
      <c r="B779" s="143"/>
      <c r="C779" s="143"/>
    </row>
    <row r="780" spans="1:3" ht="15" thickBot="1" x14ac:dyDescent="0.25">
      <c r="A780" s="143"/>
      <c r="B780" s="143"/>
      <c r="C780" s="143"/>
    </row>
    <row r="781" spans="1:3" ht="15" thickBot="1" x14ac:dyDescent="0.25">
      <c r="A781" s="143"/>
      <c r="B781" s="143"/>
      <c r="C781" s="143"/>
    </row>
    <row r="782" spans="1:3" ht="15" thickBot="1" x14ac:dyDescent="0.25">
      <c r="A782" s="143"/>
      <c r="B782" s="143"/>
      <c r="C782" s="143"/>
    </row>
    <row r="783" spans="1:3" ht="15" thickBot="1" x14ac:dyDescent="0.25">
      <c r="A783" s="143"/>
      <c r="B783" s="143"/>
      <c r="C783" s="143"/>
    </row>
    <row r="784" spans="1:3" ht="15" thickBot="1" x14ac:dyDescent="0.25">
      <c r="A784" s="143"/>
      <c r="B784" s="143"/>
      <c r="C784" s="143"/>
    </row>
    <row r="785" spans="1:3" ht="15" thickBot="1" x14ac:dyDescent="0.25">
      <c r="A785" s="143"/>
      <c r="B785" s="143"/>
      <c r="C785" s="143"/>
    </row>
    <row r="786" spans="1:3" ht="15" thickBot="1" x14ac:dyDescent="0.25">
      <c r="A786" s="143"/>
      <c r="B786" s="143"/>
      <c r="C786" s="143"/>
    </row>
    <row r="787" spans="1:3" ht="15" thickBot="1" x14ac:dyDescent="0.25">
      <c r="A787" s="143"/>
      <c r="B787" s="143"/>
      <c r="C787" s="143"/>
    </row>
    <row r="788" spans="1:3" ht="15" thickBot="1" x14ac:dyDescent="0.25">
      <c r="A788" s="143"/>
      <c r="B788" s="143"/>
      <c r="C788" s="143"/>
    </row>
    <row r="789" spans="1:3" ht="15" thickBot="1" x14ac:dyDescent="0.25">
      <c r="A789" s="143"/>
      <c r="B789" s="143"/>
      <c r="C789" s="143"/>
    </row>
    <row r="790" spans="1:3" ht="15" thickBot="1" x14ac:dyDescent="0.25">
      <c r="A790" s="143"/>
      <c r="B790" s="143"/>
      <c r="C790" s="143"/>
    </row>
    <row r="791" spans="1:3" ht="15" thickBot="1" x14ac:dyDescent="0.25">
      <c r="A791" s="143"/>
      <c r="B791" s="143"/>
      <c r="C791" s="143"/>
    </row>
    <row r="792" spans="1:3" ht="15" thickBot="1" x14ac:dyDescent="0.25">
      <c r="A792" s="143"/>
      <c r="B792" s="143"/>
      <c r="C792" s="143"/>
    </row>
    <row r="793" spans="1:3" ht="15" thickBot="1" x14ac:dyDescent="0.25">
      <c r="A793" s="143"/>
      <c r="B793" s="143"/>
      <c r="C793" s="143"/>
    </row>
    <row r="794" spans="1:3" ht="15" thickBot="1" x14ac:dyDescent="0.25">
      <c r="A794" s="143"/>
      <c r="B794" s="143"/>
      <c r="C794" s="143"/>
    </row>
    <row r="795" spans="1:3" ht="15" thickBot="1" x14ac:dyDescent="0.25">
      <c r="A795" s="143"/>
      <c r="B795" s="143"/>
      <c r="C795" s="143"/>
    </row>
    <row r="796" spans="1:3" ht="15" thickBot="1" x14ac:dyDescent="0.25">
      <c r="A796" s="143"/>
      <c r="B796" s="143"/>
      <c r="C796" s="143"/>
    </row>
    <row r="797" spans="1:3" ht="15" thickBot="1" x14ac:dyDescent="0.25">
      <c r="A797" s="143"/>
      <c r="B797" s="143"/>
      <c r="C797" s="143"/>
    </row>
    <row r="798" spans="1:3" ht="15" thickBot="1" x14ac:dyDescent="0.25">
      <c r="A798" s="143"/>
      <c r="B798" s="143"/>
      <c r="C798" s="143"/>
    </row>
    <row r="799" spans="1:3" ht="15" thickBot="1" x14ac:dyDescent="0.25">
      <c r="A799" s="143"/>
      <c r="B799" s="143"/>
      <c r="C799" s="143"/>
    </row>
    <row r="800" spans="1:3" ht="15" thickBot="1" x14ac:dyDescent="0.25">
      <c r="A800" s="143"/>
      <c r="B800" s="143"/>
      <c r="C800" s="143"/>
    </row>
    <row r="801" spans="1:3" ht="15" thickBot="1" x14ac:dyDescent="0.25">
      <c r="A801" s="143"/>
      <c r="B801" s="143"/>
      <c r="C801" s="143"/>
    </row>
    <row r="802" spans="1:3" ht="15" thickBot="1" x14ac:dyDescent="0.25">
      <c r="A802" s="143"/>
      <c r="B802" s="143"/>
      <c r="C802" s="143"/>
    </row>
    <row r="803" spans="1:3" ht="15" thickBot="1" x14ac:dyDescent="0.25">
      <c r="A803" s="143"/>
      <c r="B803" s="143"/>
      <c r="C803" s="143"/>
    </row>
    <row r="804" spans="1:3" ht="15" thickBot="1" x14ac:dyDescent="0.25">
      <c r="A804" s="143"/>
      <c r="B804" s="143"/>
      <c r="C804" s="143"/>
    </row>
    <row r="805" spans="1:3" ht="15" thickBot="1" x14ac:dyDescent="0.25">
      <c r="A805" s="143"/>
      <c r="B805" s="143"/>
      <c r="C805" s="143"/>
    </row>
    <row r="806" spans="1:3" ht="15" thickBot="1" x14ac:dyDescent="0.25">
      <c r="A806" s="143"/>
      <c r="B806" s="143"/>
      <c r="C806" s="143"/>
    </row>
    <row r="807" spans="1:3" ht="15" thickBot="1" x14ac:dyDescent="0.25">
      <c r="A807" s="143"/>
      <c r="B807" s="143"/>
      <c r="C807" s="143"/>
    </row>
    <row r="808" spans="1:3" ht="15" thickBot="1" x14ac:dyDescent="0.25">
      <c r="A808" s="143"/>
      <c r="B808" s="143"/>
      <c r="C808" s="143"/>
    </row>
    <row r="809" spans="1:3" ht="15" thickBot="1" x14ac:dyDescent="0.25">
      <c r="A809" s="143"/>
      <c r="B809" s="143"/>
      <c r="C809" s="143"/>
    </row>
    <row r="810" spans="1:3" ht="15" thickBot="1" x14ac:dyDescent="0.25">
      <c r="A810" s="143"/>
      <c r="B810" s="143"/>
      <c r="C810" s="143"/>
    </row>
    <row r="811" spans="1:3" ht="15" thickBot="1" x14ac:dyDescent="0.25">
      <c r="A811" s="143"/>
      <c r="B811" s="143"/>
      <c r="C811" s="143"/>
    </row>
    <row r="812" spans="1:3" ht="15" thickBot="1" x14ac:dyDescent="0.25">
      <c r="A812" s="143"/>
      <c r="B812" s="143"/>
      <c r="C812" s="143"/>
    </row>
    <row r="813" spans="1:3" ht="15" thickBot="1" x14ac:dyDescent="0.25">
      <c r="A813" s="143"/>
      <c r="B813" s="143"/>
      <c r="C813" s="143"/>
    </row>
    <row r="814" spans="1:3" ht="15" thickBot="1" x14ac:dyDescent="0.25">
      <c r="A814" s="143"/>
      <c r="B814" s="143"/>
      <c r="C814" s="143"/>
    </row>
    <row r="815" spans="1:3" ht="15" thickBot="1" x14ac:dyDescent="0.25">
      <c r="A815" s="143"/>
      <c r="B815" s="143"/>
      <c r="C815" s="143"/>
    </row>
    <row r="816" spans="1:3" ht="15" thickBot="1" x14ac:dyDescent="0.25">
      <c r="A816" s="143"/>
      <c r="B816" s="143"/>
      <c r="C816" s="143"/>
    </row>
    <row r="817" spans="1:3" ht="15" thickBot="1" x14ac:dyDescent="0.25">
      <c r="A817" s="143"/>
      <c r="B817" s="143"/>
      <c r="C817" s="143"/>
    </row>
    <row r="818" spans="1:3" ht="15" thickBot="1" x14ac:dyDescent="0.25">
      <c r="A818" s="143"/>
      <c r="B818" s="143"/>
      <c r="C818" s="143"/>
    </row>
    <row r="819" spans="1:3" ht="15" thickBot="1" x14ac:dyDescent="0.25">
      <c r="A819" s="143"/>
      <c r="B819" s="143"/>
      <c r="C819" s="143"/>
    </row>
    <row r="820" spans="1:3" ht="15" thickBot="1" x14ac:dyDescent="0.25">
      <c r="A820" s="143"/>
      <c r="B820" s="143"/>
      <c r="C820" s="143"/>
    </row>
    <row r="821" spans="1:3" ht="15" thickBot="1" x14ac:dyDescent="0.25">
      <c r="A821" s="143"/>
      <c r="B821" s="143"/>
      <c r="C821" s="143"/>
    </row>
    <row r="822" spans="1:3" ht="15" thickBot="1" x14ac:dyDescent="0.25">
      <c r="A822" s="143"/>
      <c r="B822" s="143"/>
      <c r="C822" s="143"/>
    </row>
    <row r="823" spans="1:3" ht="15" thickBot="1" x14ac:dyDescent="0.25">
      <c r="A823" s="143"/>
      <c r="B823" s="143"/>
      <c r="C823" s="143"/>
    </row>
    <row r="824" spans="1:3" ht="15" thickBot="1" x14ac:dyDescent="0.25">
      <c r="A824" s="143"/>
      <c r="B824" s="143"/>
      <c r="C824" s="143"/>
    </row>
    <row r="825" spans="1:3" ht="15" thickBot="1" x14ac:dyDescent="0.25">
      <c r="A825" s="143"/>
      <c r="B825" s="143"/>
      <c r="C825" s="143"/>
    </row>
    <row r="826" spans="1:3" ht="15" thickBot="1" x14ac:dyDescent="0.25">
      <c r="A826" s="143"/>
      <c r="B826" s="143"/>
      <c r="C826" s="143"/>
    </row>
    <row r="827" spans="1:3" ht="15" thickBot="1" x14ac:dyDescent="0.25">
      <c r="A827" s="143"/>
      <c r="B827" s="143"/>
      <c r="C827" s="143"/>
    </row>
    <row r="828" spans="1:3" ht="15" thickBot="1" x14ac:dyDescent="0.25">
      <c r="A828" s="143"/>
      <c r="B828" s="143"/>
      <c r="C828" s="143"/>
    </row>
    <row r="829" spans="1:3" ht="15" thickBot="1" x14ac:dyDescent="0.25">
      <c r="A829" s="143"/>
      <c r="B829" s="143"/>
      <c r="C829" s="143"/>
    </row>
    <row r="830" spans="1:3" ht="15" thickBot="1" x14ac:dyDescent="0.25">
      <c r="A830" s="143"/>
      <c r="B830" s="143"/>
      <c r="C830" s="143"/>
    </row>
    <row r="831" spans="1:3" ht="15" thickBot="1" x14ac:dyDescent="0.25">
      <c r="A831" s="143"/>
      <c r="B831" s="143"/>
      <c r="C831" s="143"/>
    </row>
    <row r="832" spans="1:3" ht="15" thickBot="1" x14ac:dyDescent="0.25">
      <c r="A832" s="143"/>
      <c r="B832" s="143"/>
      <c r="C832" s="143"/>
    </row>
    <row r="833" spans="1:3" ht="15" thickBot="1" x14ac:dyDescent="0.25">
      <c r="A833" s="143"/>
      <c r="B833" s="143"/>
      <c r="C833" s="143"/>
    </row>
    <row r="834" spans="1:3" ht="15" thickBot="1" x14ac:dyDescent="0.25">
      <c r="A834" s="143"/>
      <c r="B834" s="143"/>
      <c r="C834" s="143"/>
    </row>
    <row r="835" spans="1:3" ht="15" thickBot="1" x14ac:dyDescent="0.25">
      <c r="A835" s="143"/>
      <c r="B835" s="143"/>
      <c r="C835" s="143"/>
    </row>
    <row r="836" spans="1:3" ht="15" thickBot="1" x14ac:dyDescent="0.25">
      <c r="A836" s="143"/>
      <c r="B836" s="143"/>
      <c r="C836" s="143"/>
    </row>
    <row r="837" spans="1:3" ht="15" thickBot="1" x14ac:dyDescent="0.25">
      <c r="A837" s="143"/>
      <c r="B837" s="143"/>
      <c r="C837" s="143"/>
    </row>
    <row r="838" spans="1:3" ht="15" thickBot="1" x14ac:dyDescent="0.25">
      <c r="A838" s="143"/>
      <c r="B838" s="143"/>
      <c r="C838" s="143"/>
    </row>
    <row r="839" spans="1:3" ht="15" thickBot="1" x14ac:dyDescent="0.25">
      <c r="A839" s="143"/>
      <c r="B839" s="143"/>
      <c r="C839" s="143"/>
    </row>
    <row r="840" spans="1:3" ht="15" thickBot="1" x14ac:dyDescent="0.25">
      <c r="A840" s="143"/>
      <c r="B840" s="143"/>
      <c r="C840" s="143"/>
    </row>
    <row r="841" spans="1:3" ht="15" thickBot="1" x14ac:dyDescent="0.25">
      <c r="A841" s="143"/>
      <c r="B841" s="143"/>
      <c r="C841" s="143"/>
    </row>
    <row r="842" spans="1:3" ht="15" thickBot="1" x14ac:dyDescent="0.25">
      <c r="A842" s="143"/>
      <c r="B842" s="143"/>
      <c r="C842" s="143"/>
    </row>
    <row r="843" spans="1:3" ht="15" thickBot="1" x14ac:dyDescent="0.25">
      <c r="A843" s="143"/>
      <c r="B843" s="143"/>
      <c r="C843" s="143"/>
    </row>
    <row r="844" spans="1:3" ht="15" thickBot="1" x14ac:dyDescent="0.25">
      <c r="A844" s="143"/>
      <c r="B844" s="143"/>
      <c r="C844" s="143"/>
    </row>
    <row r="845" spans="1:3" ht="15" thickBot="1" x14ac:dyDescent="0.25">
      <c r="A845" s="143"/>
      <c r="B845" s="143"/>
      <c r="C845" s="143"/>
    </row>
    <row r="846" spans="1:3" ht="15" thickBot="1" x14ac:dyDescent="0.25">
      <c r="A846" s="143"/>
      <c r="B846" s="143"/>
      <c r="C846" s="143"/>
    </row>
    <row r="847" spans="1:3" ht="15" thickBot="1" x14ac:dyDescent="0.25">
      <c r="A847" s="143"/>
      <c r="B847" s="143"/>
      <c r="C847" s="143"/>
    </row>
    <row r="848" spans="1:3" ht="15" thickBot="1" x14ac:dyDescent="0.25">
      <c r="A848" s="143"/>
      <c r="B848" s="143"/>
      <c r="C848" s="143"/>
    </row>
    <row r="849" spans="1:3" ht="15" thickBot="1" x14ac:dyDescent="0.25">
      <c r="A849" s="143"/>
      <c r="B849" s="143"/>
      <c r="C849" s="143"/>
    </row>
    <row r="850" spans="1:3" ht="15" thickBot="1" x14ac:dyDescent="0.25">
      <c r="A850" s="143"/>
      <c r="B850" s="143"/>
      <c r="C850" s="143"/>
    </row>
    <row r="851" spans="1:3" ht="15" thickBot="1" x14ac:dyDescent="0.25">
      <c r="A851" s="143"/>
      <c r="B851" s="143"/>
      <c r="C851" s="143"/>
    </row>
    <row r="852" spans="1:3" ht="15" thickBot="1" x14ac:dyDescent="0.25">
      <c r="A852" s="143"/>
      <c r="B852" s="143"/>
      <c r="C852" s="143"/>
    </row>
    <row r="853" spans="1:3" ht="15" thickBot="1" x14ac:dyDescent="0.25">
      <c r="A853" s="143"/>
      <c r="B853" s="143"/>
      <c r="C853" s="143"/>
    </row>
    <row r="854" spans="1:3" ht="15" thickBot="1" x14ac:dyDescent="0.25">
      <c r="A854" s="143"/>
      <c r="B854" s="143"/>
      <c r="C854" s="143"/>
    </row>
    <row r="855" spans="1:3" ht="15" thickBot="1" x14ac:dyDescent="0.25">
      <c r="A855" s="143"/>
      <c r="B855" s="143"/>
      <c r="C855" s="143"/>
    </row>
    <row r="856" spans="1:3" ht="15" thickBot="1" x14ac:dyDescent="0.25">
      <c r="A856" s="143"/>
      <c r="B856" s="143"/>
      <c r="C856" s="143"/>
    </row>
    <row r="857" spans="1:3" ht="15" thickBot="1" x14ac:dyDescent="0.25">
      <c r="A857" s="143"/>
      <c r="B857" s="143"/>
      <c r="C857" s="143"/>
    </row>
    <row r="858" spans="1:3" ht="15" thickBot="1" x14ac:dyDescent="0.25">
      <c r="A858" s="143"/>
      <c r="B858" s="143"/>
      <c r="C858" s="143"/>
    </row>
    <row r="859" spans="1:3" ht="15" thickBot="1" x14ac:dyDescent="0.25">
      <c r="A859" s="143"/>
      <c r="B859" s="143"/>
      <c r="C859" s="143"/>
    </row>
    <row r="860" spans="1:3" ht="15" thickBot="1" x14ac:dyDescent="0.25">
      <c r="A860" s="143"/>
      <c r="B860" s="143"/>
      <c r="C860" s="143"/>
    </row>
    <row r="861" spans="1:3" ht="15" thickBot="1" x14ac:dyDescent="0.25">
      <c r="A861" s="143"/>
      <c r="B861" s="143"/>
      <c r="C861" s="143"/>
    </row>
    <row r="862" spans="1:3" ht="15" thickBot="1" x14ac:dyDescent="0.25">
      <c r="A862" s="143"/>
      <c r="B862" s="143"/>
      <c r="C862" s="143"/>
    </row>
    <row r="863" spans="1:3" ht="15" thickBot="1" x14ac:dyDescent="0.25">
      <c r="A863" s="143"/>
      <c r="B863" s="143"/>
      <c r="C863" s="143"/>
    </row>
    <row r="864" spans="1:3" ht="15" thickBot="1" x14ac:dyDescent="0.25">
      <c r="A864" s="143"/>
      <c r="B864" s="143"/>
      <c r="C864" s="143"/>
    </row>
    <row r="865" spans="1:3" ht="15" thickBot="1" x14ac:dyDescent="0.25">
      <c r="A865" s="143"/>
      <c r="B865" s="143"/>
      <c r="C865" s="143"/>
    </row>
    <row r="866" spans="1:3" ht="15" thickBot="1" x14ac:dyDescent="0.25">
      <c r="A866" s="143"/>
      <c r="B866" s="143"/>
      <c r="C866" s="143"/>
    </row>
    <row r="867" spans="1:3" ht="15" thickBot="1" x14ac:dyDescent="0.25">
      <c r="A867" s="143"/>
      <c r="B867" s="143"/>
      <c r="C867" s="143"/>
    </row>
    <row r="868" spans="1:3" ht="15" thickBot="1" x14ac:dyDescent="0.25">
      <c r="A868" s="143"/>
      <c r="B868" s="143"/>
      <c r="C868" s="143"/>
    </row>
    <row r="869" spans="1:3" ht="15" thickBot="1" x14ac:dyDescent="0.25">
      <c r="A869" s="143"/>
      <c r="B869" s="143"/>
      <c r="C869" s="143"/>
    </row>
    <row r="870" spans="1:3" ht="15" thickBot="1" x14ac:dyDescent="0.25">
      <c r="A870" s="143"/>
      <c r="B870" s="143"/>
      <c r="C870" s="143"/>
    </row>
    <row r="871" spans="1:3" ht="15" thickBot="1" x14ac:dyDescent="0.25">
      <c r="A871" s="143"/>
      <c r="B871" s="143"/>
      <c r="C871" s="143"/>
    </row>
    <row r="872" spans="1:3" ht="15" thickBot="1" x14ac:dyDescent="0.25">
      <c r="A872" s="143"/>
      <c r="B872" s="143"/>
      <c r="C872" s="143"/>
    </row>
    <row r="873" spans="1:3" ht="15" thickBot="1" x14ac:dyDescent="0.25">
      <c r="A873" s="143"/>
      <c r="B873" s="143"/>
      <c r="C873" s="143"/>
    </row>
    <row r="874" spans="1:3" ht="15" thickBot="1" x14ac:dyDescent="0.25">
      <c r="A874" s="143"/>
      <c r="B874" s="143"/>
      <c r="C874" s="143"/>
    </row>
    <row r="875" spans="1:3" ht="15" thickBot="1" x14ac:dyDescent="0.25">
      <c r="A875" s="143"/>
      <c r="B875" s="143"/>
      <c r="C875" s="143"/>
    </row>
    <row r="876" spans="1:3" ht="15" thickBot="1" x14ac:dyDescent="0.25">
      <c r="A876" s="143"/>
      <c r="B876" s="143"/>
      <c r="C876" s="143"/>
    </row>
    <row r="877" spans="1:3" ht="15" thickBot="1" x14ac:dyDescent="0.25">
      <c r="A877" s="143"/>
      <c r="B877" s="143"/>
      <c r="C877" s="143"/>
    </row>
    <row r="878" spans="1:3" ht="15" thickBot="1" x14ac:dyDescent="0.25">
      <c r="A878" s="143"/>
      <c r="B878" s="143"/>
      <c r="C878" s="143"/>
    </row>
    <row r="879" spans="1:3" ht="15" thickBot="1" x14ac:dyDescent="0.25">
      <c r="A879" s="143"/>
      <c r="B879" s="143"/>
      <c r="C879" s="143"/>
    </row>
    <row r="880" spans="1:3" ht="15" thickBot="1" x14ac:dyDescent="0.25">
      <c r="A880" s="143"/>
      <c r="B880" s="143"/>
      <c r="C880" s="143"/>
    </row>
    <row r="881" spans="1:3" ht="15" thickBot="1" x14ac:dyDescent="0.25">
      <c r="A881" s="143"/>
      <c r="B881" s="143"/>
      <c r="C881" s="143"/>
    </row>
    <row r="882" spans="1:3" ht="15" thickBot="1" x14ac:dyDescent="0.25">
      <c r="A882" s="143"/>
      <c r="B882" s="143"/>
      <c r="C882" s="143"/>
    </row>
    <row r="883" spans="1:3" ht="15" thickBot="1" x14ac:dyDescent="0.25">
      <c r="A883" s="143"/>
      <c r="B883" s="143"/>
      <c r="C883" s="143"/>
    </row>
    <row r="884" spans="1:3" ht="15" thickBot="1" x14ac:dyDescent="0.25">
      <c r="A884" s="143"/>
      <c r="B884" s="143"/>
      <c r="C884" s="143"/>
    </row>
    <row r="885" spans="1:3" ht="15" thickBot="1" x14ac:dyDescent="0.25">
      <c r="A885" s="143"/>
      <c r="B885" s="143"/>
      <c r="C885" s="143"/>
    </row>
    <row r="886" spans="1:3" ht="15" thickBot="1" x14ac:dyDescent="0.25">
      <c r="A886" s="143"/>
      <c r="B886" s="143"/>
      <c r="C886" s="143"/>
    </row>
    <row r="887" spans="1:3" ht="15" thickBot="1" x14ac:dyDescent="0.25">
      <c r="A887" s="143"/>
      <c r="B887" s="143"/>
      <c r="C887" s="143"/>
    </row>
    <row r="888" spans="1:3" ht="15" thickBot="1" x14ac:dyDescent="0.25">
      <c r="A888" s="143"/>
      <c r="B888" s="143"/>
      <c r="C888" s="143"/>
    </row>
    <row r="889" spans="1:3" ht="15" thickBot="1" x14ac:dyDescent="0.25">
      <c r="A889" s="143"/>
      <c r="B889" s="143"/>
      <c r="C889" s="143"/>
    </row>
    <row r="890" spans="1:3" ht="15" thickBot="1" x14ac:dyDescent="0.25">
      <c r="A890" s="143"/>
      <c r="B890" s="143"/>
      <c r="C890" s="143"/>
    </row>
    <row r="891" spans="1:3" ht="15" thickBot="1" x14ac:dyDescent="0.25">
      <c r="A891" s="143"/>
      <c r="B891" s="143"/>
      <c r="C891" s="143"/>
    </row>
    <row r="892" spans="1:3" ht="15" thickBot="1" x14ac:dyDescent="0.25">
      <c r="A892" s="143"/>
      <c r="B892" s="143"/>
      <c r="C892" s="143"/>
    </row>
    <row r="893" spans="1:3" ht="15" thickBot="1" x14ac:dyDescent="0.25">
      <c r="A893" s="143"/>
      <c r="B893" s="143"/>
      <c r="C893" s="143"/>
    </row>
    <row r="894" spans="1:3" ht="15" thickBot="1" x14ac:dyDescent="0.25">
      <c r="A894" s="143"/>
      <c r="B894" s="143"/>
      <c r="C894" s="143"/>
    </row>
    <row r="895" spans="1:3" ht="15" thickBot="1" x14ac:dyDescent="0.25">
      <c r="A895" s="143"/>
      <c r="B895" s="143"/>
      <c r="C895" s="143"/>
    </row>
    <row r="896" spans="1:3" ht="15" thickBot="1" x14ac:dyDescent="0.25">
      <c r="A896" s="143"/>
      <c r="B896" s="143"/>
      <c r="C896" s="143"/>
    </row>
    <row r="897" spans="1:3" ht="15" thickBot="1" x14ac:dyDescent="0.25">
      <c r="A897" s="143"/>
      <c r="B897" s="143"/>
      <c r="C897" s="143"/>
    </row>
    <row r="898" spans="1:3" ht="15" thickBot="1" x14ac:dyDescent="0.25">
      <c r="A898" s="143"/>
      <c r="B898" s="143"/>
      <c r="C898" s="143"/>
    </row>
    <row r="899" spans="1:3" ht="15" thickBot="1" x14ac:dyDescent="0.25">
      <c r="A899" s="143"/>
      <c r="B899" s="143"/>
      <c r="C899" s="143"/>
    </row>
    <row r="900" spans="1:3" ht="15" thickBot="1" x14ac:dyDescent="0.25">
      <c r="A900" s="143"/>
      <c r="B900" s="143"/>
      <c r="C900" s="143"/>
    </row>
    <row r="901" spans="1:3" ht="15" thickBot="1" x14ac:dyDescent="0.25">
      <c r="A901" s="143"/>
      <c r="B901" s="143"/>
      <c r="C901" s="143"/>
    </row>
    <row r="902" spans="1:3" ht="15" thickBot="1" x14ac:dyDescent="0.25">
      <c r="A902" s="143"/>
      <c r="B902" s="143"/>
      <c r="C902" s="143"/>
    </row>
    <row r="903" spans="1:3" ht="15" thickBot="1" x14ac:dyDescent="0.25">
      <c r="A903" s="143"/>
      <c r="B903" s="143"/>
      <c r="C903" s="143"/>
    </row>
    <row r="904" spans="1:3" ht="15" thickBot="1" x14ac:dyDescent="0.25">
      <c r="A904" s="143"/>
      <c r="B904" s="143"/>
      <c r="C904" s="143"/>
    </row>
    <row r="905" spans="1:3" ht="15" thickBot="1" x14ac:dyDescent="0.25">
      <c r="A905" s="143"/>
      <c r="B905" s="143"/>
      <c r="C905" s="143"/>
    </row>
    <row r="906" spans="1:3" ht="15" thickBot="1" x14ac:dyDescent="0.25">
      <c r="A906" s="143"/>
      <c r="B906" s="143"/>
      <c r="C906" s="143"/>
    </row>
    <row r="907" spans="1:3" ht="15" thickBot="1" x14ac:dyDescent="0.25">
      <c r="A907" s="143"/>
      <c r="B907" s="143"/>
      <c r="C907" s="143"/>
    </row>
    <row r="908" spans="1:3" ht="15" thickBot="1" x14ac:dyDescent="0.25">
      <c r="A908" s="143"/>
      <c r="B908" s="143"/>
      <c r="C908" s="143"/>
    </row>
    <row r="909" spans="1:3" ht="15" thickBot="1" x14ac:dyDescent="0.25">
      <c r="A909" s="143"/>
      <c r="B909" s="143"/>
      <c r="C909" s="143"/>
    </row>
    <row r="910" spans="1:3" ht="15" thickBot="1" x14ac:dyDescent="0.25">
      <c r="A910" s="143"/>
      <c r="B910" s="143"/>
      <c r="C910" s="143"/>
    </row>
    <row r="911" spans="1:3" ht="15" thickBot="1" x14ac:dyDescent="0.25">
      <c r="A911" s="143"/>
      <c r="B911" s="143"/>
      <c r="C911" s="143"/>
    </row>
    <row r="912" spans="1:3" ht="15" thickBot="1" x14ac:dyDescent="0.25">
      <c r="A912" s="143"/>
      <c r="B912" s="143"/>
      <c r="C912" s="143"/>
    </row>
    <row r="913" spans="1:3" ht="15" thickBot="1" x14ac:dyDescent="0.25">
      <c r="A913" s="143"/>
      <c r="B913" s="143"/>
      <c r="C913" s="143"/>
    </row>
    <row r="914" spans="1:3" ht="15" thickBot="1" x14ac:dyDescent="0.25">
      <c r="A914" s="143"/>
      <c r="B914" s="143"/>
      <c r="C914" s="143"/>
    </row>
    <row r="915" spans="1:3" ht="15" thickBot="1" x14ac:dyDescent="0.25">
      <c r="A915" s="143"/>
      <c r="B915" s="143"/>
      <c r="C915" s="143"/>
    </row>
    <row r="916" spans="1:3" ht="15" thickBot="1" x14ac:dyDescent="0.25">
      <c r="A916" s="143"/>
      <c r="B916" s="143"/>
      <c r="C916" s="143"/>
    </row>
    <row r="917" spans="1:3" ht="15" thickBot="1" x14ac:dyDescent="0.25">
      <c r="A917" s="143"/>
      <c r="B917" s="143"/>
      <c r="C917" s="143"/>
    </row>
    <row r="918" spans="1:3" ht="15" thickBot="1" x14ac:dyDescent="0.25">
      <c r="A918" s="143"/>
      <c r="B918" s="143"/>
      <c r="C918" s="143"/>
    </row>
    <row r="919" spans="1:3" ht="15" thickBot="1" x14ac:dyDescent="0.25">
      <c r="A919" s="143"/>
      <c r="B919" s="143"/>
      <c r="C919" s="143"/>
    </row>
    <row r="920" spans="1:3" ht="15" thickBot="1" x14ac:dyDescent="0.25">
      <c r="A920" s="143"/>
      <c r="B920" s="143"/>
      <c r="C920" s="143"/>
    </row>
    <row r="921" spans="1:3" ht="15" thickBot="1" x14ac:dyDescent="0.25">
      <c r="A921" s="143"/>
      <c r="B921" s="143"/>
      <c r="C921" s="143"/>
    </row>
    <row r="922" spans="1:3" ht="15" thickBot="1" x14ac:dyDescent="0.25">
      <c r="A922" s="143"/>
      <c r="B922" s="143"/>
      <c r="C922" s="143"/>
    </row>
    <row r="923" spans="1:3" ht="15" thickBot="1" x14ac:dyDescent="0.25">
      <c r="A923" s="143"/>
      <c r="B923" s="143"/>
      <c r="C923" s="143"/>
    </row>
    <row r="924" spans="1:3" ht="15" thickBot="1" x14ac:dyDescent="0.25">
      <c r="A924" s="143"/>
      <c r="B924" s="143"/>
      <c r="C924" s="143"/>
    </row>
    <row r="925" spans="1:3" ht="15" thickBot="1" x14ac:dyDescent="0.25">
      <c r="A925" s="143"/>
      <c r="B925" s="143"/>
      <c r="C925" s="143"/>
    </row>
    <row r="926" spans="1:3" ht="15" thickBot="1" x14ac:dyDescent="0.25">
      <c r="A926" s="143"/>
      <c r="B926" s="143"/>
      <c r="C926" s="143"/>
    </row>
    <row r="927" spans="1:3" ht="15" thickBot="1" x14ac:dyDescent="0.25">
      <c r="A927" s="143"/>
      <c r="B927" s="143"/>
      <c r="C927" s="143"/>
    </row>
    <row r="928" spans="1:3" ht="15" thickBot="1" x14ac:dyDescent="0.25">
      <c r="A928" s="143"/>
      <c r="B928" s="143"/>
      <c r="C928" s="143"/>
    </row>
    <row r="929" spans="1:3" ht="15" thickBot="1" x14ac:dyDescent="0.25">
      <c r="A929" s="143"/>
      <c r="B929" s="143"/>
      <c r="C929" s="143"/>
    </row>
    <row r="930" spans="1:3" ht="15" thickBot="1" x14ac:dyDescent="0.25">
      <c r="A930" s="143"/>
      <c r="B930" s="143"/>
      <c r="C930" s="143"/>
    </row>
    <row r="931" spans="1:3" ht="15" thickBot="1" x14ac:dyDescent="0.25">
      <c r="A931" s="143"/>
      <c r="B931" s="143"/>
      <c r="C931" s="143"/>
    </row>
    <row r="932" spans="1:3" ht="15" thickBot="1" x14ac:dyDescent="0.25">
      <c r="A932" s="143"/>
      <c r="B932" s="143"/>
      <c r="C932" s="143"/>
    </row>
    <row r="933" spans="1:3" ht="15" thickBot="1" x14ac:dyDescent="0.25">
      <c r="A933" s="143"/>
      <c r="B933" s="143"/>
      <c r="C933" s="143"/>
    </row>
    <row r="934" spans="1:3" ht="15" thickBot="1" x14ac:dyDescent="0.25">
      <c r="A934" s="143"/>
      <c r="B934" s="143"/>
      <c r="C934" s="143"/>
    </row>
    <row r="935" spans="1:3" ht="15" thickBot="1" x14ac:dyDescent="0.25">
      <c r="A935" s="143"/>
      <c r="B935" s="143"/>
      <c r="C935" s="143"/>
    </row>
    <row r="936" spans="1:3" ht="15" thickBot="1" x14ac:dyDescent="0.25">
      <c r="A936" s="143"/>
      <c r="B936" s="143"/>
      <c r="C936" s="143"/>
    </row>
    <row r="937" spans="1:3" ht="15" thickBot="1" x14ac:dyDescent="0.25">
      <c r="A937" s="143"/>
      <c r="B937" s="143"/>
      <c r="C937" s="143"/>
    </row>
    <row r="938" spans="1:3" ht="15" thickBot="1" x14ac:dyDescent="0.25">
      <c r="A938" s="143"/>
      <c r="B938" s="143"/>
      <c r="C938" s="143"/>
    </row>
    <row r="939" spans="1:3" ht="15" thickBot="1" x14ac:dyDescent="0.25">
      <c r="A939" s="143"/>
      <c r="B939" s="143"/>
      <c r="C939" s="143"/>
    </row>
    <row r="940" spans="1:3" ht="15" thickBot="1" x14ac:dyDescent="0.25">
      <c r="A940" s="143"/>
      <c r="B940" s="143"/>
      <c r="C940" s="143"/>
    </row>
    <row r="941" spans="1:3" ht="15" thickBot="1" x14ac:dyDescent="0.25">
      <c r="A941" s="143"/>
      <c r="B941" s="143"/>
      <c r="C941" s="143"/>
    </row>
    <row r="942" spans="1:3" ht="15" thickBot="1" x14ac:dyDescent="0.25">
      <c r="A942" s="143"/>
      <c r="B942" s="143"/>
      <c r="C942" s="143"/>
    </row>
    <row r="943" spans="1:3" ht="15" thickBot="1" x14ac:dyDescent="0.25">
      <c r="A943" s="143"/>
      <c r="B943" s="143"/>
      <c r="C943" s="143"/>
    </row>
    <row r="944" spans="1:3" ht="15" thickBot="1" x14ac:dyDescent="0.25">
      <c r="A944" s="143"/>
      <c r="B944" s="143"/>
      <c r="C944" s="143"/>
    </row>
    <row r="945" spans="1:3" ht="15" thickBot="1" x14ac:dyDescent="0.25">
      <c r="A945" s="143"/>
      <c r="B945" s="143"/>
      <c r="C945" s="143"/>
    </row>
    <row r="946" spans="1:3" ht="15" thickBot="1" x14ac:dyDescent="0.25">
      <c r="A946" s="143"/>
      <c r="B946" s="143"/>
      <c r="C946" s="143"/>
    </row>
    <row r="947" spans="1:3" ht="15" thickBot="1" x14ac:dyDescent="0.25">
      <c r="A947" s="143"/>
      <c r="B947" s="143"/>
      <c r="C947" s="143"/>
    </row>
    <row r="948" spans="1:3" ht="15" thickBot="1" x14ac:dyDescent="0.25">
      <c r="A948" s="143"/>
      <c r="B948" s="143"/>
      <c r="C948" s="143"/>
    </row>
    <row r="949" spans="1:3" ht="15" thickBot="1" x14ac:dyDescent="0.25">
      <c r="A949" s="143"/>
      <c r="B949" s="143"/>
      <c r="C949" s="143"/>
    </row>
    <row r="950" spans="1:3" ht="15" thickBot="1" x14ac:dyDescent="0.25">
      <c r="A950" s="143"/>
      <c r="B950" s="143"/>
      <c r="C950" s="143"/>
    </row>
    <row r="951" spans="1:3" ht="15" thickBot="1" x14ac:dyDescent="0.25">
      <c r="A951" s="143"/>
      <c r="B951" s="143"/>
      <c r="C951" s="143"/>
    </row>
    <row r="952" spans="1:3" ht="15" thickBot="1" x14ac:dyDescent="0.25">
      <c r="A952" s="143"/>
      <c r="B952" s="143"/>
      <c r="C952" s="143"/>
    </row>
    <row r="953" spans="1:3" ht="15" thickBot="1" x14ac:dyDescent="0.25">
      <c r="A953" s="143"/>
      <c r="B953" s="143"/>
      <c r="C953" s="143"/>
    </row>
    <row r="954" spans="1:3" ht="15" thickBot="1" x14ac:dyDescent="0.25">
      <c r="A954" s="143"/>
      <c r="B954" s="143"/>
      <c r="C954" s="143"/>
    </row>
    <row r="955" spans="1:3" ht="15" thickBot="1" x14ac:dyDescent="0.25">
      <c r="A955" s="143"/>
      <c r="B955" s="143"/>
      <c r="C955" s="143"/>
    </row>
    <row r="956" spans="1:3" ht="15" thickBot="1" x14ac:dyDescent="0.25">
      <c r="A956" s="143"/>
      <c r="B956" s="143"/>
      <c r="C956" s="143"/>
    </row>
    <row r="957" spans="1:3" ht="15" thickBot="1" x14ac:dyDescent="0.25">
      <c r="A957" s="143"/>
      <c r="B957" s="143"/>
      <c r="C957" s="143"/>
    </row>
    <row r="958" spans="1:3" ht="15" thickBot="1" x14ac:dyDescent="0.25">
      <c r="A958" s="143"/>
      <c r="B958" s="143"/>
      <c r="C958" s="143"/>
    </row>
    <row r="959" spans="1:3" ht="15" thickBot="1" x14ac:dyDescent="0.25">
      <c r="A959" s="143"/>
      <c r="B959" s="143"/>
      <c r="C959" s="143"/>
    </row>
    <row r="960" spans="1:3" ht="15" thickBot="1" x14ac:dyDescent="0.25">
      <c r="A960" s="143"/>
      <c r="B960" s="143"/>
      <c r="C960" s="143"/>
    </row>
    <row r="961" spans="1:3" ht="15" thickBot="1" x14ac:dyDescent="0.25">
      <c r="A961" s="143"/>
      <c r="B961" s="143"/>
      <c r="C961" s="143"/>
    </row>
    <row r="962" spans="1:3" ht="15" thickBot="1" x14ac:dyDescent="0.25">
      <c r="A962" s="143"/>
      <c r="B962" s="143"/>
      <c r="C962" s="143"/>
    </row>
    <row r="963" spans="1:3" ht="15" thickBot="1" x14ac:dyDescent="0.25">
      <c r="A963" s="143"/>
      <c r="B963" s="143"/>
      <c r="C963" s="143"/>
    </row>
    <row r="964" spans="1:3" ht="15" thickBot="1" x14ac:dyDescent="0.25">
      <c r="A964" s="143"/>
      <c r="B964" s="143"/>
      <c r="C964" s="143"/>
    </row>
    <row r="965" spans="1:3" ht="15" thickBot="1" x14ac:dyDescent="0.25">
      <c r="A965" s="143"/>
      <c r="B965" s="143"/>
      <c r="C965" s="143"/>
    </row>
    <row r="966" spans="1:3" ht="15" thickBot="1" x14ac:dyDescent="0.25">
      <c r="A966" s="143"/>
      <c r="B966" s="143"/>
      <c r="C966" s="143"/>
    </row>
    <row r="967" spans="1:3" ht="15" thickBot="1" x14ac:dyDescent="0.25">
      <c r="A967" s="143"/>
      <c r="B967" s="143"/>
      <c r="C967" s="143"/>
    </row>
    <row r="968" spans="1:3" ht="15" thickBot="1" x14ac:dyDescent="0.25">
      <c r="A968" s="143"/>
      <c r="B968" s="143"/>
      <c r="C968" s="143"/>
    </row>
    <row r="969" spans="1:3" ht="15" thickBot="1" x14ac:dyDescent="0.25">
      <c r="A969" s="143"/>
      <c r="B969" s="143"/>
      <c r="C969" s="143"/>
    </row>
    <row r="970" spans="1:3" ht="15" thickBot="1" x14ac:dyDescent="0.25">
      <c r="A970" s="143"/>
      <c r="B970" s="143"/>
      <c r="C970" s="143"/>
    </row>
    <row r="971" spans="1:3" ht="15" thickBot="1" x14ac:dyDescent="0.25">
      <c r="A971" s="143"/>
      <c r="B971" s="143"/>
      <c r="C971" s="143"/>
    </row>
    <row r="972" spans="1:3" ht="15" thickBot="1" x14ac:dyDescent="0.25">
      <c r="A972" s="143"/>
      <c r="B972" s="143"/>
      <c r="C972" s="143"/>
    </row>
    <row r="973" spans="1:3" ht="15" thickBot="1" x14ac:dyDescent="0.25">
      <c r="A973" s="143"/>
      <c r="B973" s="143"/>
      <c r="C973" s="143"/>
    </row>
    <row r="974" spans="1:3" ht="15" thickBot="1" x14ac:dyDescent="0.25">
      <c r="A974" s="143"/>
      <c r="B974" s="143"/>
      <c r="C974" s="143"/>
    </row>
    <row r="975" spans="1:3" ht="15" thickBot="1" x14ac:dyDescent="0.25">
      <c r="A975" s="143"/>
      <c r="B975" s="143"/>
      <c r="C975" s="143"/>
    </row>
    <row r="976" spans="1:3" ht="15" thickBot="1" x14ac:dyDescent="0.25">
      <c r="A976" s="143"/>
      <c r="B976" s="143"/>
      <c r="C976" s="143"/>
    </row>
    <row r="977" spans="1:3" ht="15" thickBot="1" x14ac:dyDescent="0.25">
      <c r="A977" s="143"/>
      <c r="B977" s="143"/>
      <c r="C977" s="143"/>
    </row>
    <row r="978" spans="1:3" ht="15" thickBot="1" x14ac:dyDescent="0.25">
      <c r="A978" s="143"/>
      <c r="B978" s="143"/>
      <c r="C978" s="143"/>
    </row>
    <row r="979" spans="1:3" ht="15" thickBot="1" x14ac:dyDescent="0.25">
      <c r="A979" s="143"/>
      <c r="B979" s="143"/>
      <c r="C979" s="143"/>
    </row>
    <row r="980" spans="1:3" ht="15" thickBot="1" x14ac:dyDescent="0.25">
      <c r="A980" s="143"/>
      <c r="B980" s="143"/>
      <c r="C980" s="143"/>
    </row>
    <row r="981" spans="1:3" ht="15" thickBot="1" x14ac:dyDescent="0.25">
      <c r="A981" s="143"/>
      <c r="B981" s="143"/>
      <c r="C981" s="143"/>
    </row>
    <row r="982" spans="1:3" ht="15" thickBot="1" x14ac:dyDescent="0.25">
      <c r="A982" s="143"/>
      <c r="B982" s="143"/>
      <c r="C982" s="143"/>
    </row>
    <row r="983" spans="1:3" ht="15" thickBot="1" x14ac:dyDescent="0.25">
      <c r="A983" s="143"/>
      <c r="B983" s="143"/>
      <c r="C983" s="143"/>
    </row>
    <row r="984" spans="1:3" ht="15" thickBot="1" x14ac:dyDescent="0.25">
      <c r="A984" s="143"/>
      <c r="B984" s="143"/>
      <c r="C984" s="143"/>
    </row>
    <row r="985" spans="1:3" ht="15" thickBot="1" x14ac:dyDescent="0.25">
      <c r="A985" s="143"/>
      <c r="B985" s="143"/>
      <c r="C985" s="143"/>
    </row>
    <row r="986" spans="1:3" ht="15" thickBot="1" x14ac:dyDescent="0.25">
      <c r="A986" s="143"/>
      <c r="B986" s="143"/>
      <c r="C986" s="143"/>
    </row>
    <row r="987" spans="1:3" ht="15" thickBot="1" x14ac:dyDescent="0.25">
      <c r="A987" s="143"/>
      <c r="B987" s="143"/>
      <c r="C987" s="143"/>
    </row>
    <row r="988" spans="1:3" ht="15" thickBot="1" x14ac:dyDescent="0.25">
      <c r="A988" s="143"/>
      <c r="B988" s="143"/>
      <c r="C988" s="143"/>
    </row>
    <row r="989" spans="1:3" ht="15" thickBot="1" x14ac:dyDescent="0.25">
      <c r="A989" s="143"/>
      <c r="B989" s="143"/>
      <c r="C989" s="143"/>
    </row>
    <row r="990" spans="1:3" ht="15" thickBot="1" x14ac:dyDescent="0.25">
      <c r="A990" s="143"/>
      <c r="B990" s="143"/>
      <c r="C990" s="143"/>
    </row>
    <row r="991" spans="1:3" ht="15" thickBot="1" x14ac:dyDescent="0.25">
      <c r="A991" s="143"/>
      <c r="B991" s="143"/>
      <c r="C991" s="143"/>
    </row>
    <row r="992" spans="1:3" ht="15" thickBot="1" x14ac:dyDescent="0.25">
      <c r="A992" s="143"/>
      <c r="B992" s="143"/>
      <c r="C992" s="143"/>
    </row>
    <row r="993" spans="1:3" ht="15" thickBot="1" x14ac:dyDescent="0.25">
      <c r="A993" s="143"/>
      <c r="B993" s="143"/>
      <c r="C993" s="143"/>
    </row>
    <row r="994" spans="1:3" ht="15" thickBot="1" x14ac:dyDescent="0.25">
      <c r="A994" s="143"/>
      <c r="B994" s="143"/>
      <c r="C994" s="143"/>
    </row>
    <row r="995" spans="1:3" ht="15" thickBot="1" x14ac:dyDescent="0.25">
      <c r="A995" s="143"/>
      <c r="B995" s="143"/>
      <c r="C995" s="143"/>
    </row>
    <row r="996" spans="1:3" ht="15" thickBot="1" x14ac:dyDescent="0.25">
      <c r="A996" s="143"/>
      <c r="B996" s="143"/>
      <c r="C996" s="143"/>
    </row>
    <row r="997" spans="1:3" ht="15" thickBot="1" x14ac:dyDescent="0.25">
      <c r="A997" s="143"/>
      <c r="B997" s="143"/>
      <c r="C997" s="143"/>
    </row>
    <row r="998" spans="1:3" ht="15" thickBot="1" x14ac:dyDescent="0.25">
      <c r="A998" s="143"/>
      <c r="B998" s="143"/>
      <c r="C998" s="143"/>
    </row>
    <row r="999" spans="1:3" ht="15" thickBot="1" x14ac:dyDescent="0.25">
      <c r="A999" s="143"/>
      <c r="B999" s="143"/>
      <c r="C999" s="143"/>
    </row>
    <row r="1000" spans="1:3" ht="15" thickBot="1" x14ac:dyDescent="0.25">
      <c r="A1000" s="143"/>
      <c r="B1000" s="143"/>
      <c r="C1000" s="143"/>
    </row>
    <row r="1001" spans="1:3" ht="15" thickBot="1" x14ac:dyDescent="0.25">
      <c r="B1001" s="143"/>
    </row>
    <row r="1002" spans="1:3" ht="15" thickBot="1" x14ac:dyDescent="0.25">
      <c r="B1002" s="143"/>
    </row>
    <row r="1003" spans="1:3" ht="15" thickBot="1" x14ac:dyDescent="0.25">
      <c r="B1003" s="143"/>
    </row>
    <row r="1004" spans="1:3" ht="15" thickBot="1" x14ac:dyDescent="0.25">
      <c r="B1004" s="143"/>
    </row>
    <row r="1005" spans="1:3" ht="15" thickBot="1" x14ac:dyDescent="0.25">
      <c r="B1005" s="143"/>
    </row>
    <row r="1006" spans="1:3" ht="15" thickBot="1" x14ac:dyDescent="0.25">
      <c r="B1006" s="143"/>
    </row>
    <row r="1007" spans="1:3" ht="15" thickBot="1" x14ac:dyDescent="0.25">
      <c r="B1007" s="143"/>
    </row>
    <row r="1008" spans="1:3" ht="15" thickBot="1" x14ac:dyDescent="0.25">
      <c r="B1008" s="143"/>
    </row>
    <row r="1009" spans="2:2" ht="15" thickBot="1" x14ac:dyDescent="0.25">
      <c r="B1009" s="143"/>
    </row>
    <row r="1010" spans="2:2" ht="15" thickBot="1" x14ac:dyDescent="0.25">
      <c r="B1010" s="143"/>
    </row>
    <row r="1011" spans="2:2" ht="15" thickBot="1" x14ac:dyDescent="0.25">
      <c r="B1011" s="143"/>
    </row>
  </sheetData>
  <pageMargins left="0.25" right="0.25" top="0.75" bottom="0.75" header="0.3" footer="0.3"/>
  <pageSetup scale="3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8"/>
  <sheetViews>
    <sheetView topLeftCell="G1" zoomScale="85" zoomScaleNormal="85" workbookViewId="0">
      <selection activeCell="AB10" sqref="AB10"/>
    </sheetView>
  </sheetViews>
  <sheetFormatPr defaultRowHeight="21" x14ac:dyDescent="0.35"/>
  <cols>
    <col min="1" max="1" width="9.140625" style="68"/>
    <col min="2" max="2" width="38.7109375" style="68" customWidth="1"/>
    <col min="3" max="11" width="11.7109375" style="114" customWidth="1"/>
    <col min="12" max="12" width="11.7109375" style="115" customWidth="1"/>
    <col min="13" max="17" width="11.7109375" style="116" customWidth="1"/>
    <col min="18" max="21" width="11.7109375" style="114" customWidth="1"/>
    <col min="22" max="22" width="11.7109375" style="117" customWidth="1"/>
    <col min="23" max="28" width="11.7109375" style="114" customWidth="1"/>
    <col min="29" max="29" width="11.7109375" style="118" customWidth="1"/>
    <col min="30" max="30" width="14" style="68" customWidth="1"/>
    <col min="31" max="31" width="9.140625" style="68" customWidth="1"/>
    <col min="32" max="32" width="20.42578125" style="68" customWidth="1"/>
    <col min="33" max="33" width="9.140625" style="68" customWidth="1"/>
    <col min="34" max="34" width="10.85546875" style="68" customWidth="1"/>
    <col min="35" max="37" width="13.85546875" style="114" customWidth="1"/>
    <col min="38" max="38" width="37.5703125" style="67" customWidth="1"/>
    <col min="39" max="40" width="9.140625" style="68" customWidth="1"/>
    <col min="41" max="41" width="9.140625" style="69" customWidth="1"/>
    <col min="42" max="45" width="9.140625" style="68" customWidth="1"/>
    <col min="46" max="256" width="9.140625" style="68"/>
    <col min="257" max="257" width="38.7109375" style="68" customWidth="1"/>
    <col min="258" max="266" width="0" style="68" hidden="1" customWidth="1"/>
    <col min="267" max="272" width="11.7109375" style="68" customWidth="1"/>
    <col min="273" max="273" width="15.28515625" style="68" bestFit="1" customWidth="1"/>
    <col min="274" max="274" width="11.7109375" style="68" customWidth="1"/>
    <col min="275" max="301" width="0" style="68" hidden="1" customWidth="1"/>
    <col min="302" max="512" width="9.140625" style="68"/>
    <col min="513" max="513" width="38.7109375" style="68" customWidth="1"/>
    <col min="514" max="522" width="0" style="68" hidden="1" customWidth="1"/>
    <col min="523" max="528" width="11.7109375" style="68" customWidth="1"/>
    <col min="529" max="529" width="15.28515625" style="68" bestFit="1" customWidth="1"/>
    <col min="530" max="530" width="11.7109375" style="68" customWidth="1"/>
    <col min="531" max="557" width="0" style="68" hidden="1" customWidth="1"/>
    <col min="558" max="768" width="9.140625" style="68"/>
    <col min="769" max="769" width="38.7109375" style="68" customWidth="1"/>
    <col min="770" max="778" width="0" style="68" hidden="1" customWidth="1"/>
    <col min="779" max="784" width="11.7109375" style="68" customWidth="1"/>
    <col min="785" max="785" width="15.28515625" style="68" bestFit="1" customWidth="1"/>
    <col min="786" max="786" width="11.7109375" style="68" customWidth="1"/>
    <col min="787" max="813" width="0" style="68" hidden="1" customWidth="1"/>
    <col min="814" max="1024" width="9.140625" style="68"/>
    <col min="1025" max="1025" width="38.7109375" style="68" customWidth="1"/>
    <col min="1026" max="1034" width="0" style="68" hidden="1" customWidth="1"/>
    <col min="1035" max="1040" width="11.7109375" style="68" customWidth="1"/>
    <col min="1041" max="1041" width="15.28515625" style="68" bestFit="1" customWidth="1"/>
    <col min="1042" max="1042" width="11.7109375" style="68" customWidth="1"/>
    <col min="1043" max="1069" width="0" style="68" hidden="1" customWidth="1"/>
    <col min="1070" max="1280" width="9.140625" style="68"/>
    <col min="1281" max="1281" width="38.7109375" style="68" customWidth="1"/>
    <col min="1282" max="1290" width="0" style="68" hidden="1" customWidth="1"/>
    <col min="1291" max="1296" width="11.7109375" style="68" customWidth="1"/>
    <col min="1297" max="1297" width="15.28515625" style="68" bestFit="1" customWidth="1"/>
    <col min="1298" max="1298" width="11.7109375" style="68" customWidth="1"/>
    <col min="1299" max="1325" width="0" style="68" hidden="1" customWidth="1"/>
    <col min="1326" max="1536" width="9.140625" style="68"/>
    <col min="1537" max="1537" width="38.7109375" style="68" customWidth="1"/>
    <col min="1538" max="1546" width="0" style="68" hidden="1" customWidth="1"/>
    <col min="1547" max="1552" width="11.7109375" style="68" customWidth="1"/>
    <col min="1553" max="1553" width="15.28515625" style="68" bestFit="1" customWidth="1"/>
    <col min="1554" max="1554" width="11.7109375" style="68" customWidth="1"/>
    <col min="1555" max="1581" width="0" style="68" hidden="1" customWidth="1"/>
    <col min="1582" max="1792" width="9.140625" style="68"/>
    <col min="1793" max="1793" width="38.7109375" style="68" customWidth="1"/>
    <col min="1794" max="1802" width="0" style="68" hidden="1" customWidth="1"/>
    <col min="1803" max="1808" width="11.7109375" style="68" customWidth="1"/>
    <col min="1809" max="1809" width="15.28515625" style="68" bestFit="1" customWidth="1"/>
    <col min="1810" max="1810" width="11.7109375" style="68" customWidth="1"/>
    <col min="1811" max="1837" width="0" style="68" hidden="1" customWidth="1"/>
    <col min="1838" max="2048" width="9.140625" style="68"/>
    <col min="2049" max="2049" width="38.7109375" style="68" customWidth="1"/>
    <col min="2050" max="2058" width="0" style="68" hidden="1" customWidth="1"/>
    <col min="2059" max="2064" width="11.7109375" style="68" customWidth="1"/>
    <col min="2065" max="2065" width="15.28515625" style="68" bestFit="1" customWidth="1"/>
    <col min="2066" max="2066" width="11.7109375" style="68" customWidth="1"/>
    <col min="2067" max="2093" width="0" style="68" hidden="1" customWidth="1"/>
    <col min="2094" max="2304" width="9.140625" style="68"/>
    <col min="2305" max="2305" width="38.7109375" style="68" customWidth="1"/>
    <col min="2306" max="2314" width="0" style="68" hidden="1" customWidth="1"/>
    <col min="2315" max="2320" width="11.7109375" style="68" customWidth="1"/>
    <col min="2321" max="2321" width="15.28515625" style="68" bestFit="1" customWidth="1"/>
    <col min="2322" max="2322" width="11.7109375" style="68" customWidth="1"/>
    <col min="2323" max="2349" width="0" style="68" hidden="1" customWidth="1"/>
    <col min="2350" max="2560" width="9.140625" style="68"/>
    <col min="2561" max="2561" width="38.7109375" style="68" customWidth="1"/>
    <col min="2562" max="2570" width="0" style="68" hidden="1" customWidth="1"/>
    <col min="2571" max="2576" width="11.7109375" style="68" customWidth="1"/>
    <col min="2577" max="2577" width="15.28515625" style="68" bestFit="1" customWidth="1"/>
    <col min="2578" max="2578" width="11.7109375" style="68" customWidth="1"/>
    <col min="2579" max="2605" width="0" style="68" hidden="1" customWidth="1"/>
    <col min="2606" max="2816" width="9.140625" style="68"/>
    <col min="2817" max="2817" width="38.7109375" style="68" customWidth="1"/>
    <col min="2818" max="2826" width="0" style="68" hidden="1" customWidth="1"/>
    <col min="2827" max="2832" width="11.7109375" style="68" customWidth="1"/>
    <col min="2833" max="2833" width="15.28515625" style="68" bestFit="1" customWidth="1"/>
    <col min="2834" max="2834" width="11.7109375" style="68" customWidth="1"/>
    <col min="2835" max="2861" width="0" style="68" hidden="1" customWidth="1"/>
    <col min="2862" max="3072" width="9.140625" style="68"/>
    <col min="3073" max="3073" width="38.7109375" style="68" customWidth="1"/>
    <col min="3074" max="3082" width="0" style="68" hidden="1" customWidth="1"/>
    <col min="3083" max="3088" width="11.7109375" style="68" customWidth="1"/>
    <col min="3089" max="3089" width="15.28515625" style="68" bestFit="1" customWidth="1"/>
    <col min="3090" max="3090" width="11.7109375" style="68" customWidth="1"/>
    <col min="3091" max="3117" width="0" style="68" hidden="1" customWidth="1"/>
    <col min="3118" max="3328" width="9.140625" style="68"/>
    <col min="3329" max="3329" width="38.7109375" style="68" customWidth="1"/>
    <col min="3330" max="3338" width="0" style="68" hidden="1" customWidth="1"/>
    <col min="3339" max="3344" width="11.7109375" style="68" customWidth="1"/>
    <col min="3345" max="3345" width="15.28515625" style="68" bestFit="1" customWidth="1"/>
    <col min="3346" max="3346" width="11.7109375" style="68" customWidth="1"/>
    <col min="3347" max="3373" width="0" style="68" hidden="1" customWidth="1"/>
    <col min="3374" max="3584" width="9.140625" style="68"/>
    <col min="3585" max="3585" width="38.7109375" style="68" customWidth="1"/>
    <col min="3586" max="3594" width="0" style="68" hidden="1" customWidth="1"/>
    <col min="3595" max="3600" width="11.7109375" style="68" customWidth="1"/>
    <col min="3601" max="3601" width="15.28515625" style="68" bestFit="1" customWidth="1"/>
    <col min="3602" max="3602" width="11.7109375" style="68" customWidth="1"/>
    <col min="3603" max="3629" width="0" style="68" hidden="1" customWidth="1"/>
    <col min="3630" max="3840" width="9.140625" style="68"/>
    <col min="3841" max="3841" width="38.7109375" style="68" customWidth="1"/>
    <col min="3842" max="3850" width="0" style="68" hidden="1" customWidth="1"/>
    <col min="3851" max="3856" width="11.7109375" style="68" customWidth="1"/>
    <col min="3857" max="3857" width="15.28515625" style="68" bestFit="1" customWidth="1"/>
    <col min="3858" max="3858" width="11.7109375" style="68" customWidth="1"/>
    <col min="3859" max="3885" width="0" style="68" hidden="1" customWidth="1"/>
    <col min="3886" max="4096" width="9.140625" style="68"/>
    <col min="4097" max="4097" width="38.7109375" style="68" customWidth="1"/>
    <col min="4098" max="4106" width="0" style="68" hidden="1" customWidth="1"/>
    <col min="4107" max="4112" width="11.7109375" style="68" customWidth="1"/>
    <col min="4113" max="4113" width="15.28515625" style="68" bestFit="1" customWidth="1"/>
    <col min="4114" max="4114" width="11.7109375" style="68" customWidth="1"/>
    <col min="4115" max="4141" width="0" style="68" hidden="1" customWidth="1"/>
    <col min="4142" max="4352" width="9.140625" style="68"/>
    <col min="4353" max="4353" width="38.7109375" style="68" customWidth="1"/>
    <col min="4354" max="4362" width="0" style="68" hidden="1" customWidth="1"/>
    <col min="4363" max="4368" width="11.7109375" style="68" customWidth="1"/>
    <col min="4369" max="4369" width="15.28515625" style="68" bestFit="1" customWidth="1"/>
    <col min="4370" max="4370" width="11.7109375" style="68" customWidth="1"/>
    <col min="4371" max="4397" width="0" style="68" hidden="1" customWidth="1"/>
    <col min="4398" max="4608" width="9.140625" style="68"/>
    <col min="4609" max="4609" width="38.7109375" style="68" customWidth="1"/>
    <col min="4610" max="4618" width="0" style="68" hidden="1" customWidth="1"/>
    <col min="4619" max="4624" width="11.7109375" style="68" customWidth="1"/>
    <col min="4625" max="4625" width="15.28515625" style="68" bestFit="1" customWidth="1"/>
    <col min="4626" max="4626" width="11.7109375" style="68" customWidth="1"/>
    <col min="4627" max="4653" width="0" style="68" hidden="1" customWidth="1"/>
    <col min="4654" max="4864" width="9.140625" style="68"/>
    <col min="4865" max="4865" width="38.7109375" style="68" customWidth="1"/>
    <col min="4866" max="4874" width="0" style="68" hidden="1" customWidth="1"/>
    <col min="4875" max="4880" width="11.7109375" style="68" customWidth="1"/>
    <col min="4881" max="4881" width="15.28515625" style="68" bestFit="1" customWidth="1"/>
    <col min="4882" max="4882" width="11.7109375" style="68" customWidth="1"/>
    <col min="4883" max="4909" width="0" style="68" hidden="1" customWidth="1"/>
    <col min="4910" max="5120" width="9.140625" style="68"/>
    <col min="5121" max="5121" width="38.7109375" style="68" customWidth="1"/>
    <col min="5122" max="5130" width="0" style="68" hidden="1" customWidth="1"/>
    <col min="5131" max="5136" width="11.7109375" style="68" customWidth="1"/>
    <col min="5137" max="5137" width="15.28515625" style="68" bestFit="1" customWidth="1"/>
    <col min="5138" max="5138" width="11.7109375" style="68" customWidth="1"/>
    <col min="5139" max="5165" width="0" style="68" hidden="1" customWidth="1"/>
    <col min="5166" max="5376" width="9.140625" style="68"/>
    <col min="5377" max="5377" width="38.7109375" style="68" customWidth="1"/>
    <col min="5378" max="5386" width="0" style="68" hidden="1" customWidth="1"/>
    <col min="5387" max="5392" width="11.7109375" style="68" customWidth="1"/>
    <col min="5393" max="5393" width="15.28515625" style="68" bestFit="1" customWidth="1"/>
    <col min="5394" max="5394" width="11.7109375" style="68" customWidth="1"/>
    <col min="5395" max="5421" width="0" style="68" hidden="1" customWidth="1"/>
    <col min="5422" max="5632" width="9.140625" style="68"/>
    <col min="5633" max="5633" width="38.7109375" style="68" customWidth="1"/>
    <col min="5634" max="5642" width="0" style="68" hidden="1" customWidth="1"/>
    <col min="5643" max="5648" width="11.7109375" style="68" customWidth="1"/>
    <col min="5649" max="5649" width="15.28515625" style="68" bestFit="1" customWidth="1"/>
    <col min="5650" max="5650" width="11.7109375" style="68" customWidth="1"/>
    <col min="5651" max="5677" width="0" style="68" hidden="1" customWidth="1"/>
    <col min="5678" max="5888" width="9.140625" style="68"/>
    <col min="5889" max="5889" width="38.7109375" style="68" customWidth="1"/>
    <col min="5890" max="5898" width="0" style="68" hidden="1" customWidth="1"/>
    <col min="5899" max="5904" width="11.7109375" style="68" customWidth="1"/>
    <col min="5905" max="5905" width="15.28515625" style="68" bestFit="1" customWidth="1"/>
    <col min="5906" max="5906" width="11.7109375" style="68" customWidth="1"/>
    <col min="5907" max="5933" width="0" style="68" hidden="1" customWidth="1"/>
    <col min="5934" max="6144" width="9.140625" style="68"/>
    <col min="6145" max="6145" width="38.7109375" style="68" customWidth="1"/>
    <col min="6146" max="6154" width="0" style="68" hidden="1" customWidth="1"/>
    <col min="6155" max="6160" width="11.7109375" style="68" customWidth="1"/>
    <col min="6161" max="6161" width="15.28515625" style="68" bestFit="1" customWidth="1"/>
    <col min="6162" max="6162" width="11.7109375" style="68" customWidth="1"/>
    <col min="6163" max="6189" width="0" style="68" hidden="1" customWidth="1"/>
    <col min="6190" max="6400" width="9.140625" style="68"/>
    <col min="6401" max="6401" width="38.7109375" style="68" customWidth="1"/>
    <col min="6402" max="6410" width="0" style="68" hidden="1" customWidth="1"/>
    <col min="6411" max="6416" width="11.7109375" style="68" customWidth="1"/>
    <col min="6417" max="6417" width="15.28515625" style="68" bestFit="1" customWidth="1"/>
    <col min="6418" max="6418" width="11.7109375" style="68" customWidth="1"/>
    <col min="6419" max="6445" width="0" style="68" hidden="1" customWidth="1"/>
    <col min="6446" max="6656" width="9.140625" style="68"/>
    <col min="6657" max="6657" width="38.7109375" style="68" customWidth="1"/>
    <col min="6658" max="6666" width="0" style="68" hidden="1" customWidth="1"/>
    <col min="6667" max="6672" width="11.7109375" style="68" customWidth="1"/>
    <col min="6673" max="6673" width="15.28515625" style="68" bestFit="1" customWidth="1"/>
    <col min="6674" max="6674" width="11.7109375" style="68" customWidth="1"/>
    <col min="6675" max="6701" width="0" style="68" hidden="1" customWidth="1"/>
    <col min="6702" max="6912" width="9.140625" style="68"/>
    <col min="6913" max="6913" width="38.7109375" style="68" customWidth="1"/>
    <col min="6914" max="6922" width="0" style="68" hidden="1" customWidth="1"/>
    <col min="6923" max="6928" width="11.7109375" style="68" customWidth="1"/>
    <col min="6929" max="6929" width="15.28515625" style="68" bestFit="1" customWidth="1"/>
    <col min="6930" max="6930" width="11.7109375" style="68" customWidth="1"/>
    <col min="6931" max="6957" width="0" style="68" hidden="1" customWidth="1"/>
    <col min="6958" max="7168" width="9.140625" style="68"/>
    <col min="7169" max="7169" width="38.7109375" style="68" customWidth="1"/>
    <col min="7170" max="7178" width="0" style="68" hidden="1" customWidth="1"/>
    <col min="7179" max="7184" width="11.7109375" style="68" customWidth="1"/>
    <col min="7185" max="7185" width="15.28515625" style="68" bestFit="1" customWidth="1"/>
    <col min="7186" max="7186" width="11.7109375" style="68" customWidth="1"/>
    <col min="7187" max="7213" width="0" style="68" hidden="1" customWidth="1"/>
    <col min="7214" max="7424" width="9.140625" style="68"/>
    <col min="7425" max="7425" width="38.7109375" style="68" customWidth="1"/>
    <col min="7426" max="7434" width="0" style="68" hidden="1" customWidth="1"/>
    <col min="7435" max="7440" width="11.7109375" style="68" customWidth="1"/>
    <col min="7441" max="7441" width="15.28515625" style="68" bestFit="1" customWidth="1"/>
    <col min="7442" max="7442" width="11.7109375" style="68" customWidth="1"/>
    <col min="7443" max="7469" width="0" style="68" hidden="1" customWidth="1"/>
    <col min="7470" max="7680" width="9.140625" style="68"/>
    <col min="7681" max="7681" width="38.7109375" style="68" customWidth="1"/>
    <col min="7682" max="7690" width="0" style="68" hidden="1" customWidth="1"/>
    <col min="7691" max="7696" width="11.7109375" style="68" customWidth="1"/>
    <col min="7697" max="7697" width="15.28515625" style="68" bestFit="1" customWidth="1"/>
    <col min="7698" max="7698" width="11.7109375" style="68" customWidth="1"/>
    <col min="7699" max="7725" width="0" style="68" hidden="1" customWidth="1"/>
    <col min="7726" max="7936" width="9.140625" style="68"/>
    <col min="7937" max="7937" width="38.7109375" style="68" customWidth="1"/>
    <col min="7938" max="7946" width="0" style="68" hidden="1" customWidth="1"/>
    <col min="7947" max="7952" width="11.7109375" style="68" customWidth="1"/>
    <col min="7953" max="7953" width="15.28515625" style="68" bestFit="1" customWidth="1"/>
    <col min="7954" max="7954" width="11.7109375" style="68" customWidth="1"/>
    <col min="7955" max="7981" width="0" style="68" hidden="1" customWidth="1"/>
    <col min="7982" max="8192" width="9.140625" style="68"/>
    <col min="8193" max="8193" width="38.7109375" style="68" customWidth="1"/>
    <col min="8194" max="8202" width="0" style="68" hidden="1" customWidth="1"/>
    <col min="8203" max="8208" width="11.7109375" style="68" customWidth="1"/>
    <col min="8209" max="8209" width="15.28515625" style="68" bestFit="1" customWidth="1"/>
    <col min="8210" max="8210" width="11.7109375" style="68" customWidth="1"/>
    <col min="8211" max="8237" width="0" style="68" hidden="1" customWidth="1"/>
    <col min="8238" max="8448" width="9.140625" style="68"/>
    <col min="8449" max="8449" width="38.7109375" style="68" customWidth="1"/>
    <col min="8450" max="8458" width="0" style="68" hidden="1" customWidth="1"/>
    <col min="8459" max="8464" width="11.7109375" style="68" customWidth="1"/>
    <col min="8465" max="8465" width="15.28515625" style="68" bestFit="1" customWidth="1"/>
    <col min="8466" max="8466" width="11.7109375" style="68" customWidth="1"/>
    <col min="8467" max="8493" width="0" style="68" hidden="1" customWidth="1"/>
    <col min="8494" max="8704" width="9.140625" style="68"/>
    <col min="8705" max="8705" width="38.7109375" style="68" customWidth="1"/>
    <col min="8706" max="8714" width="0" style="68" hidden="1" customWidth="1"/>
    <col min="8715" max="8720" width="11.7109375" style="68" customWidth="1"/>
    <col min="8721" max="8721" width="15.28515625" style="68" bestFit="1" customWidth="1"/>
    <col min="8722" max="8722" width="11.7109375" style="68" customWidth="1"/>
    <col min="8723" max="8749" width="0" style="68" hidden="1" customWidth="1"/>
    <col min="8750" max="8960" width="9.140625" style="68"/>
    <col min="8961" max="8961" width="38.7109375" style="68" customWidth="1"/>
    <col min="8962" max="8970" width="0" style="68" hidden="1" customWidth="1"/>
    <col min="8971" max="8976" width="11.7109375" style="68" customWidth="1"/>
    <col min="8977" max="8977" width="15.28515625" style="68" bestFit="1" customWidth="1"/>
    <col min="8978" max="8978" width="11.7109375" style="68" customWidth="1"/>
    <col min="8979" max="9005" width="0" style="68" hidden="1" customWidth="1"/>
    <col min="9006" max="9216" width="9.140625" style="68"/>
    <col min="9217" max="9217" width="38.7109375" style="68" customWidth="1"/>
    <col min="9218" max="9226" width="0" style="68" hidden="1" customWidth="1"/>
    <col min="9227" max="9232" width="11.7109375" style="68" customWidth="1"/>
    <col min="9233" max="9233" width="15.28515625" style="68" bestFit="1" customWidth="1"/>
    <col min="9234" max="9234" width="11.7109375" style="68" customWidth="1"/>
    <col min="9235" max="9261" width="0" style="68" hidden="1" customWidth="1"/>
    <col min="9262" max="9472" width="9.140625" style="68"/>
    <col min="9473" max="9473" width="38.7109375" style="68" customWidth="1"/>
    <col min="9474" max="9482" width="0" style="68" hidden="1" customWidth="1"/>
    <col min="9483" max="9488" width="11.7109375" style="68" customWidth="1"/>
    <col min="9489" max="9489" width="15.28515625" style="68" bestFit="1" customWidth="1"/>
    <col min="9490" max="9490" width="11.7109375" style="68" customWidth="1"/>
    <col min="9491" max="9517" width="0" style="68" hidden="1" customWidth="1"/>
    <col min="9518" max="9728" width="9.140625" style="68"/>
    <col min="9729" max="9729" width="38.7109375" style="68" customWidth="1"/>
    <col min="9730" max="9738" width="0" style="68" hidden="1" customWidth="1"/>
    <col min="9739" max="9744" width="11.7109375" style="68" customWidth="1"/>
    <col min="9745" max="9745" width="15.28515625" style="68" bestFit="1" customWidth="1"/>
    <col min="9746" max="9746" width="11.7109375" style="68" customWidth="1"/>
    <col min="9747" max="9773" width="0" style="68" hidden="1" customWidth="1"/>
    <col min="9774" max="9984" width="9.140625" style="68"/>
    <col min="9985" max="9985" width="38.7109375" style="68" customWidth="1"/>
    <col min="9986" max="9994" width="0" style="68" hidden="1" customWidth="1"/>
    <col min="9995" max="10000" width="11.7109375" style="68" customWidth="1"/>
    <col min="10001" max="10001" width="15.28515625" style="68" bestFit="1" customWidth="1"/>
    <col min="10002" max="10002" width="11.7109375" style="68" customWidth="1"/>
    <col min="10003" max="10029" width="0" style="68" hidden="1" customWidth="1"/>
    <col min="10030" max="10240" width="9.140625" style="68"/>
    <col min="10241" max="10241" width="38.7109375" style="68" customWidth="1"/>
    <col min="10242" max="10250" width="0" style="68" hidden="1" customWidth="1"/>
    <col min="10251" max="10256" width="11.7109375" style="68" customWidth="1"/>
    <col min="10257" max="10257" width="15.28515625" style="68" bestFit="1" customWidth="1"/>
    <col min="10258" max="10258" width="11.7109375" style="68" customWidth="1"/>
    <col min="10259" max="10285" width="0" style="68" hidden="1" customWidth="1"/>
    <col min="10286" max="10496" width="9.140625" style="68"/>
    <col min="10497" max="10497" width="38.7109375" style="68" customWidth="1"/>
    <col min="10498" max="10506" width="0" style="68" hidden="1" customWidth="1"/>
    <col min="10507" max="10512" width="11.7109375" style="68" customWidth="1"/>
    <col min="10513" max="10513" width="15.28515625" style="68" bestFit="1" customWidth="1"/>
    <col min="10514" max="10514" width="11.7109375" style="68" customWidth="1"/>
    <col min="10515" max="10541" width="0" style="68" hidden="1" customWidth="1"/>
    <col min="10542" max="10752" width="9.140625" style="68"/>
    <col min="10753" max="10753" width="38.7109375" style="68" customWidth="1"/>
    <col min="10754" max="10762" width="0" style="68" hidden="1" customWidth="1"/>
    <col min="10763" max="10768" width="11.7109375" style="68" customWidth="1"/>
    <col min="10769" max="10769" width="15.28515625" style="68" bestFit="1" customWidth="1"/>
    <col min="10770" max="10770" width="11.7109375" style="68" customWidth="1"/>
    <col min="10771" max="10797" width="0" style="68" hidden="1" customWidth="1"/>
    <col min="10798" max="11008" width="9.140625" style="68"/>
    <col min="11009" max="11009" width="38.7109375" style="68" customWidth="1"/>
    <col min="11010" max="11018" width="0" style="68" hidden="1" customWidth="1"/>
    <col min="11019" max="11024" width="11.7109375" style="68" customWidth="1"/>
    <col min="11025" max="11025" width="15.28515625" style="68" bestFit="1" customWidth="1"/>
    <col min="11026" max="11026" width="11.7109375" style="68" customWidth="1"/>
    <col min="11027" max="11053" width="0" style="68" hidden="1" customWidth="1"/>
    <col min="11054" max="11264" width="9.140625" style="68"/>
    <col min="11265" max="11265" width="38.7109375" style="68" customWidth="1"/>
    <col min="11266" max="11274" width="0" style="68" hidden="1" customWidth="1"/>
    <col min="11275" max="11280" width="11.7109375" style="68" customWidth="1"/>
    <col min="11281" max="11281" width="15.28515625" style="68" bestFit="1" customWidth="1"/>
    <col min="11282" max="11282" width="11.7109375" style="68" customWidth="1"/>
    <col min="11283" max="11309" width="0" style="68" hidden="1" customWidth="1"/>
    <col min="11310" max="11520" width="9.140625" style="68"/>
    <col min="11521" max="11521" width="38.7109375" style="68" customWidth="1"/>
    <col min="11522" max="11530" width="0" style="68" hidden="1" customWidth="1"/>
    <col min="11531" max="11536" width="11.7109375" style="68" customWidth="1"/>
    <col min="11537" max="11537" width="15.28515625" style="68" bestFit="1" customWidth="1"/>
    <col min="11538" max="11538" width="11.7109375" style="68" customWidth="1"/>
    <col min="11539" max="11565" width="0" style="68" hidden="1" customWidth="1"/>
    <col min="11566" max="11776" width="9.140625" style="68"/>
    <col min="11777" max="11777" width="38.7109375" style="68" customWidth="1"/>
    <col min="11778" max="11786" width="0" style="68" hidden="1" customWidth="1"/>
    <col min="11787" max="11792" width="11.7109375" style="68" customWidth="1"/>
    <col min="11793" max="11793" width="15.28515625" style="68" bestFit="1" customWidth="1"/>
    <col min="11794" max="11794" width="11.7109375" style="68" customWidth="1"/>
    <col min="11795" max="11821" width="0" style="68" hidden="1" customWidth="1"/>
    <col min="11822" max="12032" width="9.140625" style="68"/>
    <col min="12033" max="12033" width="38.7109375" style="68" customWidth="1"/>
    <col min="12034" max="12042" width="0" style="68" hidden="1" customWidth="1"/>
    <col min="12043" max="12048" width="11.7109375" style="68" customWidth="1"/>
    <col min="12049" max="12049" width="15.28515625" style="68" bestFit="1" customWidth="1"/>
    <col min="12050" max="12050" width="11.7109375" style="68" customWidth="1"/>
    <col min="12051" max="12077" width="0" style="68" hidden="1" customWidth="1"/>
    <col min="12078" max="12288" width="9.140625" style="68"/>
    <col min="12289" max="12289" width="38.7109375" style="68" customWidth="1"/>
    <col min="12290" max="12298" width="0" style="68" hidden="1" customWidth="1"/>
    <col min="12299" max="12304" width="11.7109375" style="68" customWidth="1"/>
    <col min="12305" max="12305" width="15.28515625" style="68" bestFit="1" customWidth="1"/>
    <col min="12306" max="12306" width="11.7109375" style="68" customWidth="1"/>
    <col min="12307" max="12333" width="0" style="68" hidden="1" customWidth="1"/>
    <col min="12334" max="12544" width="9.140625" style="68"/>
    <col min="12545" max="12545" width="38.7109375" style="68" customWidth="1"/>
    <col min="12546" max="12554" width="0" style="68" hidden="1" customWidth="1"/>
    <col min="12555" max="12560" width="11.7109375" style="68" customWidth="1"/>
    <col min="12561" max="12561" width="15.28515625" style="68" bestFit="1" customWidth="1"/>
    <col min="12562" max="12562" width="11.7109375" style="68" customWidth="1"/>
    <col min="12563" max="12589" width="0" style="68" hidden="1" customWidth="1"/>
    <col min="12590" max="12800" width="9.140625" style="68"/>
    <col min="12801" max="12801" width="38.7109375" style="68" customWidth="1"/>
    <col min="12802" max="12810" width="0" style="68" hidden="1" customWidth="1"/>
    <col min="12811" max="12816" width="11.7109375" style="68" customWidth="1"/>
    <col min="12817" max="12817" width="15.28515625" style="68" bestFit="1" customWidth="1"/>
    <col min="12818" max="12818" width="11.7109375" style="68" customWidth="1"/>
    <col min="12819" max="12845" width="0" style="68" hidden="1" customWidth="1"/>
    <col min="12846" max="13056" width="9.140625" style="68"/>
    <col min="13057" max="13057" width="38.7109375" style="68" customWidth="1"/>
    <col min="13058" max="13066" width="0" style="68" hidden="1" customWidth="1"/>
    <col min="13067" max="13072" width="11.7109375" style="68" customWidth="1"/>
    <col min="13073" max="13073" width="15.28515625" style="68" bestFit="1" customWidth="1"/>
    <col min="13074" max="13074" width="11.7109375" style="68" customWidth="1"/>
    <col min="13075" max="13101" width="0" style="68" hidden="1" customWidth="1"/>
    <col min="13102" max="13312" width="9.140625" style="68"/>
    <col min="13313" max="13313" width="38.7109375" style="68" customWidth="1"/>
    <col min="13314" max="13322" width="0" style="68" hidden="1" customWidth="1"/>
    <col min="13323" max="13328" width="11.7109375" style="68" customWidth="1"/>
    <col min="13329" max="13329" width="15.28515625" style="68" bestFit="1" customWidth="1"/>
    <col min="13330" max="13330" width="11.7109375" style="68" customWidth="1"/>
    <col min="13331" max="13357" width="0" style="68" hidden="1" customWidth="1"/>
    <col min="13358" max="13568" width="9.140625" style="68"/>
    <col min="13569" max="13569" width="38.7109375" style="68" customWidth="1"/>
    <col min="13570" max="13578" width="0" style="68" hidden="1" customWidth="1"/>
    <col min="13579" max="13584" width="11.7109375" style="68" customWidth="1"/>
    <col min="13585" max="13585" width="15.28515625" style="68" bestFit="1" customWidth="1"/>
    <col min="13586" max="13586" width="11.7109375" style="68" customWidth="1"/>
    <col min="13587" max="13613" width="0" style="68" hidden="1" customWidth="1"/>
    <col min="13614" max="13824" width="9.140625" style="68"/>
    <col min="13825" max="13825" width="38.7109375" style="68" customWidth="1"/>
    <col min="13826" max="13834" width="0" style="68" hidden="1" customWidth="1"/>
    <col min="13835" max="13840" width="11.7109375" style="68" customWidth="1"/>
    <col min="13841" max="13841" width="15.28515625" style="68" bestFit="1" customWidth="1"/>
    <col min="13842" max="13842" width="11.7109375" style="68" customWidth="1"/>
    <col min="13843" max="13869" width="0" style="68" hidden="1" customWidth="1"/>
    <col min="13870" max="14080" width="9.140625" style="68"/>
    <col min="14081" max="14081" width="38.7109375" style="68" customWidth="1"/>
    <col min="14082" max="14090" width="0" style="68" hidden="1" customWidth="1"/>
    <col min="14091" max="14096" width="11.7109375" style="68" customWidth="1"/>
    <col min="14097" max="14097" width="15.28515625" style="68" bestFit="1" customWidth="1"/>
    <col min="14098" max="14098" width="11.7109375" style="68" customWidth="1"/>
    <col min="14099" max="14125" width="0" style="68" hidden="1" customWidth="1"/>
    <col min="14126" max="14336" width="9.140625" style="68"/>
    <col min="14337" max="14337" width="38.7109375" style="68" customWidth="1"/>
    <col min="14338" max="14346" width="0" style="68" hidden="1" customWidth="1"/>
    <col min="14347" max="14352" width="11.7109375" style="68" customWidth="1"/>
    <col min="14353" max="14353" width="15.28515625" style="68" bestFit="1" customWidth="1"/>
    <col min="14354" max="14354" width="11.7109375" style="68" customWidth="1"/>
    <col min="14355" max="14381" width="0" style="68" hidden="1" customWidth="1"/>
    <col min="14382" max="14592" width="9.140625" style="68"/>
    <col min="14593" max="14593" width="38.7109375" style="68" customWidth="1"/>
    <col min="14594" max="14602" width="0" style="68" hidden="1" customWidth="1"/>
    <col min="14603" max="14608" width="11.7109375" style="68" customWidth="1"/>
    <col min="14609" max="14609" width="15.28515625" style="68" bestFit="1" customWidth="1"/>
    <col min="14610" max="14610" width="11.7109375" style="68" customWidth="1"/>
    <col min="14611" max="14637" width="0" style="68" hidden="1" customWidth="1"/>
    <col min="14638" max="14848" width="9.140625" style="68"/>
    <col min="14849" max="14849" width="38.7109375" style="68" customWidth="1"/>
    <col min="14850" max="14858" width="0" style="68" hidden="1" customWidth="1"/>
    <col min="14859" max="14864" width="11.7109375" style="68" customWidth="1"/>
    <col min="14865" max="14865" width="15.28515625" style="68" bestFit="1" customWidth="1"/>
    <col min="14866" max="14866" width="11.7109375" style="68" customWidth="1"/>
    <col min="14867" max="14893" width="0" style="68" hidden="1" customWidth="1"/>
    <col min="14894" max="15104" width="9.140625" style="68"/>
    <col min="15105" max="15105" width="38.7109375" style="68" customWidth="1"/>
    <col min="15106" max="15114" width="0" style="68" hidden="1" customWidth="1"/>
    <col min="15115" max="15120" width="11.7109375" style="68" customWidth="1"/>
    <col min="15121" max="15121" width="15.28515625" style="68" bestFit="1" customWidth="1"/>
    <col min="15122" max="15122" width="11.7109375" style="68" customWidth="1"/>
    <col min="15123" max="15149" width="0" style="68" hidden="1" customWidth="1"/>
    <col min="15150" max="15360" width="9.140625" style="68"/>
    <col min="15361" max="15361" width="38.7109375" style="68" customWidth="1"/>
    <col min="15362" max="15370" width="0" style="68" hidden="1" customWidth="1"/>
    <col min="15371" max="15376" width="11.7109375" style="68" customWidth="1"/>
    <col min="15377" max="15377" width="15.28515625" style="68" bestFit="1" customWidth="1"/>
    <col min="15378" max="15378" width="11.7109375" style="68" customWidth="1"/>
    <col min="15379" max="15405" width="0" style="68" hidden="1" customWidth="1"/>
    <col min="15406" max="15616" width="9.140625" style="68"/>
    <col min="15617" max="15617" width="38.7109375" style="68" customWidth="1"/>
    <col min="15618" max="15626" width="0" style="68" hidden="1" customWidth="1"/>
    <col min="15627" max="15632" width="11.7109375" style="68" customWidth="1"/>
    <col min="15633" max="15633" width="15.28515625" style="68" bestFit="1" customWidth="1"/>
    <col min="15634" max="15634" width="11.7109375" style="68" customWidth="1"/>
    <col min="15635" max="15661" width="0" style="68" hidden="1" customWidth="1"/>
    <col min="15662" max="15872" width="9.140625" style="68"/>
    <col min="15873" max="15873" width="38.7109375" style="68" customWidth="1"/>
    <col min="15874" max="15882" width="0" style="68" hidden="1" customWidth="1"/>
    <col min="15883" max="15888" width="11.7109375" style="68" customWidth="1"/>
    <col min="15889" max="15889" width="15.28515625" style="68" bestFit="1" customWidth="1"/>
    <col min="15890" max="15890" width="11.7109375" style="68" customWidth="1"/>
    <col min="15891" max="15917" width="0" style="68" hidden="1" customWidth="1"/>
    <col min="15918" max="16128" width="9.140625" style="68"/>
    <col min="16129" max="16129" width="38.7109375" style="68" customWidth="1"/>
    <col min="16130" max="16138" width="0" style="68" hidden="1" customWidth="1"/>
    <col min="16139" max="16144" width="11.7109375" style="68" customWidth="1"/>
    <col min="16145" max="16145" width="15.28515625" style="68" bestFit="1" customWidth="1"/>
    <col min="16146" max="16146" width="11.7109375" style="68" customWidth="1"/>
    <col min="16147" max="16173" width="0" style="68" hidden="1" customWidth="1"/>
    <col min="16174" max="16384" width="9.140625" style="68"/>
  </cols>
  <sheetData>
    <row r="1" spans="1:44" ht="36" x14ac:dyDescent="0.55000000000000004">
      <c r="A1" s="164" t="s">
        <v>144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6"/>
    </row>
    <row r="2" spans="1:44" s="73" customFormat="1" ht="15.75" x14ac:dyDescent="0.25">
      <c r="A2" s="177" t="s">
        <v>1</v>
      </c>
      <c r="B2" s="179" t="s">
        <v>118</v>
      </c>
      <c r="C2" s="2"/>
      <c r="D2" s="2"/>
      <c r="E2" s="2"/>
      <c r="F2" s="2"/>
      <c r="G2" s="2"/>
      <c r="H2" s="2"/>
      <c r="I2" s="179" t="s">
        <v>119</v>
      </c>
      <c r="J2" s="179" t="s">
        <v>120</v>
      </c>
      <c r="K2" s="167" t="s">
        <v>121</v>
      </c>
      <c r="L2" s="168"/>
      <c r="M2" s="168"/>
      <c r="N2" s="168"/>
      <c r="O2" s="168"/>
      <c r="P2" s="168"/>
      <c r="Q2" s="168"/>
      <c r="R2" s="168"/>
      <c r="S2" s="168"/>
      <c r="T2" s="168"/>
      <c r="U2" s="169"/>
      <c r="V2" s="172" t="s">
        <v>145</v>
      </c>
      <c r="W2" s="174" t="s">
        <v>146</v>
      </c>
      <c r="X2" s="176" t="s">
        <v>147</v>
      </c>
      <c r="Y2" s="176" t="s">
        <v>148</v>
      </c>
      <c r="Z2" s="176" t="s">
        <v>149</v>
      </c>
      <c r="AA2" s="174" t="s">
        <v>150</v>
      </c>
      <c r="AB2" s="179" t="s">
        <v>151</v>
      </c>
      <c r="AC2" s="181" t="s">
        <v>152</v>
      </c>
      <c r="AD2" s="170" t="s">
        <v>153</v>
      </c>
      <c r="AE2" s="2"/>
      <c r="AF2" s="2"/>
      <c r="AG2" s="70"/>
      <c r="AH2" s="71"/>
      <c r="AI2" s="71"/>
      <c r="AJ2" s="71"/>
      <c r="AK2" s="72"/>
      <c r="AO2" s="74" t="s">
        <v>154</v>
      </c>
      <c r="AQ2" s="74" t="s">
        <v>154</v>
      </c>
    </row>
    <row r="3" spans="1:44" s="73" customFormat="1" ht="78.75" x14ac:dyDescent="0.25">
      <c r="A3" s="178"/>
      <c r="B3" s="180"/>
      <c r="C3" s="3" t="s">
        <v>122</v>
      </c>
      <c r="D3" s="3" t="s">
        <v>123</v>
      </c>
      <c r="E3" s="3" t="s">
        <v>124</v>
      </c>
      <c r="F3" s="3" t="s">
        <v>125</v>
      </c>
      <c r="G3" s="3" t="s">
        <v>126</v>
      </c>
      <c r="H3" s="3" t="s">
        <v>127</v>
      </c>
      <c r="I3" s="180"/>
      <c r="J3" s="180"/>
      <c r="K3" s="4" t="s">
        <v>128</v>
      </c>
      <c r="L3" s="5" t="s">
        <v>129</v>
      </c>
      <c r="M3" s="4" t="s">
        <v>130</v>
      </c>
      <c r="N3" s="5" t="s">
        <v>131</v>
      </c>
      <c r="O3" s="4" t="s">
        <v>132</v>
      </c>
      <c r="P3" s="4" t="s">
        <v>133</v>
      </c>
      <c r="Q3" s="6" t="s">
        <v>134</v>
      </c>
      <c r="R3" s="4" t="s">
        <v>135</v>
      </c>
      <c r="S3" s="4" t="s">
        <v>136</v>
      </c>
      <c r="T3" s="7" t="s">
        <v>137</v>
      </c>
      <c r="U3" s="7" t="s">
        <v>138</v>
      </c>
      <c r="V3" s="173"/>
      <c r="W3" s="175"/>
      <c r="X3" s="176"/>
      <c r="Y3" s="176"/>
      <c r="Z3" s="176"/>
      <c r="AA3" s="175"/>
      <c r="AB3" s="180"/>
      <c r="AC3" s="181"/>
      <c r="AD3" s="171"/>
      <c r="AE3" s="2" t="s">
        <v>155</v>
      </c>
      <c r="AF3" s="2" t="s">
        <v>156</v>
      </c>
      <c r="AG3" s="70"/>
      <c r="AH3" s="71" t="s">
        <v>157</v>
      </c>
      <c r="AI3" s="71" t="s">
        <v>158</v>
      </c>
      <c r="AJ3" s="71" t="s">
        <v>159</v>
      </c>
      <c r="AK3" s="72" t="s">
        <v>160</v>
      </c>
      <c r="AL3" s="73" t="s">
        <v>161</v>
      </c>
      <c r="AO3" s="75" t="s">
        <v>134</v>
      </c>
      <c r="AQ3" s="76" t="s">
        <v>135</v>
      </c>
    </row>
    <row r="4" spans="1:44" x14ac:dyDescent="0.35">
      <c r="A4" s="8">
        <v>1</v>
      </c>
      <c r="B4" s="9" t="s">
        <v>3</v>
      </c>
      <c r="C4" s="10">
        <v>29000</v>
      </c>
      <c r="D4" s="10">
        <v>13500</v>
      </c>
      <c r="E4" s="11">
        <v>6750</v>
      </c>
      <c r="F4" s="11">
        <v>3375</v>
      </c>
      <c r="G4" s="11">
        <f t="shared" ref="G4:G66" si="0">+I4-SUM(C4:F4)</f>
        <v>44080</v>
      </c>
      <c r="H4" s="11">
        <f>SUM(E4:G4)</f>
        <v>54205</v>
      </c>
      <c r="I4" s="12">
        <v>96705</v>
      </c>
      <c r="J4" s="10">
        <f>ROUND(X4*108.33%+(W4*435%),0)</f>
        <v>3770</v>
      </c>
      <c r="K4" s="13">
        <f t="shared" ref="K4:K66" si="1">+I4-J4</f>
        <v>92935</v>
      </c>
      <c r="L4" s="14">
        <v>20.5</v>
      </c>
      <c r="M4" s="14">
        <v>22</v>
      </c>
      <c r="N4" s="14">
        <v>0</v>
      </c>
      <c r="O4" s="15">
        <v>1</v>
      </c>
      <c r="P4" s="16">
        <f>L4-N4+O4</f>
        <v>21.5</v>
      </c>
      <c r="Q4" s="17">
        <v>0</v>
      </c>
      <c r="R4" s="18">
        <f>21.5-9.5</f>
        <v>12</v>
      </c>
      <c r="S4" s="18">
        <v>0.5</v>
      </c>
      <c r="T4" s="19">
        <f t="shared" ref="T4:T32" si="2">+I4/22*S4</f>
        <v>2197.840909090909</v>
      </c>
      <c r="U4" s="20">
        <f>40213.5</f>
        <v>40213.5</v>
      </c>
      <c r="V4" s="77" t="e">
        <f>K4+#REF!+T4+U4</f>
        <v>#REF!</v>
      </c>
      <c r="W4" s="10">
        <v>0</v>
      </c>
      <c r="X4" s="11">
        <f>ROUND(C4*12/100/22*Q4,0)+C4*12/100</f>
        <v>3480</v>
      </c>
      <c r="Y4" s="11">
        <v>208</v>
      </c>
      <c r="Z4" s="13">
        <v>3500</v>
      </c>
      <c r="AA4" s="78">
        <v>0</v>
      </c>
      <c r="AB4" s="11">
        <v>-3000</v>
      </c>
      <c r="AC4" s="79" t="e">
        <f t="shared" ref="AC4:AC15" si="3">(V4)-(W4+X4+Y4+AA4+Z4+AB4)</f>
        <v>#REF!</v>
      </c>
      <c r="AD4" s="80">
        <v>0</v>
      </c>
      <c r="AE4" s="81" t="s">
        <v>162</v>
      </c>
      <c r="AF4" s="81" t="s">
        <v>163</v>
      </c>
      <c r="AG4" s="51">
        <f t="shared" ref="AG4:AG35" si="4">A4</f>
        <v>1</v>
      </c>
      <c r="AH4" s="82" t="e">
        <f>(V4-AJ4)/2</f>
        <v>#REF!</v>
      </c>
      <c r="AI4" s="83" t="e">
        <f>+AH4</f>
        <v>#REF!</v>
      </c>
      <c r="AJ4" s="84">
        <v>20000</v>
      </c>
      <c r="AK4" s="84"/>
      <c r="AL4" s="67" t="s">
        <v>3</v>
      </c>
      <c r="AO4" s="69">
        <f t="shared" ref="AO4:AO32" si="5">M4+L4+O4-22</f>
        <v>21.5</v>
      </c>
      <c r="AP4" s="68">
        <f t="shared" ref="AP4:AP35" si="6">+P4-AO4</f>
        <v>0</v>
      </c>
      <c r="AQ4" s="69">
        <f t="shared" ref="AQ4:AQ35" si="7">+L4+O4-N4</f>
        <v>21.5</v>
      </c>
      <c r="AR4" s="68">
        <f t="shared" ref="AR4:AR35" si="8">+AQ4-P4</f>
        <v>0</v>
      </c>
    </row>
    <row r="5" spans="1:44" x14ac:dyDescent="0.35">
      <c r="A5" s="8">
        <v>2</v>
      </c>
      <c r="B5" s="8" t="s">
        <v>4</v>
      </c>
      <c r="C5" s="21">
        <v>35000</v>
      </c>
      <c r="D5" s="21">
        <v>20000</v>
      </c>
      <c r="E5" s="21">
        <v>10000</v>
      </c>
      <c r="F5" s="21">
        <v>3000</v>
      </c>
      <c r="G5" s="11">
        <f t="shared" si="0"/>
        <v>22380</v>
      </c>
      <c r="H5" s="11">
        <f t="shared" ref="H5:H67" si="9">SUM(E5:G5)</f>
        <v>35380</v>
      </c>
      <c r="I5" s="13">
        <f>86308+4072</f>
        <v>90380</v>
      </c>
      <c r="J5" s="11">
        <v>0</v>
      </c>
      <c r="K5" s="13">
        <f t="shared" si="1"/>
        <v>90380</v>
      </c>
      <c r="L5" s="14">
        <v>8</v>
      </c>
      <c r="M5" s="14">
        <v>22</v>
      </c>
      <c r="N5" s="14">
        <v>0</v>
      </c>
      <c r="O5" s="15">
        <v>1</v>
      </c>
      <c r="P5" s="16">
        <f t="shared" ref="P5:P67" si="10">L5-N5+O5</f>
        <v>9</v>
      </c>
      <c r="Q5" s="17">
        <v>0</v>
      </c>
      <c r="R5" s="18">
        <v>9</v>
      </c>
      <c r="S5" s="18">
        <v>0.5</v>
      </c>
      <c r="T5" s="19">
        <f t="shared" si="2"/>
        <v>2054.090909090909</v>
      </c>
      <c r="U5" s="22">
        <v>4500</v>
      </c>
      <c r="V5" s="77" t="e">
        <f>K5+#REF!+T5+U5</f>
        <v>#REF!</v>
      </c>
      <c r="W5" s="10">
        <v>0</v>
      </c>
      <c r="X5" s="10">
        <v>0</v>
      </c>
      <c r="Y5" s="11">
        <v>208</v>
      </c>
      <c r="Z5" s="11">
        <v>12500</v>
      </c>
      <c r="AA5" s="78">
        <v>0</v>
      </c>
      <c r="AB5" s="11"/>
      <c r="AC5" s="79" t="e">
        <f t="shared" si="3"/>
        <v>#REF!</v>
      </c>
      <c r="AD5" s="80">
        <v>0</v>
      </c>
      <c r="AE5" s="81" t="s">
        <v>162</v>
      </c>
      <c r="AF5" s="81" t="s">
        <v>164</v>
      </c>
      <c r="AG5" s="51">
        <f t="shared" si="4"/>
        <v>2</v>
      </c>
      <c r="AH5" s="82" t="e">
        <f>+V5-AJ5</f>
        <v>#REF!</v>
      </c>
      <c r="AI5" s="84"/>
      <c r="AJ5" s="84">
        <v>15500</v>
      </c>
      <c r="AK5" s="84"/>
      <c r="AL5" s="67" t="s">
        <v>4</v>
      </c>
      <c r="AO5" s="69">
        <f t="shared" si="5"/>
        <v>9</v>
      </c>
      <c r="AP5" s="68">
        <f t="shared" si="6"/>
        <v>0</v>
      </c>
      <c r="AQ5" s="68">
        <f t="shared" si="7"/>
        <v>9</v>
      </c>
      <c r="AR5" s="68">
        <f t="shared" si="8"/>
        <v>0</v>
      </c>
    </row>
    <row r="6" spans="1:44" x14ac:dyDescent="0.35">
      <c r="A6" s="8">
        <v>3</v>
      </c>
      <c r="B6" s="9" t="s">
        <v>5</v>
      </c>
      <c r="C6" s="23">
        <v>23500</v>
      </c>
      <c r="D6" s="23">
        <v>10500</v>
      </c>
      <c r="E6" s="11">
        <v>10000</v>
      </c>
      <c r="F6" s="11">
        <v>5000</v>
      </c>
      <c r="G6" s="11">
        <f t="shared" si="0"/>
        <v>58481</v>
      </c>
      <c r="H6" s="11">
        <f t="shared" si="9"/>
        <v>73481</v>
      </c>
      <c r="I6" s="13">
        <f>102481+5000</f>
        <v>107481</v>
      </c>
      <c r="J6" s="10">
        <f>ROUND(X6*108.33%+(W6*435%),0)</f>
        <v>1861</v>
      </c>
      <c r="K6" s="13">
        <f t="shared" si="1"/>
        <v>105620</v>
      </c>
      <c r="L6" s="14">
        <v>0</v>
      </c>
      <c r="M6" s="14">
        <v>20</v>
      </c>
      <c r="N6" s="14">
        <v>2</v>
      </c>
      <c r="O6" s="15">
        <v>1</v>
      </c>
      <c r="P6" s="16">
        <f t="shared" si="10"/>
        <v>-1</v>
      </c>
      <c r="Q6" s="17">
        <v>-1</v>
      </c>
      <c r="R6" s="18">
        <v>0</v>
      </c>
      <c r="S6" s="18"/>
      <c r="T6" s="19">
        <f t="shared" si="2"/>
        <v>0</v>
      </c>
      <c r="U6" s="22">
        <v>1500</v>
      </c>
      <c r="V6" s="77" t="e">
        <f>K6+#REF!+T6+U6</f>
        <v>#REF!</v>
      </c>
      <c r="W6" s="10">
        <v>0</v>
      </c>
      <c r="X6" s="11">
        <f>ROUND(15000*12/100,0)/22*Q6+15000*12/100</f>
        <v>1718.1818181818182</v>
      </c>
      <c r="Y6" s="11">
        <v>208</v>
      </c>
      <c r="Z6" s="11">
        <v>9000</v>
      </c>
      <c r="AA6" s="78">
        <v>0</v>
      </c>
      <c r="AB6" s="11"/>
      <c r="AC6" s="79" t="e">
        <f t="shared" si="3"/>
        <v>#REF!</v>
      </c>
      <c r="AD6" s="80">
        <v>1</v>
      </c>
      <c r="AE6" s="81" t="s">
        <v>162</v>
      </c>
      <c r="AF6" s="81" t="s">
        <v>164</v>
      </c>
      <c r="AG6" s="51">
        <f t="shared" si="4"/>
        <v>3</v>
      </c>
      <c r="AH6" s="82" t="e">
        <f>+V6-AJ6</f>
        <v>#REF!</v>
      </c>
      <c r="AI6" s="84"/>
      <c r="AJ6" s="84">
        <v>15500</v>
      </c>
      <c r="AK6" s="84"/>
      <c r="AL6" s="67" t="s">
        <v>5</v>
      </c>
      <c r="AO6" s="69">
        <f t="shared" si="5"/>
        <v>-1</v>
      </c>
      <c r="AP6" s="68">
        <f t="shared" si="6"/>
        <v>0</v>
      </c>
      <c r="AQ6" s="68">
        <f t="shared" si="7"/>
        <v>-1</v>
      </c>
      <c r="AR6" s="68">
        <f t="shared" si="8"/>
        <v>0</v>
      </c>
    </row>
    <row r="7" spans="1:44" x14ac:dyDescent="0.35">
      <c r="A7" s="8">
        <v>4</v>
      </c>
      <c r="B7" s="9" t="s">
        <v>139</v>
      </c>
      <c r="C7" s="23">
        <v>21800</v>
      </c>
      <c r="D7" s="23">
        <v>8500</v>
      </c>
      <c r="E7" s="11">
        <v>4250</v>
      </c>
      <c r="F7" s="11">
        <v>2125</v>
      </c>
      <c r="G7" s="11">
        <f t="shared" si="0"/>
        <v>49325</v>
      </c>
      <c r="H7" s="11">
        <f t="shared" si="9"/>
        <v>55700</v>
      </c>
      <c r="I7" s="13">
        <f>82000+4000</f>
        <v>86000</v>
      </c>
      <c r="J7" s="10">
        <f>ROUND(X7*108.33%+(W7*435%),0)</f>
        <v>2834</v>
      </c>
      <c r="K7" s="13">
        <f t="shared" si="1"/>
        <v>83166</v>
      </c>
      <c r="L7" s="14">
        <v>10</v>
      </c>
      <c r="M7" s="14">
        <v>22</v>
      </c>
      <c r="N7" s="14">
        <v>0</v>
      </c>
      <c r="O7" s="15">
        <v>1</v>
      </c>
      <c r="P7" s="16">
        <f t="shared" si="10"/>
        <v>11</v>
      </c>
      <c r="Q7" s="17">
        <v>0</v>
      </c>
      <c r="R7" s="18">
        <v>11</v>
      </c>
      <c r="S7" s="18">
        <v>0.5</v>
      </c>
      <c r="T7" s="19">
        <f t="shared" si="2"/>
        <v>1954.5454545454545</v>
      </c>
      <c r="U7" s="20"/>
      <c r="V7" s="77" t="e">
        <f>K7+#REF!+T7+U7</f>
        <v>#REF!</v>
      </c>
      <c r="W7" s="10">
        <v>0</v>
      </c>
      <c r="X7" s="11">
        <f>ROUND(C7*12/100/22*Q7,0)+C7*12/100</f>
        <v>2616</v>
      </c>
      <c r="Y7" s="11">
        <v>208</v>
      </c>
      <c r="Z7" s="13">
        <v>0</v>
      </c>
      <c r="AA7" s="78">
        <v>0</v>
      </c>
      <c r="AB7" s="11">
        <v>-15900</v>
      </c>
      <c r="AC7" s="79" t="e">
        <f t="shared" si="3"/>
        <v>#REF!</v>
      </c>
      <c r="AD7" s="80">
        <v>0</v>
      </c>
      <c r="AE7" s="81" t="s">
        <v>162</v>
      </c>
      <c r="AF7" s="81" t="s">
        <v>164</v>
      </c>
      <c r="AG7" s="51">
        <f t="shared" si="4"/>
        <v>4</v>
      </c>
      <c r="AH7" s="82" t="e">
        <f>+V7-AJ7</f>
        <v>#REF!</v>
      </c>
      <c r="AI7" s="84"/>
      <c r="AJ7" s="84">
        <f>10000+4500</f>
        <v>14500</v>
      </c>
      <c r="AK7" s="84"/>
      <c r="AL7" s="67" t="s">
        <v>6</v>
      </c>
      <c r="AO7" s="69">
        <f t="shared" si="5"/>
        <v>11</v>
      </c>
      <c r="AP7" s="68">
        <f t="shared" si="6"/>
        <v>0</v>
      </c>
      <c r="AQ7" s="68">
        <f t="shared" si="7"/>
        <v>11</v>
      </c>
      <c r="AR7" s="68">
        <f t="shared" si="8"/>
        <v>0</v>
      </c>
    </row>
    <row r="8" spans="1:44" x14ac:dyDescent="0.35">
      <c r="A8" s="8">
        <v>5</v>
      </c>
      <c r="B8" s="8" t="s">
        <v>41</v>
      </c>
      <c r="C8" s="21">
        <v>22000</v>
      </c>
      <c r="D8" s="21">
        <v>12000</v>
      </c>
      <c r="E8" s="21">
        <v>7000</v>
      </c>
      <c r="F8" s="21">
        <v>2000</v>
      </c>
      <c r="G8" s="11">
        <f t="shared" si="0"/>
        <v>18343</v>
      </c>
      <c r="H8" s="11">
        <f t="shared" si="9"/>
        <v>27343</v>
      </c>
      <c r="I8" s="13">
        <f>57343+4000</f>
        <v>61343</v>
      </c>
      <c r="J8" s="11">
        <v>0</v>
      </c>
      <c r="K8" s="13">
        <f t="shared" si="1"/>
        <v>61343</v>
      </c>
      <c r="L8" s="14">
        <v>3.5</v>
      </c>
      <c r="M8" s="14">
        <v>22</v>
      </c>
      <c r="N8" s="14">
        <v>0</v>
      </c>
      <c r="O8" s="15">
        <v>1</v>
      </c>
      <c r="P8" s="16">
        <f t="shared" si="10"/>
        <v>4.5</v>
      </c>
      <c r="Q8" s="17">
        <v>0</v>
      </c>
      <c r="R8" s="18">
        <v>4.5</v>
      </c>
      <c r="S8" s="18">
        <v>0.5</v>
      </c>
      <c r="T8" s="19">
        <f t="shared" si="2"/>
        <v>1394.159090909091</v>
      </c>
      <c r="U8" s="22"/>
      <c r="V8" s="77" t="e">
        <f>K8+#REF!+T8+U8</f>
        <v>#REF!</v>
      </c>
      <c r="W8" s="10">
        <v>0</v>
      </c>
      <c r="X8" s="10">
        <v>0</v>
      </c>
      <c r="Y8" s="11">
        <v>208</v>
      </c>
      <c r="Z8" s="11">
        <v>0</v>
      </c>
      <c r="AA8" s="78">
        <v>0</v>
      </c>
      <c r="AB8" s="11">
        <v>1461</v>
      </c>
      <c r="AC8" s="79" t="e">
        <f t="shared" si="3"/>
        <v>#REF!</v>
      </c>
      <c r="AD8" s="80">
        <v>0</v>
      </c>
      <c r="AE8" s="81" t="s">
        <v>162</v>
      </c>
      <c r="AF8" s="81" t="s">
        <v>165</v>
      </c>
      <c r="AG8" s="51">
        <f t="shared" si="4"/>
        <v>5</v>
      </c>
      <c r="AH8" s="82" t="e">
        <f>+V8</f>
        <v>#REF!</v>
      </c>
      <c r="AI8" s="84"/>
      <c r="AJ8" s="84"/>
      <c r="AK8" s="84"/>
      <c r="AL8" s="67" t="s">
        <v>41</v>
      </c>
      <c r="AO8" s="69">
        <f t="shared" si="5"/>
        <v>4.5</v>
      </c>
      <c r="AP8" s="68">
        <f t="shared" si="6"/>
        <v>0</v>
      </c>
      <c r="AQ8" s="68">
        <f t="shared" si="7"/>
        <v>4.5</v>
      </c>
      <c r="AR8" s="68">
        <f t="shared" si="8"/>
        <v>0</v>
      </c>
    </row>
    <row r="9" spans="1:44" x14ac:dyDescent="0.35">
      <c r="A9" s="8">
        <v>6</v>
      </c>
      <c r="B9" s="8" t="s">
        <v>42</v>
      </c>
      <c r="C9" s="10">
        <f t="shared" ref="C9:C19" si="11">I9*40%</f>
        <v>24000</v>
      </c>
      <c r="D9" s="10">
        <f t="shared" ref="D9:F19" si="12">C9/2</f>
        <v>12000</v>
      </c>
      <c r="E9" s="10">
        <f t="shared" si="12"/>
        <v>6000</v>
      </c>
      <c r="F9" s="10">
        <f t="shared" si="12"/>
        <v>3000</v>
      </c>
      <c r="G9" s="11">
        <f t="shared" si="0"/>
        <v>15000</v>
      </c>
      <c r="H9" s="11">
        <f t="shared" si="9"/>
        <v>24000</v>
      </c>
      <c r="I9" s="12">
        <f>54000+4000+2000</f>
        <v>60000</v>
      </c>
      <c r="J9" s="10">
        <v>0</v>
      </c>
      <c r="K9" s="13">
        <f t="shared" si="1"/>
        <v>60000</v>
      </c>
      <c r="L9" s="14">
        <v>0</v>
      </c>
      <c r="M9" s="14">
        <v>22</v>
      </c>
      <c r="N9" s="14">
        <v>0</v>
      </c>
      <c r="O9" s="15">
        <v>1</v>
      </c>
      <c r="P9" s="16">
        <f t="shared" si="10"/>
        <v>1</v>
      </c>
      <c r="Q9" s="17">
        <v>0</v>
      </c>
      <c r="R9" s="18">
        <v>1</v>
      </c>
      <c r="S9" s="18">
        <v>0.5</v>
      </c>
      <c r="T9" s="19">
        <f t="shared" si="2"/>
        <v>1363.6363636363637</v>
      </c>
      <c r="U9" s="22"/>
      <c r="V9" s="77" t="e">
        <f>K9+#REF!+T9+U9</f>
        <v>#REF!</v>
      </c>
      <c r="W9" s="10">
        <v>0</v>
      </c>
      <c r="X9" s="10">
        <v>0</v>
      </c>
      <c r="Y9" s="11">
        <v>208</v>
      </c>
      <c r="Z9" s="11">
        <v>0</v>
      </c>
      <c r="AA9" s="78">
        <v>0</v>
      </c>
      <c r="AB9" s="11"/>
      <c r="AC9" s="79" t="e">
        <f t="shared" si="3"/>
        <v>#REF!</v>
      </c>
      <c r="AD9" s="80">
        <v>0</v>
      </c>
      <c r="AE9" s="81" t="s">
        <v>162</v>
      </c>
      <c r="AF9" s="81" t="s">
        <v>163</v>
      </c>
      <c r="AG9" s="51">
        <f t="shared" si="4"/>
        <v>6</v>
      </c>
      <c r="AH9" s="82" t="e">
        <f>+V9</f>
        <v>#REF!</v>
      </c>
      <c r="AI9" s="84"/>
      <c r="AJ9" s="84"/>
      <c r="AK9" s="84"/>
      <c r="AL9" s="67" t="s">
        <v>42</v>
      </c>
      <c r="AO9" s="69">
        <f t="shared" si="5"/>
        <v>1</v>
      </c>
      <c r="AP9" s="68">
        <f t="shared" si="6"/>
        <v>0</v>
      </c>
      <c r="AQ9" s="68">
        <f t="shared" si="7"/>
        <v>1</v>
      </c>
      <c r="AR9" s="68">
        <f t="shared" si="8"/>
        <v>0</v>
      </c>
    </row>
    <row r="10" spans="1:44" x14ac:dyDescent="0.35">
      <c r="A10" s="8">
        <v>7</v>
      </c>
      <c r="B10" s="24" t="s">
        <v>7</v>
      </c>
      <c r="C10" s="10">
        <f t="shared" si="11"/>
        <v>30000</v>
      </c>
      <c r="D10" s="10">
        <f t="shared" si="12"/>
        <v>15000</v>
      </c>
      <c r="E10" s="10">
        <f t="shared" si="12"/>
        <v>7500</v>
      </c>
      <c r="F10" s="10">
        <f t="shared" si="12"/>
        <v>3750</v>
      </c>
      <c r="G10" s="11">
        <f t="shared" si="0"/>
        <v>18750</v>
      </c>
      <c r="H10" s="11">
        <f t="shared" si="9"/>
        <v>30000</v>
      </c>
      <c r="I10" s="12">
        <v>75000</v>
      </c>
      <c r="J10" s="10">
        <v>0</v>
      </c>
      <c r="K10" s="13">
        <f t="shared" si="1"/>
        <v>75000</v>
      </c>
      <c r="L10" s="14">
        <v>1.5</v>
      </c>
      <c r="M10" s="14">
        <v>19</v>
      </c>
      <c r="N10" s="14">
        <v>3</v>
      </c>
      <c r="O10" s="15">
        <v>1</v>
      </c>
      <c r="P10" s="16">
        <f t="shared" si="10"/>
        <v>-0.5</v>
      </c>
      <c r="Q10" s="17">
        <v>-0.5</v>
      </c>
      <c r="R10" s="18">
        <v>0</v>
      </c>
      <c r="S10" s="18"/>
      <c r="T10" s="19">
        <f t="shared" si="2"/>
        <v>0</v>
      </c>
      <c r="U10" s="22">
        <v>500</v>
      </c>
      <c r="V10" s="77" t="e">
        <f>K10+#REF!+T10+U10</f>
        <v>#REF!</v>
      </c>
      <c r="W10" s="10">
        <v>0</v>
      </c>
      <c r="X10" s="10">
        <v>0</v>
      </c>
      <c r="Y10" s="11">
        <v>208</v>
      </c>
      <c r="Z10" s="11">
        <v>8000</v>
      </c>
      <c r="AA10" s="78">
        <v>0</v>
      </c>
      <c r="AB10" s="11"/>
      <c r="AC10" s="79" t="e">
        <f t="shared" si="3"/>
        <v>#REF!</v>
      </c>
      <c r="AD10" s="80">
        <v>0</v>
      </c>
      <c r="AE10" s="81" t="s">
        <v>162</v>
      </c>
      <c r="AF10" s="81"/>
      <c r="AG10" s="51">
        <f t="shared" si="4"/>
        <v>7</v>
      </c>
      <c r="AH10" s="82" t="e">
        <f>+V10</f>
        <v>#REF!</v>
      </c>
      <c r="AI10" s="84"/>
      <c r="AJ10" s="84"/>
      <c r="AK10" s="84"/>
      <c r="AL10" s="67" t="s">
        <v>7</v>
      </c>
      <c r="AO10" s="69">
        <f t="shared" si="5"/>
        <v>-0.5</v>
      </c>
      <c r="AP10" s="68">
        <f t="shared" si="6"/>
        <v>0</v>
      </c>
      <c r="AQ10" s="68">
        <f t="shared" si="7"/>
        <v>-0.5</v>
      </c>
      <c r="AR10" s="68">
        <f t="shared" si="8"/>
        <v>0</v>
      </c>
    </row>
    <row r="11" spans="1:44" x14ac:dyDescent="0.35">
      <c r="A11" s="8">
        <v>8</v>
      </c>
      <c r="B11" s="8" t="s">
        <v>43</v>
      </c>
      <c r="C11" s="10">
        <f t="shared" si="11"/>
        <v>27200</v>
      </c>
      <c r="D11" s="10">
        <f t="shared" si="12"/>
        <v>13600</v>
      </c>
      <c r="E11" s="10">
        <f t="shared" si="12"/>
        <v>6800</v>
      </c>
      <c r="F11" s="10">
        <f t="shared" si="12"/>
        <v>3400</v>
      </c>
      <c r="G11" s="11">
        <f t="shared" si="0"/>
        <v>17000</v>
      </c>
      <c r="H11" s="11">
        <f t="shared" si="9"/>
        <v>27200</v>
      </c>
      <c r="I11" s="12">
        <f>63000+5000</f>
        <v>68000</v>
      </c>
      <c r="J11" s="10">
        <v>0</v>
      </c>
      <c r="K11" s="13">
        <f t="shared" si="1"/>
        <v>68000</v>
      </c>
      <c r="L11" s="14">
        <v>1</v>
      </c>
      <c r="M11" s="14">
        <v>21</v>
      </c>
      <c r="N11" s="14">
        <v>1</v>
      </c>
      <c r="O11" s="15">
        <v>1</v>
      </c>
      <c r="P11" s="16">
        <f t="shared" si="10"/>
        <v>1</v>
      </c>
      <c r="Q11" s="17">
        <v>0</v>
      </c>
      <c r="R11" s="18">
        <v>1</v>
      </c>
      <c r="S11" s="18"/>
      <c r="T11" s="19">
        <f t="shared" si="2"/>
        <v>0</v>
      </c>
      <c r="U11" s="22">
        <v>2500</v>
      </c>
      <c r="V11" s="77" t="e">
        <f>K11+#REF!+T11+U11</f>
        <v>#REF!</v>
      </c>
      <c r="W11" s="10">
        <v>0</v>
      </c>
      <c r="X11" s="10">
        <v>0</v>
      </c>
      <c r="Y11" s="11">
        <v>208</v>
      </c>
      <c r="Z11" s="11">
        <v>0</v>
      </c>
      <c r="AA11" s="78">
        <v>0</v>
      </c>
      <c r="AB11" s="11"/>
      <c r="AC11" s="79" t="e">
        <f t="shared" si="3"/>
        <v>#REF!</v>
      </c>
      <c r="AD11" s="80">
        <v>1</v>
      </c>
      <c r="AE11" s="81" t="s">
        <v>162</v>
      </c>
      <c r="AF11" s="81" t="s">
        <v>164</v>
      </c>
      <c r="AG11" s="51">
        <f t="shared" si="4"/>
        <v>8</v>
      </c>
      <c r="AH11" s="82" t="e">
        <f>+V11</f>
        <v>#REF!</v>
      </c>
      <c r="AI11" s="84"/>
      <c r="AJ11" s="84"/>
      <c r="AK11" s="84"/>
      <c r="AL11" s="67" t="s">
        <v>43</v>
      </c>
      <c r="AO11" s="69">
        <f t="shared" si="5"/>
        <v>1</v>
      </c>
      <c r="AP11" s="68">
        <f t="shared" si="6"/>
        <v>0</v>
      </c>
      <c r="AQ11" s="68">
        <f t="shared" si="7"/>
        <v>1</v>
      </c>
      <c r="AR11" s="68">
        <f t="shared" si="8"/>
        <v>0</v>
      </c>
    </row>
    <row r="12" spans="1:44" x14ac:dyDescent="0.35">
      <c r="A12" s="8">
        <v>9</v>
      </c>
      <c r="B12" s="25" t="s">
        <v>8</v>
      </c>
      <c r="C12" s="10">
        <f t="shared" si="11"/>
        <v>20800</v>
      </c>
      <c r="D12" s="10">
        <f t="shared" si="12"/>
        <v>10400</v>
      </c>
      <c r="E12" s="10">
        <f t="shared" si="12"/>
        <v>5200</v>
      </c>
      <c r="F12" s="10">
        <f t="shared" si="12"/>
        <v>2600</v>
      </c>
      <c r="G12" s="11">
        <f t="shared" si="0"/>
        <v>13000</v>
      </c>
      <c r="H12" s="11">
        <f t="shared" si="9"/>
        <v>20800</v>
      </c>
      <c r="I12" s="12">
        <f>48000+4000</f>
        <v>52000</v>
      </c>
      <c r="J12" s="10">
        <v>0</v>
      </c>
      <c r="K12" s="13">
        <f t="shared" si="1"/>
        <v>52000</v>
      </c>
      <c r="L12" s="14">
        <v>2</v>
      </c>
      <c r="M12" s="14">
        <v>22</v>
      </c>
      <c r="N12" s="14">
        <v>0</v>
      </c>
      <c r="O12" s="15">
        <v>1</v>
      </c>
      <c r="P12" s="16">
        <f t="shared" si="10"/>
        <v>3</v>
      </c>
      <c r="Q12" s="17">
        <v>0</v>
      </c>
      <c r="R12" s="18">
        <v>3</v>
      </c>
      <c r="S12" s="18">
        <v>0.5</v>
      </c>
      <c r="T12" s="19">
        <f t="shared" si="2"/>
        <v>1181.8181818181818</v>
      </c>
      <c r="U12" s="20"/>
      <c r="V12" s="77" t="e">
        <f>K12+#REF!+T12+U12</f>
        <v>#REF!</v>
      </c>
      <c r="W12" s="10">
        <v>0</v>
      </c>
      <c r="X12" s="10">
        <v>0</v>
      </c>
      <c r="Y12" s="11">
        <v>208</v>
      </c>
      <c r="Z12" s="11">
        <v>0</v>
      </c>
      <c r="AA12" s="78">
        <v>0</v>
      </c>
      <c r="AB12" s="11">
        <v>2810</v>
      </c>
      <c r="AC12" s="79" t="e">
        <f t="shared" si="3"/>
        <v>#REF!</v>
      </c>
      <c r="AD12" s="80">
        <v>0</v>
      </c>
      <c r="AE12" s="81" t="s">
        <v>162</v>
      </c>
      <c r="AF12" s="81" t="s">
        <v>165</v>
      </c>
      <c r="AG12" s="51">
        <f t="shared" si="4"/>
        <v>9</v>
      </c>
      <c r="AH12" s="85"/>
      <c r="AI12" s="83" t="e">
        <f>+V12</f>
        <v>#REF!</v>
      </c>
      <c r="AJ12" s="84"/>
      <c r="AK12" s="84"/>
      <c r="AL12" s="67" t="s">
        <v>8</v>
      </c>
      <c r="AO12" s="69">
        <f t="shared" si="5"/>
        <v>3</v>
      </c>
      <c r="AP12" s="68">
        <f t="shared" si="6"/>
        <v>0</v>
      </c>
      <c r="AQ12" s="68">
        <f t="shared" si="7"/>
        <v>3</v>
      </c>
      <c r="AR12" s="68">
        <f t="shared" si="8"/>
        <v>0</v>
      </c>
    </row>
    <row r="13" spans="1:44" x14ac:dyDescent="0.35">
      <c r="A13" s="8">
        <v>10</v>
      </c>
      <c r="B13" s="27" t="s">
        <v>10</v>
      </c>
      <c r="C13" s="10">
        <f t="shared" si="11"/>
        <v>18000</v>
      </c>
      <c r="D13" s="10">
        <f t="shared" si="12"/>
        <v>9000</v>
      </c>
      <c r="E13" s="10">
        <f t="shared" si="12"/>
        <v>4500</v>
      </c>
      <c r="F13" s="10">
        <f t="shared" si="12"/>
        <v>2250</v>
      </c>
      <c r="G13" s="11">
        <f t="shared" si="0"/>
        <v>11250</v>
      </c>
      <c r="H13" s="11">
        <f t="shared" si="9"/>
        <v>18000</v>
      </c>
      <c r="I13" s="12">
        <v>45000</v>
      </c>
      <c r="J13" s="10">
        <v>0</v>
      </c>
      <c r="K13" s="13">
        <f t="shared" si="1"/>
        <v>45000</v>
      </c>
      <c r="L13" s="14">
        <v>1</v>
      </c>
      <c r="M13" s="14">
        <v>22</v>
      </c>
      <c r="N13" s="14">
        <v>0</v>
      </c>
      <c r="O13" s="15">
        <v>1</v>
      </c>
      <c r="P13" s="16">
        <f t="shared" si="10"/>
        <v>2</v>
      </c>
      <c r="Q13" s="17">
        <v>0</v>
      </c>
      <c r="R13" s="18">
        <v>2</v>
      </c>
      <c r="S13" s="18">
        <v>0.5</v>
      </c>
      <c r="T13" s="19">
        <f t="shared" si="2"/>
        <v>1022.7272727272727</v>
      </c>
      <c r="U13" s="22"/>
      <c r="V13" s="77" t="e">
        <f>K13+#REF!+T13+U13</f>
        <v>#REF!</v>
      </c>
      <c r="W13" s="10">
        <v>0</v>
      </c>
      <c r="X13" s="10">
        <v>0</v>
      </c>
      <c r="Y13" s="11">
        <v>208</v>
      </c>
      <c r="Z13" s="11">
        <v>0</v>
      </c>
      <c r="AA13" s="78">
        <v>0</v>
      </c>
      <c r="AB13" s="11"/>
      <c r="AC13" s="79" t="e">
        <f t="shared" si="3"/>
        <v>#REF!</v>
      </c>
      <c r="AD13" s="80">
        <v>0</v>
      </c>
      <c r="AE13" s="81" t="s">
        <v>162</v>
      </c>
      <c r="AF13" s="81" t="s">
        <v>163</v>
      </c>
      <c r="AG13" s="51">
        <f t="shared" si="4"/>
        <v>10</v>
      </c>
      <c r="AH13" s="82" t="e">
        <f t="shared" ref="AH13:AH19" si="13">+V13</f>
        <v>#REF!</v>
      </c>
      <c r="AI13" s="84"/>
      <c r="AJ13" s="84"/>
      <c r="AK13" s="84"/>
      <c r="AL13" s="67" t="s">
        <v>10</v>
      </c>
      <c r="AO13" s="69">
        <f t="shared" si="5"/>
        <v>2</v>
      </c>
      <c r="AP13" s="68">
        <f t="shared" si="6"/>
        <v>0</v>
      </c>
      <c r="AQ13" s="68">
        <f t="shared" si="7"/>
        <v>2</v>
      </c>
      <c r="AR13" s="68">
        <f t="shared" si="8"/>
        <v>0</v>
      </c>
    </row>
    <row r="14" spans="1:44" x14ac:dyDescent="0.35">
      <c r="A14" s="8">
        <v>11</v>
      </c>
      <c r="B14" s="27" t="s">
        <v>11</v>
      </c>
      <c r="C14" s="10">
        <f t="shared" si="11"/>
        <v>30000</v>
      </c>
      <c r="D14" s="10">
        <f t="shared" si="12"/>
        <v>15000</v>
      </c>
      <c r="E14" s="10">
        <f t="shared" si="12"/>
        <v>7500</v>
      </c>
      <c r="F14" s="10">
        <f t="shared" si="12"/>
        <v>3750</v>
      </c>
      <c r="G14" s="11">
        <f t="shared" si="0"/>
        <v>18750</v>
      </c>
      <c r="H14" s="11">
        <f t="shared" si="9"/>
        <v>30000</v>
      </c>
      <c r="I14" s="12">
        <v>75000</v>
      </c>
      <c r="J14" s="10">
        <v>0</v>
      </c>
      <c r="K14" s="13">
        <f t="shared" si="1"/>
        <v>75000</v>
      </c>
      <c r="L14" s="14">
        <v>0</v>
      </c>
      <c r="M14" s="14">
        <v>22</v>
      </c>
      <c r="N14" s="14">
        <v>0</v>
      </c>
      <c r="O14" s="15">
        <v>1</v>
      </c>
      <c r="P14" s="16">
        <f t="shared" si="10"/>
        <v>1</v>
      </c>
      <c r="Q14" s="17">
        <v>0</v>
      </c>
      <c r="R14" s="18">
        <v>1</v>
      </c>
      <c r="S14" s="18">
        <v>0.5</v>
      </c>
      <c r="T14" s="19">
        <f t="shared" si="2"/>
        <v>1704.5454545454545</v>
      </c>
      <c r="U14" s="22"/>
      <c r="V14" s="77" t="e">
        <f>K14+#REF!+T14+U14</f>
        <v>#REF!</v>
      </c>
      <c r="W14" s="10">
        <v>0</v>
      </c>
      <c r="X14" s="10">
        <v>0</v>
      </c>
      <c r="Y14" s="11">
        <v>208</v>
      </c>
      <c r="Z14" s="11">
        <v>0</v>
      </c>
      <c r="AA14" s="78">
        <v>0</v>
      </c>
      <c r="AB14" s="11"/>
      <c r="AC14" s="79" t="e">
        <f t="shared" si="3"/>
        <v>#REF!</v>
      </c>
      <c r="AD14" s="80">
        <v>10.5</v>
      </c>
      <c r="AE14" s="81" t="s">
        <v>162</v>
      </c>
      <c r="AF14" s="81"/>
      <c r="AG14" s="51">
        <f t="shared" si="4"/>
        <v>11</v>
      </c>
      <c r="AH14" s="82" t="e">
        <f t="shared" si="13"/>
        <v>#REF!</v>
      </c>
      <c r="AI14" s="84"/>
      <c r="AJ14" s="84"/>
      <c r="AK14" s="84"/>
      <c r="AL14" s="67" t="s">
        <v>11</v>
      </c>
      <c r="AO14" s="69">
        <f t="shared" si="5"/>
        <v>1</v>
      </c>
      <c r="AP14" s="68">
        <f t="shared" si="6"/>
        <v>0</v>
      </c>
      <c r="AQ14" s="68">
        <f t="shared" si="7"/>
        <v>1</v>
      </c>
      <c r="AR14" s="68">
        <f t="shared" si="8"/>
        <v>0</v>
      </c>
    </row>
    <row r="15" spans="1:44" x14ac:dyDescent="0.35">
      <c r="A15" s="8">
        <v>12</v>
      </c>
      <c r="B15" s="27" t="s">
        <v>12</v>
      </c>
      <c r="C15" s="10">
        <f t="shared" si="11"/>
        <v>20000</v>
      </c>
      <c r="D15" s="10">
        <f t="shared" si="12"/>
        <v>10000</v>
      </c>
      <c r="E15" s="10">
        <f t="shared" si="12"/>
        <v>5000</v>
      </c>
      <c r="F15" s="10">
        <f t="shared" si="12"/>
        <v>2500</v>
      </c>
      <c r="G15" s="11">
        <f t="shared" si="0"/>
        <v>12500</v>
      </c>
      <c r="H15" s="11">
        <f t="shared" si="9"/>
        <v>20000</v>
      </c>
      <c r="I15" s="12">
        <v>50000</v>
      </c>
      <c r="J15" s="10">
        <v>0</v>
      </c>
      <c r="K15" s="13">
        <f t="shared" si="1"/>
        <v>50000</v>
      </c>
      <c r="L15" s="14">
        <v>1</v>
      </c>
      <c r="M15" s="14">
        <v>21</v>
      </c>
      <c r="N15" s="14">
        <v>1</v>
      </c>
      <c r="O15" s="15">
        <v>1</v>
      </c>
      <c r="P15" s="16">
        <f t="shared" si="10"/>
        <v>1</v>
      </c>
      <c r="Q15" s="17">
        <v>0</v>
      </c>
      <c r="R15" s="18">
        <v>1</v>
      </c>
      <c r="S15" s="18"/>
      <c r="T15" s="19">
        <f t="shared" si="2"/>
        <v>0</v>
      </c>
      <c r="U15" s="22"/>
      <c r="V15" s="77" t="e">
        <f>K15+#REF!+T15+U15</f>
        <v>#REF!</v>
      </c>
      <c r="W15" s="10">
        <v>0</v>
      </c>
      <c r="X15" s="10">
        <v>0</v>
      </c>
      <c r="Y15" s="11">
        <v>208</v>
      </c>
      <c r="Z15" s="11">
        <v>0</v>
      </c>
      <c r="AA15" s="78">
        <v>0</v>
      </c>
      <c r="AB15" s="11"/>
      <c r="AC15" s="79" t="e">
        <f t="shared" si="3"/>
        <v>#REF!</v>
      </c>
      <c r="AD15" s="80">
        <v>0</v>
      </c>
      <c r="AE15" s="81" t="s">
        <v>162</v>
      </c>
      <c r="AF15" s="81"/>
      <c r="AG15" s="51">
        <f t="shared" si="4"/>
        <v>12</v>
      </c>
      <c r="AH15" s="82" t="e">
        <f t="shared" si="13"/>
        <v>#REF!</v>
      </c>
      <c r="AI15" s="84"/>
      <c r="AJ15" s="84"/>
      <c r="AK15" s="84"/>
      <c r="AL15" s="67" t="s">
        <v>12</v>
      </c>
      <c r="AO15" s="69">
        <f t="shared" si="5"/>
        <v>1</v>
      </c>
      <c r="AP15" s="68">
        <f t="shared" si="6"/>
        <v>0</v>
      </c>
      <c r="AQ15" s="68">
        <f t="shared" si="7"/>
        <v>1</v>
      </c>
      <c r="AR15" s="68">
        <f t="shared" si="8"/>
        <v>0</v>
      </c>
    </row>
    <row r="16" spans="1:44" x14ac:dyDescent="0.35">
      <c r="A16" s="8">
        <v>13</v>
      </c>
      <c r="B16" s="27" t="s">
        <v>13</v>
      </c>
      <c r="C16" s="10">
        <f t="shared" si="11"/>
        <v>11200</v>
      </c>
      <c r="D16" s="10">
        <f t="shared" si="12"/>
        <v>5600</v>
      </c>
      <c r="E16" s="10">
        <f t="shared" si="12"/>
        <v>2800</v>
      </c>
      <c r="F16" s="10">
        <f t="shared" si="12"/>
        <v>1400</v>
      </c>
      <c r="G16" s="11">
        <f t="shared" si="0"/>
        <v>7000</v>
      </c>
      <c r="H16" s="11">
        <f t="shared" si="9"/>
        <v>11200</v>
      </c>
      <c r="I16" s="12">
        <f>24000+4000</f>
        <v>28000</v>
      </c>
      <c r="J16" s="10">
        <v>0</v>
      </c>
      <c r="K16" s="13">
        <f t="shared" si="1"/>
        <v>28000</v>
      </c>
      <c r="L16" s="14">
        <v>0.5</v>
      </c>
      <c r="M16" s="14">
        <v>20</v>
      </c>
      <c r="N16" s="14">
        <v>2</v>
      </c>
      <c r="O16" s="15">
        <v>1</v>
      </c>
      <c r="P16" s="16">
        <f t="shared" si="10"/>
        <v>-0.5</v>
      </c>
      <c r="Q16" s="17">
        <v>-0.5</v>
      </c>
      <c r="R16" s="18">
        <v>0</v>
      </c>
      <c r="S16" s="18"/>
      <c r="T16" s="19">
        <f t="shared" si="2"/>
        <v>0</v>
      </c>
      <c r="U16" s="22"/>
      <c r="V16" s="77" t="e">
        <f>K16+#REF!+T16+U16</f>
        <v>#REF!</v>
      </c>
      <c r="W16" s="78">
        <v>0</v>
      </c>
      <c r="X16" s="10">
        <v>0</v>
      </c>
      <c r="Y16" s="11">
        <v>289</v>
      </c>
      <c r="Z16" s="11">
        <v>0</v>
      </c>
      <c r="AA16" s="78">
        <v>0</v>
      </c>
      <c r="AB16" s="11"/>
      <c r="AC16" s="79" t="e">
        <f>(V16)-(W16+X16+Y16+AA16+Z16+AB16)</f>
        <v>#REF!</v>
      </c>
      <c r="AD16" s="80">
        <v>0</v>
      </c>
      <c r="AE16" s="81" t="s">
        <v>162</v>
      </c>
      <c r="AF16" s="81" t="s">
        <v>163</v>
      </c>
      <c r="AG16" s="51">
        <f t="shared" si="4"/>
        <v>13</v>
      </c>
      <c r="AH16" s="82" t="e">
        <f t="shared" si="13"/>
        <v>#REF!</v>
      </c>
      <c r="AI16" s="84"/>
      <c r="AJ16" s="84"/>
      <c r="AK16" s="84"/>
      <c r="AL16" s="67" t="s">
        <v>13</v>
      </c>
      <c r="AO16" s="69">
        <f t="shared" si="5"/>
        <v>-0.5</v>
      </c>
      <c r="AP16" s="68">
        <f t="shared" si="6"/>
        <v>0</v>
      </c>
      <c r="AQ16" s="68">
        <f t="shared" si="7"/>
        <v>-0.5</v>
      </c>
      <c r="AR16" s="68">
        <f t="shared" si="8"/>
        <v>0</v>
      </c>
    </row>
    <row r="17" spans="1:44" x14ac:dyDescent="0.35">
      <c r="A17" s="8">
        <v>14</v>
      </c>
      <c r="B17" s="8" t="s">
        <v>14</v>
      </c>
      <c r="C17" s="10">
        <f t="shared" si="11"/>
        <v>12000</v>
      </c>
      <c r="D17" s="10">
        <f t="shared" si="12"/>
        <v>6000</v>
      </c>
      <c r="E17" s="10">
        <f t="shared" si="12"/>
        <v>3000</v>
      </c>
      <c r="F17" s="10">
        <f t="shared" si="12"/>
        <v>1500</v>
      </c>
      <c r="G17" s="11">
        <f t="shared" si="0"/>
        <v>7500</v>
      </c>
      <c r="H17" s="11">
        <f t="shared" si="9"/>
        <v>12000</v>
      </c>
      <c r="I17" s="12">
        <v>30000</v>
      </c>
      <c r="J17" s="10">
        <v>0</v>
      </c>
      <c r="K17" s="13">
        <f t="shared" si="1"/>
        <v>30000</v>
      </c>
      <c r="L17" s="14">
        <v>0</v>
      </c>
      <c r="M17" s="14">
        <v>22</v>
      </c>
      <c r="N17" s="14">
        <v>0</v>
      </c>
      <c r="O17" s="15">
        <v>1</v>
      </c>
      <c r="P17" s="16">
        <f t="shared" si="10"/>
        <v>1</v>
      </c>
      <c r="Q17" s="17">
        <v>0</v>
      </c>
      <c r="R17" s="18">
        <v>1</v>
      </c>
      <c r="S17" s="18">
        <v>0.5</v>
      </c>
      <c r="T17" s="19">
        <f t="shared" si="2"/>
        <v>681.81818181818187</v>
      </c>
      <c r="U17" s="22"/>
      <c r="V17" s="77" t="e">
        <f>K17+#REF!+T17+U17</f>
        <v>#REF!</v>
      </c>
      <c r="W17" s="78">
        <v>0</v>
      </c>
      <c r="X17" s="78">
        <v>0</v>
      </c>
      <c r="Y17" s="11">
        <v>499</v>
      </c>
      <c r="Z17" s="78">
        <v>0</v>
      </c>
      <c r="AA17" s="78">
        <v>0</v>
      </c>
      <c r="AB17" s="11"/>
      <c r="AC17" s="79" t="e">
        <f t="shared" ref="AC17:AC80" si="14">(V17)-(W17+X17+Y17+AA17+Z17+AB17)</f>
        <v>#REF!</v>
      </c>
      <c r="AD17" s="80">
        <v>0</v>
      </c>
      <c r="AE17" s="81" t="s">
        <v>162</v>
      </c>
      <c r="AF17" s="81" t="s">
        <v>163</v>
      </c>
      <c r="AG17" s="51">
        <f t="shared" si="4"/>
        <v>14</v>
      </c>
      <c r="AH17" s="82" t="e">
        <f t="shared" si="13"/>
        <v>#REF!</v>
      </c>
      <c r="AI17" s="84"/>
      <c r="AJ17" s="84"/>
      <c r="AK17" s="84"/>
      <c r="AL17" s="67" t="s">
        <v>14</v>
      </c>
      <c r="AO17" s="69">
        <f t="shared" si="5"/>
        <v>1</v>
      </c>
      <c r="AP17" s="68">
        <f t="shared" si="6"/>
        <v>0</v>
      </c>
      <c r="AQ17" s="68">
        <f t="shared" si="7"/>
        <v>1</v>
      </c>
      <c r="AR17" s="68">
        <f t="shared" si="8"/>
        <v>0</v>
      </c>
    </row>
    <row r="18" spans="1:44" x14ac:dyDescent="0.35">
      <c r="A18" s="8">
        <v>15</v>
      </c>
      <c r="B18" s="8" t="s">
        <v>15</v>
      </c>
      <c r="C18" s="10">
        <f t="shared" si="11"/>
        <v>9600</v>
      </c>
      <c r="D18" s="10">
        <f t="shared" si="12"/>
        <v>4800</v>
      </c>
      <c r="E18" s="10">
        <f t="shared" si="12"/>
        <v>2400</v>
      </c>
      <c r="F18" s="10">
        <f t="shared" si="12"/>
        <v>1200</v>
      </c>
      <c r="G18" s="11">
        <f t="shared" si="0"/>
        <v>6000</v>
      </c>
      <c r="H18" s="11">
        <f t="shared" si="9"/>
        <v>9600</v>
      </c>
      <c r="I18" s="13">
        <f>20000+4000</f>
        <v>24000</v>
      </c>
      <c r="J18" s="11">
        <v>0</v>
      </c>
      <c r="K18" s="13">
        <f t="shared" si="1"/>
        <v>24000</v>
      </c>
      <c r="L18" s="14">
        <v>0</v>
      </c>
      <c r="M18" s="14">
        <v>20.5</v>
      </c>
      <c r="N18" s="14">
        <v>1.5</v>
      </c>
      <c r="O18" s="15">
        <v>1</v>
      </c>
      <c r="P18" s="16">
        <f t="shared" si="10"/>
        <v>-0.5</v>
      </c>
      <c r="Q18" s="17">
        <v>-0.5</v>
      </c>
      <c r="R18" s="18">
        <v>0</v>
      </c>
      <c r="S18" s="18"/>
      <c r="T18" s="19">
        <f t="shared" si="2"/>
        <v>0</v>
      </c>
      <c r="U18" s="22"/>
      <c r="V18" s="77" t="e">
        <f>K18+#REF!+T18+U18</f>
        <v>#REF!</v>
      </c>
      <c r="W18" s="10">
        <v>0</v>
      </c>
      <c r="X18" s="10">
        <v>0</v>
      </c>
      <c r="Y18" s="11">
        <v>125</v>
      </c>
      <c r="Z18" s="11">
        <v>0</v>
      </c>
      <c r="AA18" s="78">
        <v>0</v>
      </c>
      <c r="AB18" s="11"/>
      <c r="AC18" s="79" t="e">
        <f t="shared" si="14"/>
        <v>#REF!</v>
      </c>
      <c r="AD18" s="80">
        <v>0.5</v>
      </c>
      <c r="AE18" s="81" t="s">
        <v>162</v>
      </c>
      <c r="AF18" s="81"/>
      <c r="AG18" s="51">
        <f t="shared" si="4"/>
        <v>15</v>
      </c>
      <c r="AH18" s="82" t="e">
        <f t="shared" si="13"/>
        <v>#REF!</v>
      </c>
      <c r="AI18" s="84"/>
      <c r="AJ18" s="84"/>
      <c r="AK18" s="84"/>
      <c r="AL18" s="67" t="s">
        <v>15</v>
      </c>
      <c r="AO18" s="69">
        <f t="shared" si="5"/>
        <v>-0.5</v>
      </c>
      <c r="AP18" s="68">
        <f t="shared" si="6"/>
        <v>0</v>
      </c>
      <c r="AQ18" s="68">
        <f t="shared" si="7"/>
        <v>-0.5</v>
      </c>
      <c r="AR18" s="68">
        <f t="shared" si="8"/>
        <v>0</v>
      </c>
    </row>
    <row r="19" spans="1:44" x14ac:dyDescent="0.35">
      <c r="A19" s="8">
        <v>16</v>
      </c>
      <c r="B19" s="9" t="s">
        <v>16</v>
      </c>
      <c r="C19" s="10">
        <f t="shared" si="11"/>
        <v>16000</v>
      </c>
      <c r="D19" s="10">
        <f t="shared" si="12"/>
        <v>8000</v>
      </c>
      <c r="E19" s="10">
        <f t="shared" si="12"/>
        <v>4000</v>
      </c>
      <c r="F19" s="10">
        <f t="shared" si="12"/>
        <v>2000</v>
      </c>
      <c r="G19" s="11">
        <f t="shared" si="0"/>
        <v>10000</v>
      </c>
      <c r="H19" s="11">
        <f t="shared" si="9"/>
        <v>16000</v>
      </c>
      <c r="I19" s="13">
        <v>40000</v>
      </c>
      <c r="J19" s="11">
        <v>0</v>
      </c>
      <c r="K19" s="13">
        <f t="shared" si="1"/>
        <v>40000</v>
      </c>
      <c r="L19" s="14">
        <v>10.5</v>
      </c>
      <c r="M19" s="14">
        <v>20</v>
      </c>
      <c r="N19" s="14">
        <v>2</v>
      </c>
      <c r="O19" s="15">
        <v>1</v>
      </c>
      <c r="P19" s="16">
        <f t="shared" si="10"/>
        <v>9.5</v>
      </c>
      <c r="Q19" s="17">
        <v>0</v>
      </c>
      <c r="R19" s="28">
        <v>9.5</v>
      </c>
      <c r="S19" s="18">
        <v>0</v>
      </c>
      <c r="T19" s="19">
        <f t="shared" si="2"/>
        <v>0</v>
      </c>
      <c r="U19" s="22"/>
      <c r="V19" s="77" t="e">
        <f>K19+#REF!+T19+U19</f>
        <v>#REF!</v>
      </c>
      <c r="W19" s="10">
        <v>0</v>
      </c>
      <c r="X19" s="11">
        <v>0</v>
      </c>
      <c r="Y19" s="11">
        <v>296</v>
      </c>
      <c r="Z19" s="11">
        <v>0</v>
      </c>
      <c r="AA19" s="78">
        <v>0</v>
      </c>
      <c r="AB19" s="11"/>
      <c r="AC19" s="79" t="e">
        <f t="shared" si="14"/>
        <v>#REF!</v>
      </c>
      <c r="AD19" s="80">
        <v>0</v>
      </c>
      <c r="AE19" s="81" t="s">
        <v>162</v>
      </c>
      <c r="AF19" s="81"/>
      <c r="AG19" s="51">
        <f t="shared" si="4"/>
        <v>16</v>
      </c>
      <c r="AH19" s="82" t="e">
        <f t="shared" si="13"/>
        <v>#REF!</v>
      </c>
      <c r="AI19" s="84"/>
      <c r="AJ19" s="84"/>
      <c r="AK19" s="84"/>
      <c r="AL19" s="67" t="s">
        <v>16</v>
      </c>
      <c r="AO19" s="69">
        <f t="shared" si="5"/>
        <v>9.5</v>
      </c>
      <c r="AP19" s="68">
        <f t="shared" si="6"/>
        <v>0</v>
      </c>
      <c r="AQ19" s="68">
        <f t="shared" si="7"/>
        <v>9.5</v>
      </c>
      <c r="AR19" s="68">
        <f t="shared" si="8"/>
        <v>0</v>
      </c>
    </row>
    <row r="20" spans="1:44" x14ac:dyDescent="0.35">
      <c r="A20" s="8">
        <v>17</v>
      </c>
      <c r="B20" s="24" t="s">
        <v>17</v>
      </c>
      <c r="C20" s="29">
        <v>24600</v>
      </c>
      <c r="D20" s="29">
        <f>+I20*30/100</f>
        <v>25500</v>
      </c>
      <c r="E20" s="11">
        <v>12750</v>
      </c>
      <c r="F20" s="11">
        <v>6375</v>
      </c>
      <c r="G20" s="11">
        <f t="shared" si="0"/>
        <v>15775</v>
      </c>
      <c r="H20" s="11">
        <f t="shared" si="9"/>
        <v>34900</v>
      </c>
      <c r="I20" s="12">
        <f>70000+15000</f>
        <v>85000</v>
      </c>
      <c r="J20" s="10">
        <f>ROUND(X20*108.33%+(W20*435%),0)</f>
        <v>1728</v>
      </c>
      <c r="K20" s="13">
        <f t="shared" si="1"/>
        <v>83272</v>
      </c>
      <c r="L20" s="14">
        <v>0</v>
      </c>
      <c r="M20" s="14">
        <v>19.5</v>
      </c>
      <c r="N20" s="14">
        <v>2.5</v>
      </c>
      <c r="O20" s="15">
        <v>0</v>
      </c>
      <c r="P20" s="16">
        <f t="shared" si="10"/>
        <v>-2.5</v>
      </c>
      <c r="Q20" s="17">
        <v>-2.5</v>
      </c>
      <c r="R20" s="18">
        <v>0</v>
      </c>
      <c r="S20" s="18"/>
      <c r="T20" s="19">
        <f t="shared" si="2"/>
        <v>0</v>
      </c>
      <c r="U20" s="22"/>
      <c r="V20" s="77" t="e">
        <f>K20+#REF!+T20+U20</f>
        <v>#REF!</v>
      </c>
      <c r="W20" s="10">
        <v>0</v>
      </c>
      <c r="X20" s="11">
        <f>ROUND(15000*12/100,0)/22*Q20+15000*12/100</f>
        <v>1595.4545454545455</v>
      </c>
      <c r="Y20" s="11">
        <v>208</v>
      </c>
      <c r="Z20" s="11">
        <v>4500</v>
      </c>
      <c r="AA20" s="78">
        <v>0</v>
      </c>
      <c r="AB20" s="11">
        <v>10000</v>
      </c>
      <c r="AC20" s="79" t="e">
        <f t="shared" si="14"/>
        <v>#REF!</v>
      </c>
      <c r="AD20" s="80">
        <v>0.5</v>
      </c>
      <c r="AE20" s="51" t="s">
        <v>166</v>
      </c>
      <c r="AF20" s="81"/>
      <c r="AG20" s="51">
        <f t="shared" si="4"/>
        <v>17</v>
      </c>
      <c r="AH20" s="82" t="e">
        <f>+V20-10000</f>
        <v>#REF!</v>
      </c>
      <c r="AI20" s="84"/>
      <c r="AJ20" s="84">
        <v>10000</v>
      </c>
      <c r="AK20" s="84"/>
      <c r="AL20" s="67" t="s">
        <v>17</v>
      </c>
      <c r="AO20" s="69">
        <f t="shared" si="5"/>
        <v>-2.5</v>
      </c>
      <c r="AP20" s="68">
        <f t="shared" si="6"/>
        <v>0</v>
      </c>
      <c r="AQ20" s="68">
        <f t="shared" si="7"/>
        <v>-2.5</v>
      </c>
      <c r="AR20" s="68">
        <f t="shared" si="8"/>
        <v>0</v>
      </c>
    </row>
    <row r="21" spans="1:44" x14ac:dyDescent="0.35">
      <c r="A21" s="8">
        <v>18</v>
      </c>
      <c r="B21" s="25" t="s">
        <v>18</v>
      </c>
      <c r="C21" s="30">
        <v>13000</v>
      </c>
      <c r="D21" s="30">
        <v>9600</v>
      </c>
      <c r="E21" s="11">
        <v>4800</v>
      </c>
      <c r="F21" s="11">
        <v>2400</v>
      </c>
      <c r="G21" s="11">
        <f t="shared" si="0"/>
        <v>6700</v>
      </c>
      <c r="H21" s="11">
        <f t="shared" si="9"/>
        <v>13900</v>
      </c>
      <c r="I21" s="12">
        <f>32500+4000</f>
        <v>36500</v>
      </c>
      <c r="J21" s="10">
        <f>ROUND(X21*108.33%+(W21*435%),0)</f>
        <v>1613</v>
      </c>
      <c r="K21" s="13">
        <f t="shared" si="1"/>
        <v>34887</v>
      </c>
      <c r="L21" s="14">
        <v>0</v>
      </c>
      <c r="M21" s="14">
        <v>20</v>
      </c>
      <c r="N21" s="14">
        <v>2</v>
      </c>
      <c r="O21" s="15">
        <v>1</v>
      </c>
      <c r="P21" s="16">
        <f t="shared" si="10"/>
        <v>-1</v>
      </c>
      <c r="Q21" s="17">
        <v>-1</v>
      </c>
      <c r="R21" s="18">
        <v>0</v>
      </c>
      <c r="S21" s="18"/>
      <c r="T21" s="19">
        <f t="shared" si="2"/>
        <v>0</v>
      </c>
      <c r="U21" s="22"/>
      <c r="V21" s="77" t="e">
        <f>K21+#REF!+T21+U21</f>
        <v>#REF!</v>
      </c>
      <c r="W21" s="10">
        <v>0</v>
      </c>
      <c r="X21" s="11">
        <f>ROUND(C21*12/100/22*Q21,0)+C21*12/100</f>
        <v>1489</v>
      </c>
      <c r="Y21" s="11">
        <v>339</v>
      </c>
      <c r="Z21" s="11">
        <v>0</v>
      </c>
      <c r="AA21" s="78">
        <v>0</v>
      </c>
      <c r="AB21" s="11"/>
      <c r="AC21" s="79" t="e">
        <f t="shared" si="14"/>
        <v>#REF!</v>
      </c>
      <c r="AD21" s="80">
        <v>0.5</v>
      </c>
      <c r="AE21" s="81" t="s">
        <v>162</v>
      </c>
      <c r="AF21" s="81"/>
      <c r="AG21" s="51">
        <f t="shared" si="4"/>
        <v>18</v>
      </c>
      <c r="AH21" s="82" t="e">
        <f t="shared" ref="AH21:AH32" si="15">+V21</f>
        <v>#REF!</v>
      </c>
      <c r="AI21" s="84"/>
      <c r="AJ21" s="84"/>
      <c r="AK21" s="84"/>
      <c r="AL21" s="67" t="s">
        <v>18</v>
      </c>
      <c r="AO21" s="69">
        <f t="shared" si="5"/>
        <v>-1</v>
      </c>
      <c r="AP21" s="68">
        <f t="shared" si="6"/>
        <v>0</v>
      </c>
      <c r="AQ21" s="68">
        <f t="shared" si="7"/>
        <v>-1</v>
      </c>
      <c r="AR21" s="68">
        <f t="shared" si="8"/>
        <v>0</v>
      </c>
    </row>
    <row r="22" spans="1:44" x14ac:dyDescent="0.35">
      <c r="A22" s="8">
        <v>19</v>
      </c>
      <c r="B22" s="25" t="s">
        <v>19</v>
      </c>
      <c r="C22" s="10">
        <f>I22*40%</f>
        <v>14000</v>
      </c>
      <c r="D22" s="10">
        <f>C22/2</f>
        <v>7000</v>
      </c>
      <c r="E22" s="10">
        <f t="shared" ref="E22:F25" si="16">D22/2</f>
        <v>3500</v>
      </c>
      <c r="F22" s="10">
        <f t="shared" si="16"/>
        <v>1750</v>
      </c>
      <c r="G22" s="11">
        <f t="shared" si="0"/>
        <v>8750</v>
      </c>
      <c r="H22" s="11">
        <f t="shared" si="9"/>
        <v>14000</v>
      </c>
      <c r="I22" s="12">
        <v>35000</v>
      </c>
      <c r="J22" s="10">
        <v>0</v>
      </c>
      <c r="K22" s="13">
        <f t="shared" si="1"/>
        <v>35000</v>
      </c>
      <c r="L22" s="14">
        <v>10.5</v>
      </c>
      <c r="M22" s="14">
        <v>21.5</v>
      </c>
      <c r="N22" s="14">
        <v>0.5</v>
      </c>
      <c r="O22" s="15">
        <v>1</v>
      </c>
      <c r="P22" s="16">
        <f t="shared" si="10"/>
        <v>11</v>
      </c>
      <c r="Q22" s="17">
        <v>0</v>
      </c>
      <c r="R22" s="18">
        <v>11</v>
      </c>
      <c r="S22" s="18"/>
      <c r="T22" s="19">
        <f t="shared" si="2"/>
        <v>0</v>
      </c>
      <c r="U22" s="22"/>
      <c r="V22" s="77" t="e">
        <f>K22+#REF!+T22+U22</f>
        <v>#REF!</v>
      </c>
      <c r="W22" s="10">
        <v>0</v>
      </c>
      <c r="X22" s="10">
        <v>0</v>
      </c>
      <c r="Y22" s="11">
        <f>208+168</f>
        <v>376</v>
      </c>
      <c r="Z22" s="11">
        <v>0</v>
      </c>
      <c r="AA22" s="78">
        <v>0</v>
      </c>
      <c r="AB22" s="11"/>
      <c r="AC22" s="79" t="e">
        <f t="shared" si="14"/>
        <v>#REF!</v>
      </c>
      <c r="AD22" s="80">
        <v>0</v>
      </c>
      <c r="AE22" s="81" t="s">
        <v>162</v>
      </c>
      <c r="AF22" s="81" t="s">
        <v>163</v>
      </c>
      <c r="AG22" s="51">
        <f t="shared" si="4"/>
        <v>19</v>
      </c>
      <c r="AH22" s="82" t="e">
        <f t="shared" si="15"/>
        <v>#REF!</v>
      </c>
      <c r="AI22" s="84"/>
      <c r="AJ22" s="84"/>
      <c r="AK22" s="84"/>
      <c r="AL22" s="67" t="s">
        <v>19</v>
      </c>
      <c r="AO22" s="69">
        <f t="shared" si="5"/>
        <v>11</v>
      </c>
      <c r="AP22" s="68">
        <f t="shared" si="6"/>
        <v>0</v>
      </c>
      <c r="AQ22" s="68">
        <f t="shared" si="7"/>
        <v>11</v>
      </c>
      <c r="AR22" s="68">
        <f t="shared" si="8"/>
        <v>0</v>
      </c>
    </row>
    <row r="23" spans="1:44" x14ac:dyDescent="0.35">
      <c r="A23" s="8">
        <v>20</v>
      </c>
      <c r="B23" s="25" t="s">
        <v>20</v>
      </c>
      <c r="C23" s="10">
        <f>I23*40%</f>
        <v>17200</v>
      </c>
      <c r="D23" s="10">
        <f>C23/2</f>
        <v>8600</v>
      </c>
      <c r="E23" s="10">
        <f t="shared" si="16"/>
        <v>4300</v>
      </c>
      <c r="F23" s="10">
        <f t="shared" si="16"/>
        <v>2150</v>
      </c>
      <c r="G23" s="11">
        <f t="shared" si="0"/>
        <v>10750</v>
      </c>
      <c r="H23" s="11">
        <f t="shared" si="9"/>
        <v>17200</v>
      </c>
      <c r="I23" s="12">
        <v>43000</v>
      </c>
      <c r="J23" s="10">
        <v>0</v>
      </c>
      <c r="K23" s="13">
        <f t="shared" si="1"/>
        <v>43000</v>
      </c>
      <c r="L23" s="14">
        <v>-2</v>
      </c>
      <c r="M23" s="14">
        <v>17.5</v>
      </c>
      <c r="N23" s="14">
        <v>4.5</v>
      </c>
      <c r="O23" s="15">
        <v>1</v>
      </c>
      <c r="P23" s="16">
        <f t="shared" si="10"/>
        <v>-5.5</v>
      </c>
      <c r="Q23" s="17">
        <v>-5.5</v>
      </c>
      <c r="R23" s="18">
        <v>0</v>
      </c>
      <c r="S23" s="18"/>
      <c r="T23" s="19">
        <f t="shared" si="2"/>
        <v>0</v>
      </c>
      <c r="U23" s="22"/>
      <c r="V23" s="77" t="e">
        <f>K23+#REF!+T23+U23</f>
        <v>#REF!</v>
      </c>
      <c r="W23" s="10">
        <v>0</v>
      </c>
      <c r="X23" s="10">
        <v>0</v>
      </c>
      <c r="Y23" s="11">
        <v>208</v>
      </c>
      <c r="Z23" s="11">
        <v>0</v>
      </c>
      <c r="AA23" s="78">
        <v>0</v>
      </c>
      <c r="AB23" s="11"/>
      <c r="AC23" s="79" t="e">
        <f t="shared" si="14"/>
        <v>#REF!</v>
      </c>
      <c r="AD23" s="80">
        <v>0</v>
      </c>
      <c r="AE23" s="81" t="s">
        <v>162</v>
      </c>
      <c r="AF23" s="81"/>
      <c r="AG23" s="51">
        <f t="shared" si="4"/>
        <v>20</v>
      </c>
      <c r="AH23" s="82" t="e">
        <f t="shared" si="15"/>
        <v>#REF!</v>
      </c>
      <c r="AI23" s="84"/>
      <c r="AJ23" s="84"/>
      <c r="AK23" s="84"/>
      <c r="AL23" s="67" t="s">
        <v>20</v>
      </c>
      <c r="AO23" s="69">
        <f t="shared" si="5"/>
        <v>-5.5</v>
      </c>
      <c r="AP23" s="68">
        <f t="shared" si="6"/>
        <v>0</v>
      </c>
      <c r="AQ23" s="68">
        <f t="shared" si="7"/>
        <v>-5.5</v>
      </c>
      <c r="AR23" s="68">
        <f t="shared" si="8"/>
        <v>0</v>
      </c>
    </row>
    <row r="24" spans="1:44" x14ac:dyDescent="0.35">
      <c r="A24" s="8">
        <v>21</v>
      </c>
      <c r="B24" s="27" t="s">
        <v>21</v>
      </c>
      <c r="C24" s="10">
        <f>I24*40%</f>
        <v>11600</v>
      </c>
      <c r="D24" s="10">
        <f>C24/2</f>
        <v>5800</v>
      </c>
      <c r="E24" s="10">
        <f t="shared" si="16"/>
        <v>2900</v>
      </c>
      <c r="F24" s="10">
        <f t="shared" si="16"/>
        <v>1450</v>
      </c>
      <c r="G24" s="11">
        <f t="shared" si="0"/>
        <v>7250</v>
      </c>
      <c r="H24" s="11">
        <f t="shared" si="9"/>
        <v>11600</v>
      </c>
      <c r="I24" s="12">
        <v>29000</v>
      </c>
      <c r="J24" s="10">
        <f>ROUND(X24*108.33%+(W24*435%),0)</f>
        <v>0</v>
      </c>
      <c r="K24" s="13">
        <f t="shared" si="1"/>
        <v>29000</v>
      </c>
      <c r="L24" s="14">
        <v>0</v>
      </c>
      <c r="M24" s="14">
        <v>21</v>
      </c>
      <c r="N24" s="14">
        <v>1</v>
      </c>
      <c r="O24" s="15">
        <v>1</v>
      </c>
      <c r="P24" s="16">
        <f t="shared" si="10"/>
        <v>0</v>
      </c>
      <c r="Q24" s="17">
        <v>0</v>
      </c>
      <c r="R24" s="18">
        <v>0</v>
      </c>
      <c r="S24" s="18"/>
      <c r="T24" s="19">
        <f t="shared" si="2"/>
        <v>0</v>
      </c>
      <c r="U24" s="22"/>
      <c r="V24" s="77" t="e">
        <f>K24+#REF!+T24+U24</f>
        <v>#REF!</v>
      </c>
      <c r="W24" s="10">
        <v>0</v>
      </c>
      <c r="X24" s="11">
        <v>0</v>
      </c>
      <c r="Y24" s="11">
        <v>167</v>
      </c>
      <c r="Z24" s="11">
        <v>0</v>
      </c>
      <c r="AA24" s="78">
        <v>0</v>
      </c>
      <c r="AB24" s="11"/>
      <c r="AC24" s="79" t="e">
        <f t="shared" si="14"/>
        <v>#REF!</v>
      </c>
      <c r="AD24" s="80">
        <v>0</v>
      </c>
      <c r="AE24" s="81" t="s">
        <v>162</v>
      </c>
      <c r="AF24" s="81"/>
      <c r="AG24" s="51">
        <f t="shared" si="4"/>
        <v>21</v>
      </c>
      <c r="AH24" s="82" t="e">
        <f t="shared" si="15"/>
        <v>#REF!</v>
      </c>
      <c r="AI24" s="84"/>
      <c r="AJ24" s="84"/>
      <c r="AK24" s="84"/>
      <c r="AL24" s="67" t="s">
        <v>21</v>
      </c>
      <c r="AO24" s="69">
        <f t="shared" si="5"/>
        <v>0</v>
      </c>
      <c r="AP24" s="68">
        <f t="shared" si="6"/>
        <v>0</v>
      </c>
      <c r="AQ24" s="68">
        <f t="shared" si="7"/>
        <v>0</v>
      </c>
      <c r="AR24" s="68">
        <f t="shared" si="8"/>
        <v>0</v>
      </c>
    </row>
    <row r="25" spans="1:44" x14ac:dyDescent="0.35">
      <c r="A25" s="8">
        <v>22</v>
      </c>
      <c r="B25" s="8" t="s">
        <v>46</v>
      </c>
      <c r="C25" s="10">
        <f>I25*40%</f>
        <v>10000</v>
      </c>
      <c r="D25" s="10">
        <f>C25/2</f>
        <v>5000</v>
      </c>
      <c r="E25" s="10">
        <f t="shared" si="16"/>
        <v>2500</v>
      </c>
      <c r="F25" s="10">
        <f t="shared" si="16"/>
        <v>1250</v>
      </c>
      <c r="G25" s="11">
        <f t="shared" si="0"/>
        <v>6250</v>
      </c>
      <c r="H25" s="11">
        <f t="shared" si="9"/>
        <v>10000</v>
      </c>
      <c r="I25" s="12">
        <v>25000</v>
      </c>
      <c r="J25" s="10">
        <v>0</v>
      </c>
      <c r="K25" s="13">
        <f t="shared" si="1"/>
        <v>25000</v>
      </c>
      <c r="L25" s="14">
        <v>0</v>
      </c>
      <c r="M25" s="14">
        <v>21</v>
      </c>
      <c r="N25" s="14">
        <v>1</v>
      </c>
      <c r="O25" s="15">
        <v>1</v>
      </c>
      <c r="P25" s="16">
        <f t="shared" si="10"/>
        <v>0</v>
      </c>
      <c r="Q25" s="17">
        <v>0</v>
      </c>
      <c r="R25" s="18">
        <v>0</v>
      </c>
      <c r="S25" s="18"/>
      <c r="T25" s="19">
        <f t="shared" si="2"/>
        <v>0</v>
      </c>
      <c r="U25" s="22"/>
      <c r="V25" s="77" t="e">
        <f>K25+#REF!+T25+U25</f>
        <v>#REF!</v>
      </c>
      <c r="W25" s="10">
        <v>0</v>
      </c>
      <c r="X25" s="10">
        <v>0</v>
      </c>
      <c r="Y25" s="11">
        <v>125</v>
      </c>
      <c r="Z25" s="11">
        <v>0</v>
      </c>
      <c r="AA25" s="78">
        <v>0</v>
      </c>
      <c r="AB25" s="11"/>
      <c r="AC25" s="79" t="e">
        <f t="shared" si="14"/>
        <v>#REF!</v>
      </c>
      <c r="AD25" s="80">
        <v>7.5</v>
      </c>
      <c r="AE25" s="81" t="s">
        <v>162</v>
      </c>
      <c r="AF25" s="81" t="s">
        <v>165</v>
      </c>
      <c r="AG25" s="51">
        <f t="shared" si="4"/>
        <v>22</v>
      </c>
      <c r="AH25" s="82" t="e">
        <f t="shared" si="15"/>
        <v>#REF!</v>
      </c>
      <c r="AI25" s="84"/>
      <c r="AJ25" s="84"/>
      <c r="AK25" s="84"/>
      <c r="AL25" s="67" t="s">
        <v>46</v>
      </c>
      <c r="AO25" s="69">
        <f t="shared" si="5"/>
        <v>0</v>
      </c>
      <c r="AP25" s="68">
        <f t="shared" si="6"/>
        <v>0</v>
      </c>
      <c r="AQ25" s="68">
        <f t="shared" si="7"/>
        <v>0</v>
      </c>
      <c r="AR25" s="68">
        <f t="shared" si="8"/>
        <v>0</v>
      </c>
    </row>
    <row r="26" spans="1:44" x14ac:dyDescent="0.35">
      <c r="A26" s="8">
        <v>23</v>
      </c>
      <c r="B26" s="31" t="s">
        <v>47</v>
      </c>
      <c r="C26" s="32">
        <f>+I26*40%</f>
        <v>15680</v>
      </c>
      <c r="D26" s="32">
        <f>+I26*30%</f>
        <v>11760</v>
      </c>
      <c r="E26" s="11">
        <v>5880</v>
      </c>
      <c r="F26" s="11">
        <v>2940</v>
      </c>
      <c r="G26" s="11">
        <f t="shared" si="0"/>
        <v>2940</v>
      </c>
      <c r="H26" s="11">
        <f t="shared" si="9"/>
        <v>11760</v>
      </c>
      <c r="I26" s="12">
        <v>39200</v>
      </c>
      <c r="J26" s="10">
        <f t="shared" ref="J26:J32" si="17">ROUND(X26*108.33%+(W26*435%),0)</f>
        <v>1950</v>
      </c>
      <c r="K26" s="13">
        <f t="shared" si="1"/>
        <v>37250</v>
      </c>
      <c r="L26" s="14">
        <v>0</v>
      </c>
      <c r="M26" s="14">
        <v>22</v>
      </c>
      <c r="N26" s="14">
        <v>0</v>
      </c>
      <c r="O26" s="15">
        <v>1</v>
      </c>
      <c r="P26" s="16">
        <f t="shared" si="10"/>
        <v>1</v>
      </c>
      <c r="Q26" s="17">
        <v>0</v>
      </c>
      <c r="R26" s="18">
        <v>1</v>
      </c>
      <c r="S26" s="18">
        <v>0.5</v>
      </c>
      <c r="T26" s="19">
        <f t="shared" si="2"/>
        <v>890.90909090909088</v>
      </c>
      <c r="U26" s="22"/>
      <c r="V26" s="77" t="e">
        <f>K26+#REF!+T26+U26</f>
        <v>#REF!</v>
      </c>
      <c r="W26" s="10">
        <v>0</v>
      </c>
      <c r="X26" s="11">
        <f>ROUND(15000*12/100,0)/22*Q26+15000*12/100</f>
        <v>1800</v>
      </c>
      <c r="Y26" s="11">
        <v>212</v>
      </c>
      <c r="Z26" s="11">
        <v>0</v>
      </c>
      <c r="AA26" s="78">
        <v>0</v>
      </c>
      <c r="AB26" s="11"/>
      <c r="AC26" s="79" t="e">
        <f t="shared" si="14"/>
        <v>#REF!</v>
      </c>
      <c r="AD26" s="80">
        <v>1</v>
      </c>
      <c r="AE26" s="81" t="s">
        <v>162</v>
      </c>
      <c r="AF26" s="81"/>
      <c r="AG26" s="51">
        <f t="shared" si="4"/>
        <v>23</v>
      </c>
      <c r="AH26" s="82" t="e">
        <f t="shared" si="15"/>
        <v>#REF!</v>
      </c>
      <c r="AI26" s="84"/>
      <c r="AJ26" s="84"/>
      <c r="AK26" s="84"/>
      <c r="AL26" s="67" t="s">
        <v>47</v>
      </c>
      <c r="AO26" s="69">
        <f t="shared" si="5"/>
        <v>1</v>
      </c>
      <c r="AP26" s="68">
        <f t="shared" si="6"/>
        <v>0</v>
      </c>
      <c r="AQ26" s="68">
        <f t="shared" si="7"/>
        <v>1</v>
      </c>
      <c r="AR26" s="68">
        <f t="shared" si="8"/>
        <v>0</v>
      </c>
    </row>
    <row r="27" spans="1:44" x14ac:dyDescent="0.35">
      <c r="A27" s="8">
        <v>24</v>
      </c>
      <c r="B27" s="31" t="s">
        <v>48</v>
      </c>
      <c r="C27" s="32">
        <f>+I27*40%</f>
        <v>12400</v>
      </c>
      <c r="D27" s="32">
        <f>+I27*30%</f>
        <v>9300</v>
      </c>
      <c r="E27" s="11">
        <v>4650</v>
      </c>
      <c r="F27" s="11">
        <v>2325</v>
      </c>
      <c r="G27" s="11">
        <f t="shared" si="0"/>
        <v>2325</v>
      </c>
      <c r="H27" s="11">
        <f t="shared" si="9"/>
        <v>9300</v>
      </c>
      <c r="I27" s="12">
        <v>31000</v>
      </c>
      <c r="J27" s="10">
        <f t="shared" si="17"/>
        <v>1575</v>
      </c>
      <c r="K27" s="13">
        <f t="shared" si="1"/>
        <v>29425</v>
      </c>
      <c r="L27" s="14">
        <v>0.5</v>
      </c>
      <c r="M27" s="14">
        <v>20</v>
      </c>
      <c r="N27" s="14">
        <v>2</v>
      </c>
      <c r="O27" s="15">
        <v>1</v>
      </c>
      <c r="P27" s="16">
        <f t="shared" si="10"/>
        <v>-0.5</v>
      </c>
      <c r="Q27" s="17">
        <v>-0.5</v>
      </c>
      <c r="R27" s="18">
        <v>0</v>
      </c>
      <c r="S27" s="18"/>
      <c r="T27" s="19">
        <f t="shared" si="2"/>
        <v>0</v>
      </c>
      <c r="U27" s="22"/>
      <c r="V27" s="77" t="e">
        <f>K27+#REF!+T27+U27</f>
        <v>#REF!</v>
      </c>
      <c r="W27" s="10">
        <v>0</v>
      </c>
      <c r="X27" s="11">
        <f>ROUND(C27*12/100/22*Q27,0)+C27*12/100</f>
        <v>1454</v>
      </c>
      <c r="Y27" s="11">
        <v>499</v>
      </c>
      <c r="Z27" s="11">
        <v>0</v>
      </c>
      <c r="AA27" s="78">
        <v>0</v>
      </c>
      <c r="AB27" s="11"/>
      <c r="AC27" s="79" t="e">
        <f t="shared" si="14"/>
        <v>#REF!</v>
      </c>
      <c r="AD27" s="80">
        <v>0</v>
      </c>
      <c r="AE27" s="81" t="s">
        <v>162</v>
      </c>
      <c r="AF27" s="81" t="s">
        <v>165</v>
      </c>
      <c r="AG27" s="51">
        <f t="shared" si="4"/>
        <v>24</v>
      </c>
      <c r="AH27" s="82" t="e">
        <f t="shared" si="15"/>
        <v>#REF!</v>
      </c>
      <c r="AI27" s="84"/>
      <c r="AJ27" s="84"/>
      <c r="AK27" s="84"/>
      <c r="AL27" s="67" t="s">
        <v>48</v>
      </c>
      <c r="AO27" s="69">
        <f t="shared" si="5"/>
        <v>-0.5</v>
      </c>
      <c r="AP27" s="68">
        <f t="shared" si="6"/>
        <v>0</v>
      </c>
      <c r="AQ27" s="68">
        <f t="shared" si="7"/>
        <v>-0.5</v>
      </c>
      <c r="AR27" s="68">
        <f t="shared" si="8"/>
        <v>0</v>
      </c>
    </row>
    <row r="28" spans="1:44" x14ac:dyDescent="0.35">
      <c r="A28" s="8">
        <v>25</v>
      </c>
      <c r="B28" s="31" t="s">
        <v>50</v>
      </c>
      <c r="C28" s="32">
        <f>+I28*40%</f>
        <v>15200</v>
      </c>
      <c r="D28" s="32">
        <f>+I28*30%</f>
        <v>11400</v>
      </c>
      <c r="E28" s="11">
        <v>5700</v>
      </c>
      <c r="F28" s="11">
        <v>2850</v>
      </c>
      <c r="G28" s="11">
        <f t="shared" si="0"/>
        <v>2850</v>
      </c>
      <c r="H28" s="11">
        <f t="shared" si="9"/>
        <v>11400</v>
      </c>
      <c r="I28" s="12">
        <v>38000</v>
      </c>
      <c r="J28" s="10">
        <f t="shared" si="17"/>
        <v>1976</v>
      </c>
      <c r="K28" s="13">
        <f t="shared" si="1"/>
        <v>36024</v>
      </c>
      <c r="L28" s="14">
        <v>5</v>
      </c>
      <c r="M28" s="14">
        <v>22</v>
      </c>
      <c r="N28" s="14">
        <v>0</v>
      </c>
      <c r="O28" s="15">
        <v>1</v>
      </c>
      <c r="P28" s="16">
        <f t="shared" si="10"/>
        <v>6</v>
      </c>
      <c r="Q28" s="17">
        <v>0</v>
      </c>
      <c r="R28" s="18">
        <v>6</v>
      </c>
      <c r="S28" s="18">
        <v>0.5</v>
      </c>
      <c r="T28" s="19">
        <f t="shared" si="2"/>
        <v>863.63636363636363</v>
      </c>
      <c r="U28" s="22"/>
      <c r="V28" s="77" t="e">
        <f>K28+#REF!+T28+U28</f>
        <v>#REF!</v>
      </c>
      <c r="W28" s="10">
        <v>0</v>
      </c>
      <c r="X28" s="11">
        <f>ROUND(C28*12/100/22*Q28,0)+C28*12/100</f>
        <v>1824</v>
      </c>
      <c r="Y28" s="11">
        <v>208</v>
      </c>
      <c r="Z28" s="11">
        <v>0</v>
      </c>
      <c r="AA28" s="78">
        <v>0</v>
      </c>
      <c r="AB28" s="11"/>
      <c r="AC28" s="79" t="e">
        <f t="shared" si="14"/>
        <v>#REF!</v>
      </c>
      <c r="AD28" s="80">
        <v>0</v>
      </c>
      <c r="AE28" s="81" t="s">
        <v>162</v>
      </c>
      <c r="AF28" s="81"/>
      <c r="AG28" s="51">
        <f t="shared" si="4"/>
        <v>25</v>
      </c>
      <c r="AH28" s="82" t="e">
        <f t="shared" si="15"/>
        <v>#REF!</v>
      </c>
      <c r="AI28" s="84"/>
      <c r="AJ28" s="84"/>
      <c r="AK28" s="84"/>
      <c r="AL28" s="67" t="s">
        <v>50</v>
      </c>
      <c r="AO28" s="69">
        <f t="shared" si="5"/>
        <v>6</v>
      </c>
      <c r="AP28" s="68">
        <f t="shared" si="6"/>
        <v>0</v>
      </c>
      <c r="AQ28" s="68">
        <f t="shared" si="7"/>
        <v>6</v>
      </c>
      <c r="AR28" s="68">
        <f t="shared" si="8"/>
        <v>0</v>
      </c>
    </row>
    <row r="29" spans="1:44" x14ac:dyDescent="0.35">
      <c r="A29" s="8">
        <v>26</v>
      </c>
      <c r="B29" s="31" t="s">
        <v>51</v>
      </c>
      <c r="C29" s="10">
        <f>I29*40%</f>
        <v>14000</v>
      </c>
      <c r="D29" s="10">
        <f t="shared" ref="D29:F30" si="18">C29/2</f>
        <v>7000</v>
      </c>
      <c r="E29" s="10">
        <f t="shared" si="18"/>
        <v>3500</v>
      </c>
      <c r="F29" s="10">
        <f t="shared" si="18"/>
        <v>1750</v>
      </c>
      <c r="G29" s="11">
        <f t="shared" si="0"/>
        <v>8750</v>
      </c>
      <c r="H29" s="11">
        <f t="shared" si="9"/>
        <v>14000</v>
      </c>
      <c r="I29" s="12">
        <v>35000</v>
      </c>
      <c r="J29" s="10">
        <f t="shared" si="17"/>
        <v>0</v>
      </c>
      <c r="K29" s="13">
        <f t="shared" si="1"/>
        <v>35000</v>
      </c>
      <c r="L29" s="14">
        <v>0.5</v>
      </c>
      <c r="M29" s="14">
        <v>21</v>
      </c>
      <c r="N29" s="14">
        <v>1</v>
      </c>
      <c r="O29" s="15">
        <v>1</v>
      </c>
      <c r="P29" s="16">
        <f t="shared" si="10"/>
        <v>0.5</v>
      </c>
      <c r="Q29" s="17">
        <v>0</v>
      </c>
      <c r="R29" s="18">
        <v>0.5</v>
      </c>
      <c r="S29" s="18"/>
      <c r="T29" s="19">
        <f t="shared" si="2"/>
        <v>0</v>
      </c>
      <c r="U29" s="22"/>
      <c r="V29" s="77" t="e">
        <f>K29+#REF!+T29+U29</f>
        <v>#REF!</v>
      </c>
      <c r="W29" s="10">
        <v>0</v>
      </c>
      <c r="X29" s="10">
        <v>0</v>
      </c>
      <c r="Y29" s="11">
        <v>208</v>
      </c>
      <c r="Z29" s="11">
        <v>0</v>
      </c>
      <c r="AA29" s="78">
        <v>0</v>
      </c>
      <c r="AB29" s="11">
        <v>591.5</v>
      </c>
      <c r="AC29" s="79" t="e">
        <f t="shared" si="14"/>
        <v>#REF!</v>
      </c>
      <c r="AD29" s="80">
        <v>0</v>
      </c>
      <c r="AE29" s="81" t="s">
        <v>162</v>
      </c>
      <c r="AF29" s="81"/>
      <c r="AG29" s="51">
        <f t="shared" si="4"/>
        <v>26</v>
      </c>
      <c r="AH29" s="82" t="e">
        <f t="shared" si="15"/>
        <v>#REF!</v>
      </c>
      <c r="AI29" s="84"/>
      <c r="AJ29" s="84"/>
      <c r="AK29" s="84"/>
      <c r="AL29" s="67" t="s">
        <v>51</v>
      </c>
      <c r="AO29" s="69">
        <f t="shared" si="5"/>
        <v>0.5</v>
      </c>
      <c r="AP29" s="68">
        <f t="shared" si="6"/>
        <v>0</v>
      </c>
      <c r="AQ29" s="68">
        <f t="shared" si="7"/>
        <v>0.5</v>
      </c>
      <c r="AR29" s="68">
        <f t="shared" si="8"/>
        <v>0</v>
      </c>
    </row>
    <row r="30" spans="1:44" x14ac:dyDescent="0.35">
      <c r="A30" s="8">
        <v>27</v>
      </c>
      <c r="B30" s="31" t="s">
        <v>52</v>
      </c>
      <c r="C30" s="10">
        <f>I30*40%</f>
        <v>16800</v>
      </c>
      <c r="D30" s="10">
        <f t="shared" si="18"/>
        <v>8400</v>
      </c>
      <c r="E30" s="10">
        <f t="shared" si="18"/>
        <v>4200</v>
      </c>
      <c r="F30" s="10">
        <f t="shared" si="18"/>
        <v>2100</v>
      </c>
      <c r="G30" s="11">
        <f t="shared" si="0"/>
        <v>10500</v>
      </c>
      <c r="H30" s="11">
        <f t="shared" si="9"/>
        <v>16800</v>
      </c>
      <c r="I30" s="12">
        <v>42000</v>
      </c>
      <c r="J30" s="10">
        <f t="shared" si="17"/>
        <v>0</v>
      </c>
      <c r="K30" s="13">
        <f t="shared" si="1"/>
        <v>42000</v>
      </c>
      <c r="L30" s="14">
        <v>0.5</v>
      </c>
      <c r="M30" s="14">
        <v>17</v>
      </c>
      <c r="N30" s="14">
        <v>5</v>
      </c>
      <c r="O30" s="15">
        <v>1</v>
      </c>
      <c r="P30" s="16">
        <f t="shared" si="10"/>
        <v>-3.5</v>
      </c>
      <c r="Q30" s="17">
        <v>-3.5</v>
      </c>
      <c r="R30" s="18">
        <v>0</v>
      </c>
      <c r="S30" s="18"/>
      <c r="T30" s="19">
        <f t="shared" si="2"/>
        <v>0</v>
      </c>
      <c r="U30" s="22"/>
      <c r="V30" s="77" t="e">
        <f>K30+#REF!+T30+U30</f>
        <v>#REF!</v>
      </c>
      <c r="W30" s="10">
        <v>0</v>
      </c>
      <c r="X30" s="10">
        <v>0</v>
      </c>
      <c r="Y30" s="11">
        <v>208</v>
      </c>
      <c r="Z30" s="11">
        <v>0</v>
      </c>
      <c r="AA30" s="78">
        <v>0</v>
      </c>
      <c r="AB30" s="11"/>
      <c r="AC30" s="79" t="e">
        <f t="shared" si="14"/>
        <v>#REF!</v>
      </c>
      <c r="AD30" s="80">
        <v>0</v>
      </c>
      <c r="AE30" s="81" t="s">
        <v>162</v>
      </c>
      <c r="AF30" s="81" t="s">
        <v>165</v>
      </c>
      <c r="AG30" s="51">
        <f t="shared" si="4"/>
        <v>27</v>
      </c>
      <c r="AH30" s="82" t="e">
        <f t="shared" si="15"/>
        <v>#REF!</v>
      </c>
      <c r="AI30" s="84"/>
      <c r="AJ30" s="84"/>
      <c r="AK30" s="84"/>
      <c r="AL30" s="67" t="s">
        <v>52</v>
      </c>
      <c r="AO30" s="69">
        <f t="shared" si="5"/>
        <v>-3.5</v>
      </c>
      <c r="AP30" s="68">
        <f t="shared" si="6"/>
        <v>0</v>
      </c>
      <c r="AQ30" s="68">
        <f t="shared" si="7"/>
        <v>-3.5</v>
      </c>
      <c r="AR30" s="68">
        <f t="shared" si="8"/>
        <v>0</v>
      </c>
    </row>
    <row r="31" spans="1:44" x14ac:dyDescent="0.35">
      <c r="A31" s="8">
        <v>28</v>
      </c>
      <c r="B31" s="31" t="s">
        <v>53</v>
      </c>
      <c r="C31" s="21">
        <v>15000</v>
      </c>
      <c r="D31" s="10">
        <f>K31*30%</f>
        <v>11415</v>
      </c>
      <c r="E31" s="11">
        <v>5712.45</v>
      </c>
      <c r="F31" s="11">
        <v>2856.2249999999999</v>
      </c>
      <c r="G31" s="11">
        <f t="shared" si="0"/>
        <v>5016.3249999999971</v>
      </c>
      <c r="H31" s="11">
        <f t="shared" si="9"/>
        <v>13584.999999999996</v>
      </c>
      <c r="I31" s="12">
        <v>40000</v>
      </c>
      <c r="J31" s="10">
        <f t="shared" si="17"/>
        <v>1950</v>
      </c>
      <c r="K31" s="13">
        <f t="shared" si="1"/>
        <v>38050</v>
      </c>
      <c r="L31" s="14">
        <v>0</v>
      </c>
      <c r="M31" s="14">
        <v>22</v>
      </c>
      <c r="N31" s="14">
        <v>0</v>
      </c>
      <c r="O31" s="15">
        <v>1</v>
      </c>
      <c r="P31" s="16">
        <f t="shared" si="10"/>
        <v>1</v>
      </c>
      <c r="Q31" s="17">
        <v>0</v>
      </c>
      <c r="R31" s="18">
        <v>1</v>
      </c>
      <c r="S31" s="18">
        <v>0.5</v>
      </c>
      <c r="T31" s="19">
        <f t="shared" si="2"/>
        <v>909.09090909090912</v>
      </c>
      <c r="U31" s="22"/>
      <c r="V31" s="77" t="e">
        <f>K31+#REF!+T31+U31</f>
        <v>#REF!</v>
      </c>
      <c r="W31" s="10">
        <v>0</v>
      </c>
      <c r="X31" s="11">
        <f>ROUND(C31*12/100/22*Q31,0)+C31*12/100</f>
        <v>1800</v>
      </c>
      <c r="Y31" s="11">
        <v>208</v>
      </c>
      <c r="Z31" s="11">
        <v>0</v>
      </c>
      <c r="AA31" s="78">
        <v>0</v>
      </c>
      <c r="AB31" s="11"/>
      <c r="AC31" s="79" t="e">
        <f t="shared" si="14"/>
        <v>#REF!</v>
      </c>
      <c r="AD31" s="80">
        <v>0.5</v>
      </c>
      <c r="AE31" s="81" t="s">
        <v>162</v>
      </c>
      <c r="AF31" s="81"/>
      <c r="AG31" s="51">
        <f t="shared" si="4"/>
        <v>28</v>
      </c>
      <c r="AH31" s="82" t="e">
        <f t="shared" si="15"/>
        <v>#REF!</v>
      </c>
      <c r="AI31" s="84"/>
      <c r="AJ31" s="84"/>
      <c r="AK31" s="84"/>
      <c r="AL31" s="67" t="s">
        <v>53</v>
      </c>
      <c r="AO31" s="69">
        <f t="shared" si="5"/>
        <v>1</v>
      </c>
      <c r="AP31" s="68">
        <f t="shared" si="6"/>
        <v>0</v>
      </c>
      <c r="AQ31" s="68">
        <f t="shared" si="7"/>
        <v>1</v>
      </c>
      <c r="AR31" s="68">
        <f t="shared" si="8"/>
        <v>0</v>
      </c>
    </row>
    <row r="32" spans="1:44" x14ac:dyDescent="0.35">
      <c r="A32" s="8">
        <v>29</v>
      </c>
      <c r="B32" s="31" t="s">
        <v>54</v>
      </c>
      <c r="C32" s="21">
        <f>+I32*40%</f>
        <v>15000</v>
      </c>
      <c r="D32" s="10">
        <f>K32*30%</f>
        <v>10665</v>
      </c>
      <c r="E32" s="11">
        <v>5332.5</v>
      </c>
      <c r="F32" s="11">
        <v>2666.25</v>
      </c>
      <c r="G32" s="11">
        <f t="shared" si="0"/>
        <v>3836.25</v>
      </c>
      <c r="H32" s="11">
        <f t="shared" si="9"/>
        <v>11835</v>
      </c>
      <c r="I32" s="12">
        <v>37500</v>
      </c>
      <c r="J32" s="10">
        <f t="shared" si="17"/>
        <v>1950</v>
      </c>
      <c r="K32" s="13">
        <f t="shared" si="1"/>
        <v>35550</v>
      </c>
      <c r="L32" s="14">
        <v>4</v>
      </c>
      <c r="M32" s="14">
        <v>22</v>
      </c>
      <c r="N32" s="14">
        <v>0</v>
      </c>
      <c r="O32" s="15">
        <v>1</v>
      </c>
      <c r="P32" s="16">
        <f t="shared" si="10"/>
        <v>5</v>
      </c>
      <c r="Q32" s="17">
        <v>0</v>
      </c>
      <c r="R32" s="18">
        <v>5</v>
      </c>
      <c r="S32" s="18">
        <v>0.5</v>
      </c>
      <c r="T32" s="19">
        <f t="shared" si="2"/>
        <v>852.27272727272725</v>
      </c>
      <c r="U32" s="22"/>
      <c r="V32" s="77" t="e">
        <f>K32+#REF!+T32+U32</f>
        <v>#REF!</v>
      </c>
      <c r="W32" s="10">
        <v>0</v>
      </c>
      <c r="X32" s="11">
        <f>ROUND(C32*12/100/22*Q32,0)+C32*12/100</f>
        <v>1800</v>
      </c>
      <c r="Y32" s="11">
        <v>167</v>
      </c>
      <c r="Z32" s="11">
        <v>0</v>
      </c>
      <c r="AA32" s="78">
        <v>0</v>
      </c>
      <c r="AB32" s="11">
        <v>738</v>
      </c>
      <c r="AC32" s="79" t="e">
        <f t="shared" si="14"/>
        <v>#REF!</v>
      </c>
      <c r="AD32" s="80">
        <v>0</v>
      </c>
      <c r="AE32" s="81" t="s">
        <v>162</v>
      </c>
      <c r="AF32" s="81" t="s">
        <v>165</v>
      </c>
      <c r="AG32" s="51">
        <f t="shared" si="4"/>
        <v>29</v>
      </c>
      <c r="AH32" s="82" t="e">
        <f t="shared" si="15"/>
        <v>#REF!</v>
      </c>
      <c r="AI32" s="84"/>
      <c r="AJ32" s="84"/>
      <c r="AK32" s="84"/>
      <c r="AL32" s="67" t="s">
        <v>54</v>
      </c>
      <c r="AO32" s="69">
        <f t="shared" si="5"/>
        <v>5</v>
      </c>
      <c r="AP32" s="68">
        <f t="shared" si="6"/>
        <v>0</v>
      </c>
      <c r="AQ32" s="68">
        <f t="shared" si="7"/>
        <v>5</v>
      </c>
      <c r="AR32" s="68">
        <f t="shared" si="8"/>
        <v>0</v>
      </c>
    </row>
    <row r="33" spans="1:44" x14ac:dyDescent="0.35">
      <c r="A33" s="8">
        <v>30</v>
      </c>
      <c r="B33" s="33" t="s">
        <v>44</v>
      </c>
      <c r="C33" s="10">
        <f>I33*40%</f>
        <v>10000</v>
      </c>
      <c r="D33" s="10">
        <f>C33/2</f>
        <v>5000</v>
      </c>
      <c r="E33" s="10">
        <f>D33/2</f>
        <v>2500</v>
      </c>
      <c r="F33" s="10">
        <f>E33/2</f>
        <v>1250</v>
      </c>
      <c r="G33" s="11">
        <f t="shared" si="0"/>
        <v>6250</v>
      </c>
      <c r="H33" s="11">
        <f t="shared" si="9"/>
        <v>10000</v>
      </c>
      <c r="I33" s="12">
        <v>25000</v>
      </c>
      <c r="J33" s="10">
        <v>0</v>
      </c>
      <c r="K33" s="13">
        <f t="shared" si="1"/>
        <v>25000</v>
      </c>
      <c r="L33" s="14">
        <v>0</v>
      </c>
      <c r="M33" s="14">
        <v>10</v>
      </c>
      <c r="N33" s="14">
        <v>14</v>
      </c>
      <c r="O33" s="15">
        <v>0</v>
      </c>
      <c r="P33" s="16">
        <f t="shared" si="10"/>
        <v>-14</v>
      </c>
      <c r="Q33" s="17">
        <v>-14</v>
      </c>
      <c r="R33" s="28">
        <v>0</v>
      </c>
      <c r="S33" s="28"/>
      <c r="T33" s="19">
        <f t="shared" ref="T33:T39" si="19">+I33/24*S33</f>
        <v>0</v>
      </c>
      <c r="U33" s="22"/>
      <c r="V33" s="77" t="e">
        <f>K33+#REF!+T33+U33</f>
        <v>#REF!</v>
      </c>
      <c r="W33" s="10">
        <v>0</v>
      </c>
      <c r="X33" s="10">
        <v>0</v>
      </c>
      <c r="Y33" s="11">
        <v>167</v>
      </c>
      <c r="Z33" s="11">
        <v>0</v>
      </c>
      <c r="AA33" s="78">
        <v>0</v>
      </c>
      <c r="AB33" s="11"/>
      <c r="AC33" s="79" t="e">
        <f t="shared" si="14"/>
        <v>#REF!</v>
      </c>
      <c r="AD33" s="86">
        <v>2</v>
      </c>
      <c r="AE33" s="51" t="s">
        <v>166</v>
      </c>
      <c r="AF33" s="87"/>
      <c r="AG33" s="51">
        <f t="shared" si="4"/>
        <v>30</v>
      </c>
      <c r="AH33" s="88"/>
      <c r="AI33" s="10"/>
      <c r="AJ33" s="10"/>
      <c r="AK33" s="10" t="e">
        <f t="shared" ref="AK33:AK39" si="20">+V33</f>
        <v>#REF!</v>
      </c>
      <c r="AL33" s="67" t="s">
        <v>44</v>
      </c>
      <c r="AO33" s="69">
        <f t="shared" ref="AO33:AO39" si="21">M33+L33+O33-24</f>
        <v>-14</v>
      </c>
      <c r="AP33" s="68">
        <f t="shared" si="6"/>
        <v>0</v>
      </c>
      <c r="AQ33" s="68">
        <f t="shared" si="7"/>
        <v>-14</v>
      </c>
      <c r="AR33" s="68">
        <f t="shared" si="8"/>
        <v>0</v>
      </c>
    </row>
    <row r="34" spans="1:44" x14ac:dyDescent="0.35">
      <c r="A34" s="8">
        <v>31</v>
      </c>
      <c r="B34" s="33" t="s">
        <v>22</v>
      </c>
      <c r="C34" s="34">
        <v>8800</v>
      </c>
      <c r="D34" s="34">
        <v>1400</v>
      </c>
      <c r="E34" s="11">
        <v>700</v>
      </c>
      <c r="F34" s="11">
        <v>350</v>
      </c>
      <c r="G34" s="11">
        <f t="shared" si="0"/>
        <v>8750</v>
      </c>
      <c r="H34" s="11">
        <f t="shared" si="9"/>
        <v>9800</v>
      </c>
      <c r="I34" s="12">
        <f>10500+2000+5000+2500</f>
        <v>20000</v>
      </c>
      <c r="J34" s="10">
        <f>ROUND(X34*108.33%+(W34*433.33%),0)</f>
        <v>1777</v>
      </c>
      <c r="K34" s="13">
        <f t="shared" si="1"/>
        <v>18223</v>
      </c>
      <c r="L34" s="14">
        <v>0</v>
      </c>
      <c r="M34" s="14">
        <v>23</v>
      </c>
      <c r="N34" s="14">
        <v>1</v>
      </c>
      <c r="O34" s="15">
        <v>0</v>
      </c>
      <c r="P34" s="16">
        <f t="shared" si="10"/>
        <v>-1</v>
      </c>
      <c r="Q34" s="17">
        <v>-1</v>
      </c>
      <c r="R34" s="28">
        <v>0</v>
      </c>
      <c r="S34" s="28"/>
      <c r="T34" s="19">
        <f t="shared" si="19"/>
        <v>0</v>
      </c>
      <c r="U34" s="20">
        <f>2752+1518</f>
        <v>4270</v>
      </c>
      <c r="V34" s="77" t="e">
        <f>K34+#REF!+T34+U34</f>
        <v>#REF!</v>
      </c>
      <c r="W34" s="11">
        <f>+[1]ESIC!I7</f>
        <v>158</v>
      </c>
      <c r="X34" s="11">
        <f>ROUND(C34*12/100/22*Q34,0)+C34*12/100</f>
        <v>1008</v>
      </c>
      <c r="Y34" s="11">
        <v>125</v>
      </c>
      <c r="Z34" s="11">
        <v>0</v>
      </c>
      <c r="AA34" s="78">
        <v>0</v>
      </c>
      <c r="AB34" s="11">
        <v>4000</v>
      </c>
      <c r="AC34" s="79" t="e">
        <f t="shared" si="14"/>
        <v>#REF!</v>
      </c>
      <c r="AD34" s="86">
        <v>1</v>
      </c>
      <c r="AE34" s="87" t="s">
        <v>162</v>
      </c>
      <c r="AF34" s="87"/>
      <c r="AG34" s="51">
        <f t="shared" si="4"/>
        <v>31</v>
      </c>
      <c r="AH34" s="88"/>
      <c r="AI34" s="10"/>
      <c r="AJ34" s="10"/>
      <c r="AK34" s="10" t="e">
        <f t="shared" si="20"/>
        <v>#REF!</v>
      </c>
      <c r="AL34" s="67" t="s">
        <v>22</v>
      </c>
      <c r="AO34" s="69">
        <f t="shared" si="21"/>
        <v>-1</v>
      </c>
      <c r="AP34" s="68">
        <f t="shared" si="6"/>
        <v>0</v>
      </c>
      <c r="AQ34" s="68">
        <f t="shared" si="7"/>
        <v>-1</v>
      </c>
      <c r="AR34" s="68">
        <f t="shared" si="8"/>
        <v>0</v>
      </c>
    </row>
    <row r="35" spans="1:44" x14ac:dyDescent="0.35">
      <c r="A35" s="8">
        <v>32</v>
      </c>
      <c r="B35" s="33" t="s">
        <v>140</v>
      </c>
      <c r="C35" s="34">
        <v>8800</v>
      </c>
      <c r="D35" s="34">
        <v>2300</v>
      </c>
      <c r="E35" s="11">
        <v>1150</v>
      </c>
      <c r="F35" s="11">
        <v>575</v>
      </c>
      <c r="G35" s="11">
        <f t="shared" si="0"/>
        <v>2675</v>
      </c>
      <c r="H35" s="11">
        <f t="shared" si="9"/>
        <v>4400</v>
      </c>
      <c r="I35" s="12">
        <v>15500</v>
      </c>
      <c r="J35" s="10">
        <f>ROUND(X35*108.33%+(W35*433.33%),0)</f>
        <v>1595</v>
      </c>
      <c r="K35" s="13">
        <f t="shared" si="1"/>
        <v>13905</v>
      </c>
      <c r="L35" s="14">
        <v>0</v>
      </c>
      <c r="M35" s="14">
        <v>24</v>
      </c>
      <c r="N35" s="14">
        <v>0</v>
      </c>
      <c r="O35" s="15">
        <v>0</v>
      </c>
      <c r="P35" s="16">
        <f t="shared" si="10"/>
        <v>0</v>
      </c>
      <c r="Q35" s="35">
        <v>0</v>
      </c>
      <c r="R35" s="28">
        <v>0</v>
      </c>
      <c r="S35" s="28"/>
      <c r="T35" s="19">
        <f t="shared" si="19"/>
        <v>0</v>
      </c>
      <c r="U35" s="22"/>
      <c r="V35" s="77" t="e">
        <f>K35+#REF!+T35+U35</f>
        <v>#REF!</v>
      </c>
      <c r="W35" s="11">
        <f>+[1]ESIC!I6</f>
        <v>104</v>
      </c>
      <c r="X35" s="11">
        <f>ROUND(C35*12/100/22*Q35,0)+C35*12/100</f>
        <v>1056</v>
      </c>
      <c r="Y35" s="11">
        <v>0</v>
      </c>
      <c r="Z35" s="11">
        <v>0</v>
      </c>
      <c r="AA35" s="78">
        <v>0</v>
      </c>
      <c r="AB35" s="11">
        <f>1500+2745</f>
        <v>4245</v>
      </c>
      <c r="AC35" s="79" t="e">
        <f t="shared" si="14"/>
        <v>#REF!</v>
      </c>
      <c r="AD35" s="86">
        <v>0</v>
      </c>
      <c r="AE35" s="87" t="s">
        <v>162</v>
      </c>
      <c r="AF35" s="87"/>
      <c r="AG35" s="51">
        <f t="shared" si="4"/>
        <v>32</v>
      </c>
      <c r="AH35" s="88"/>
      <c r="AI35" s="10"/>
      <c r="AJ35" s="10"/>
      <c r="AK35" s="10" t="e">
        <f t="shared" si="20"/>
        <v>#REF!</v>
      </c>
      <c r="AL35" s="67" t="s">
        <v>23</v>
      </c>
      <c r="AO35" s="69">
        <f t="shared" si="21"/>
        <v>0</v>
      </c>
      <c r="AP35" s="68">
        <f t="shared" si="6"/>
        <v>0</v>
      </c>
      <c r="AQ35" s="68">
        <f t="shared" si="7"/>
        <v>0</v>
      </c>
      <c r="AR35" s="68">
        <f t="shared" si="8"/>
        <v>0</v>
      </c>
    </row>
    <row r="36" spans="1:44" x14ac:dyDescent="0.35">
      <c r="A36" s="8">
        <v>33</v>
      </c>
      <c r="B36" s="33" t="s">
        <v>24</v>
      </c>
      <c r="C36" s="34">
        <v>8800</v>
      </c>
      <c r="D36" s="34">
        <v>0</v>
      </c>
      <c r="E36" s="11">
        <v>0</v>
      </c>
      <c r="F36" s="11">
        <v>0</v>
      </c>
      <c r="G36" s="11">
        <f t="shared" si="0"/>
        <v>3200</v>
      </c>
      <c r="H36" s="11">
        <f t="shared" si="9"/>
        <v>3200</v>
      </c>
      <c r="I36" s="12">
        <v>12000</v>
      </c>
      <c r="J36" s="10">
        <f>ROUND(X36*108.33%+(W36*433.33%),0)</f>
        <v>1413</v>
      </c>
      <c r="K36" s="13">
        <f t="shared" si="1"/>
        <v>10587</v>
      </c>
      <c r="L36" s="14">
        <v>0</v>
      </c>
      <c r="M36" s="14">
        <v>23</v>
      </c>
      <c r="N36" s="14">
        <v>1</v>
      </c>
      <c r="O36" s="15">
        <v>0</v>
      </c>
      <c r="P36" s="16">
        <f t="shared" si="10"/>
        <v>-1</v>
      </c>
      <c r="Q36" s="17">
        <v>-1</v>
      </c>
      <c r="R36" s="28">
        <v>0</v>
      </c>
      <c r="S36" s="28"/>
      <c r="T36" s="19">
        <f t="shared" si="19"/>
        <v>0</v>
      </c>
      <c r="U36" s="20">
        <v>3500</v>
      </c>
      <c r="V36" s="77" t="e">
        <f>K36+#REF!+T36+U36</f>
        <v>#REF!</v>
      </c>
      <c r="W36" s="11">
        <f>+[1]ESIC!I8</f>
        <v>74</v>
      </c>
      <c r="X36" s="11">
        <f>ROUND(C36*12/100/22*Q36,0)+C36*12/100</f>
        <v>1008</v>
      </c>
      <c r="Y36" s="11">
        <v>0</v>
      </c>
      <c r="Z36" s="11">
        <v>0</v>
      </c>
      <c r="AA36" s="78">
        <v>0</v>
      </c>
      <c r="AB36" s="11"/>
      <c r="AC36" s="79" t="e">
        <f t="shared" si="14"/>
        <v>#REF!</v>
      </c>
      <c r="AD36" s="86">
        <v>0</v>
      </c>
      <c r="AE36" s="87" t="s">
        <v>162</v>
      </c>
      <c r="AF36" s="87"/>
      <c r="AG36" s="51">
        <f t="shared" ref="AG36:AG67" si="22">A36</f>
        <v>33</v>
      </c>
      <c r="AH36" s="88"/>
      <c r="AI36" s="10"/>
      <c r="AJ36" s="10"/>
      <c r="AK36" s="10" t="e">
        <f t="shared" si="20"/>
        <v>#REF!</v>
      </c>
      <c r="AL36" s="67" t="s">
        <v>24</v>
      </c>
      <c r="AO36" s="69">
        <f t="shared" si="21"/>
        <v>-1</v>
      </c>
      <c r="AP36" s="68">
        <f t="shared" ref="AP36:AP67" si="23">+P36-AO36</f>
        <v>0</v>
      </c>
      <c r="AQ36" s="68">
        <f t="shared" ref="AQ36:AQ67" si="24">+L36+O36-N36</f>
        <v>-1</v>
      </c>
      <c r="AR36" s="68">
        <f t="shared" ref="AR36:AR67" si="25">+AQ36-P36</f>
        <v>0</v>
      </c>
    </row>
    <row r="37" spans="1:44" x14ac:dyDescent="0.35">
      <c r="A37" s="8">
        <v>34</v>
      </c>
      <c r="B37" s="33" t="s">
        <v>25</v>
      </c>
      <c r="C37" s="34">
        <v>8800</v>
      </c>
      <c r="D37" s="34">
        <v>0</v>
      </c>
      <c r="E37" s="11">
        <v>0</v>
      </c>
      <c r="F37" s="11">
        <v>0</v>
      </c>
      <c r="G37" s="11">
        <f t="shared" si="0"/>
        <v>2200</v>
      </c>
      <c r="H37" s="11">
        <f t="shared" si="9"/>
        <v>2200</v>
      </c>
      <c r="I37" s="12">
        <v>11000</v>
      </c>
      <c r="J37" s="10">
        <f>ROUND(X37*108.33%+(W37*433.33%),0)-352</f>
        <v>1126</v>
      </c>
      <c r="K37" s="13">
        <f t="shared" si="1"/>
        <v>9874</v>
      </c>
      <c r="L37" s="14">
        <v>0</v>
      </c>
      <c r="M37" s="14">
        <v>24</v>
      </c>
      <c r="N37" s="14">
        <v>0</v>
      </c>
      <c r="O37" s="15">
        <v>0</v>
      </c>
      <c r="P37" s="16">
        <f t="shared" si="10"/>
        <v>0</v>
      </c>
      <c r="Q37" s="35">
        <v>0</v>
      </c>
      <c r="R37" s="28">
        <v>0</v>
      </c>
      <c r="S37" s="28"/>
      <c r="T37" s="19">
        <f t="shared" si="19"/>
        <v>0</v>
      </c>
      <c r="U37" s="20">
        <v>415</v>
      </c>
      <c r="V37" s="77" t="e">
        <f>K37+#REF!+T37+U37</f>
        <v>#REF!</v>
      </c>
      <c r="W37" s="11">
        <f>+[1]ESIC!I9</f>
        <v>77</v>
      </c>
      <c r="X37" s="11">
        <f>ROUND(C37*12/100/22*Q37,0)+C37*12/100</f>
        <v>1056</v>
      </c>
      <c r="Y37" s="11">
        <v>0</v>
      </c>
      <c r="Z37" s="11">
        <v>0</v>
      </c>
      <c r="AA37" s="78">
        <v>0</v>
      </c>
      <c r="AB37" s="11">
        <v>0</v>
      </c>
      <c r="AC37" s="79" t="e">
        <f t="shared" si="14"/>
        <v>#REF!</v>
      </c>
      <c r="AD37" s="86">
        <v>1</v>
      </c>
      <c r="AE37" s="87" t="s">
        <v>162</v>
      </c>
      <c r="AF37" s="87"/>
      <c r="AG37" s="51">
        <f t="shared" si="22"/>
        <v>34</v>
      </c>
      <c r="AH37" s="88"/>
      <c r="AI37" s="10"/>
      <c r="AJ37" s="10"/>
      <c r="AK37" s="10" t="e">
        <f t="shared" si="20"/>
        <v>#REF!</v>
      </c>
      <c r="AL37" s="67" t="s">
        <v>25</v>
      </c>
      <c r="AO37" s="69">
        <f t="shared" si="21"/>
        <v>0</v>
      </c>
      <c r="AP37" s="68">
        <f t="shared" si="23"/>
        <v>0</v>
      </c>
      <c r="AQ37" s="68">
        <f t="shared" si="24"/>
        <v>0</v>
      </c>
      <c r="AR37" s="68">
        <f t="shared" si="25"/>
        <v>0</v>
      </c>
    </row>
    <row r="38" spans="1:44" x14ac:dyDescent="0.35">
      <c r="A38" s="8">
        <v>35</v>
      </c>
      <c r="B38" s="33" t="s">
        <v>55</v>
      </c>
      <c r="C38" s="34">
        <v>8800</v>
      </c>
      <c r="D38" s="34">
        <v>0</v>
      </c>
      <c r="E38" s="11">
        <v>0</v>
      </c>
      <c r="F38" s="11">
        <v>0</v>
      </c>
      <c r="G38" s="11">
        <f t="shared" si="0"/>
        <v>6200</v>
      </c>
      <c r="H38" s="11">
        <f t="shared" si="9"/>
        <v>6200</v>
      </c>
      <c r="I38" s="12">
        <v>15000</v>
      </c>
      <c r="J38" s="10">
        <f>ROUND(X38*108.33%+(W38*433.33%),0)</f>
        <v>490</v>
      </c>
      <c r="K38" s="13">
        <f t="shared" si="1"/>
        <v>14510</v>
      </c>
      <c r="L38" s="14">
        <v>0</v>
      </c>
      <c r="M38" s="14">
        <v>24</v>
      </c>
      <c r="N38" s="14">
        <v>0</v>
      </c>
      <c r="O38" s="15">
        <v>0</v>
      </c>
      <c r="P38" s="16">
        <f t="shared" si="10"/>
        <v>0</v>
      </c>
      <c r="Q38" s="35">
        <v>0</v>
      </c>
      <c r="R38" s="28">
        <v>0</v>
      </c>
      <c r="S38" s="28"/>
      <c r="T38" s="19">
        <f t="shared" si="19"/>
        <v>0</v>
      </c>
      <c r="U38" s="20">
        <v>601</v>
      </c>
      <c r="V38" s="77" t="e">
        <f>K38+#REF!+T38+U38</f>
        <v>#REF!</v>
      </c>
      <c r="W38" s="11">
        <f>+[1]ESIC!I10</f>
        <v>113</v>
      </c>
      <c r="X38" s="10">
        <v>0</v>
      </c>
      <c r="Y38" s="11">
        <v>0</v>
      </c>
      <c r="Z38" s="11">
        <v>0</v>
      </c>
      <c r="AA38" s="78">
        <v>0</v>
      </c>
      <c r="AB38" s="11"/>
      <c r="AC38" s="79" t="e">
        <f t="shared" si="14"/>
        <v>#REF!</v>
      </c>
      <c r="AD38" s="86">
        <v>0</v>
      </c>
      <c r="AE38" s="87" t="s">
        <v>162</v>
      </c>
      <c r="AF38" s="87"/>
      <c r="AG38" s="51">
        <f t="shared" si="22"/>
        <v>35</v>
      </c>
      <c r="AH38" s="88"/>
      <c r="AI38" s="10"/>
      <c r="AJ38" s="10"/>
      <c r="AK38" s="10" t="e">
        <f t="shared" si="20"/>
        <v>#REF!</v>
      </c>
      <c r="AL38" s="67" t="s">
        <v>55</v>
      </c>
      <c r="AO38" s="69">
        <f t="shared" si="21"/>
        <v>0</v>
      </c>
      <c r="AP38" s="68">
        <f t="shared" si="23"/>
        <v>0</v>
      </c>
      <c r="AQ38" s="68">
        <f t="shared" si="24"/>
        <v>0</v>
      </c>
      <c r="AR38" s="68">
        <f t="shared" si="25"/>
        <v>0</v>
      </c>
    </row>
    <row r="39" spans="1:44" x14ac:dyDescent="0.35">
      <c r="A39" s="8">
        <v>36</v>
      </c>
      <c r="B39" s="33" t="s">
        <v>59</v>
      </c>
      <c r="C39" s="34">
        <v>8800</v>
      </c>
      <c r="D39" s="34">
        <v>0</v>
      </c>
      <c r="E39" s="11">
        <v>0</v>
      </c>
      <c r="F39" s="11">
        <v>0</v>
      </c>
      <c r="G39" s="11">
        <f t="shared" si="0"/>
        <v>1390</v>
      </c>
      <c r="H39" s="11">
        <f t="shared" si="9"/>
        <v>1390</v>
      </c>
      <c r="I39" s="12">
        <v>10190</v>
      </c>
      <c r="J39" s="10">
        <f>ROUND(X39*108.33%+(W39*433.33%),0)-40</f>
        <v>1321</v>
      </c>
      <c r="K39" s="13">
        <f t="shared" si="1"/>
        <v>8869</v>
      </c>
      <c r="L39" s="14">
        <v>0</v>
      </c>
      <c r="M39" s="14">
        <v>23</v>
      </c>
      <c r="N39" s="14">
        <v>1</v>
      </c>
      <c r="O39" s="15">
        <v>0</v>
      </c>
      <c r="P39" s="16">
        <f t="shared" si="10"/>
        <v>-1</v>
      </c>
      <c r="Q39" s="17">
        <v>-1</v>
      </c>
      <c r="R39" s="28">
        <v>0</v>
      </c>
      <c r="S39" s="28"/>
      <c r="T39" s="19">
        <f t="shared" si="19"/>
        <v>0</v>
      </c>
      <c r="U39" s="20"/>
      <c r="V39" s="77" t="e">
        <f>K39+#REF!+T39+U39</f>
        <v>#REF!</v>
      </c>
      <c r="W39" s="11">
        <f>+[1]ESIC!I11</f>
        <v>62</v>
      </c>
      <c r="X39" s="11">
        <f>ROUND(C39*12/100/22*Q39,0)+C39*12/100</f>
        <v>1008</v>
      </c>
      <c r="Y39" s="11">
        <v>0</v>
      </c>
      <c r="Z39" s="11">
        <v>0</v>
      </c>
      <c r="AA39" s="78">
        <v>0</v>
      </c>
      <c r="AB39" s="11"/>
      <c r="AC39" s="79" t="e">
        <f t="shared" si="14"/>
        <v>#REF!</v>
      </c>
      <c r="AD39" s="86">
        <v>0.5</v>
      </c>
      <c r="AE39" s="87" t="s">
        <v>162</v>
      </c>
      <c r="AF39" s="87"/>
      <c r="AG39" s="51">
        <f t="shared" si="22"/>
        <v>36</v>
      </c>
      <c r="AH39" s="88"/>
      <c r="AI39" s="10"/>
      <c r="AJ39" s="10"/>
      <c r="AK39" s="10" t="e">
        <f t="shared" si="20"/>
        <v>#REF!</v>
      </c>
      <c r="AL39" s="67" t="s">
        <v>59</v>
      </c>
      <c r="AO39" s="69">
        <f t="shared" si="21"/>
        <v>-1</v>
      </c>
      <c r="AP39" s="68">
        <f t="shared" si="23"/>
        <v>0</v>
      </c>
      <c r="AQ39" s="68">
        <f t="shared" si="24"/>
        <v>-1</v>
      </c>
      <c r="AR39" s="68">
        <f t="shared" si="25"/>
        <v>0</v>
      </c>
    </row>
    <row r="40" spans="1:44" x14ac:dyDescent="0.35">
      <c r="A40" s="8">
        <v>37</v>
      </c>
      <c r="B40" s="25" t="s">
        <v>27</v>
      </c>
      <c r="C40" s="36">
        <v>29000</v>
      </c>
      <c r="D40" s="36">
        <v>5850</v>
      </c>
      <c r="E40" s="11">
        <v>2925</v>
      </c>
      <c r="F40" s="11">
        <v>1462.5</v>
      </c>
      <c r="G40" s="11">
        <f t="shared" si="0"/>
        <v>41027.5</v>
      </c>
      <c r="H40" s="11">
        <f t="shared" si="9"/>
        <v>45415</v>
      </c>
      <c r="I40" s="12">
        <v>80265</v>
      </c>
      <c r="J40" s="10">
        <f>ROUND(X40*108.33%+(W40*435%),0)</f>
        <v>3770</v>
      </c>
      <c r="K40" s="13">
        <f t="shared" si="1"/>
        <v>76495</v>
      </c>
      <c r="L40" s="14">
        <v>20.5</v>
      </c>
      <c r="M40" s="14">
        <v>22</v>
      </c>
      <c r="N40" s="14">
        <v>0</v>
      </c>
      <c r="O40" s="15">
        <v>1</v>
      </c>
      <c r="P40" s="16">
        <f t="shared" si="10"/>
        <v>21.5</v>
      </c>
      <c r="Q40" s="17">
        <v>0</v>
      </c>
      <c r="R40" s="28">
        <f>20.5-8.5</f>
        <v>12</v>
      </c>
      <c r="S40" s="18"/>
      <c r="T40" s="19">
        <f t="shared" ref="T40:T59" si="26">+I40/22*S40</f>
        <v>0</v>
      </c>
      <c r="U40" s="20">
        <v>29631</v>
      </c>
      <c r="V40" s="77" t="e">
        <f>K40+#REF!+T40+U40</f>
        <v>#REF!</v>
      </c>
      <c r="W40" s="10">
        <v>0</v>
      </c>
      <c r="X40" s="11">
        <f>ROUND(C40*12/100/22*Q40,0)+C40*12/100</f>
        <v>3480</v>
      </c>
      <c r="Y40" s="11">
        <v>208</v>
      </c>
      <c r="Z40" s="11">
        <v>3500</v>
      </c>
      <c r="AA40" s="78">
        <v>0</v>
      </c>
      <c r="AB40" s="11"/>
      <c r="AC40" s="79" t="e">
        <f t="shared" si="14"/>
        <v>#REF!</v>
      </c>
      <c r="AD40" s="80">
        <v>0</v>
      </c>
      <c r="AE40" s="81" t="s">
        <v>162</v>
      </c>
      <c r="AF40" s="81"/>
      <c r="AG40" s="51">
        <f t="shared" si="22"/>
        <v>37</v>
      </c>
      <c r="AH40" s="82" t="e">
        <f>(V40-10000)/2</f>
        <v>#REF!</v>
      </c>
      <c r="AI40" s="83" t="e">
        <f>(V40-10000)/2</f>
        <v>#REF!</v>
      </c>
      <c r="AJ40" s="84">
        <v>10000</v>
      </c>
      <c r="AK40" s="84"/>
      <c r="AL40" s="67" t="s">
        <v>27</v>
      </c>
      <c r="AO40" s="69">
        <f t="shared" ref="AO40:AO56" si="27">M40+L40+O40-22</f>
        <v>21.5</v>
      </c>
      <c r="AP40" s="68">
        <f t="shared" si="23"/>
        <v>0</v>
      </c>
      <c r="AQ40" s="68">
        <f t="shared" si="24"/>
        <v>21.5</v>
      </c>
      <c r="AR40" s="68">
        <f t="shared" si="25"/>
        <v>0</v>
      </c>
    </row>
    <row r="41" spans="1:44" x14ac:dyDescent="0.35">
      <c r="A41" s="8">
        <v>38</v>
      </c>
      <c r="B41" s="27" t="s">
        <v>28</v>
      </c>
      <c r="C41" s="10">
        <v>75000</v>
      </c>
      <c r="D41" s="10">
        <v>22500</v>
      </c>
      <c r="E41" s="11">
        <f>D41/2</f>
        <v>11250</v>
      </c>
      <c r="F41" s="11">
        <f>E41/2</f>
        <v>5625</v>
      </c>
      <c r="G41" s="11">
        <f t="shared" si="0"/>
        <v>25525</v>
      </c>
      <c r="H41" s="11">
        <f t="shared" si="9"/>
        <v>42400</v>
      </c>
      <c r="I41" s="12">
        <v>139900</v>
      </c>
      <c r="J41" s="10">
        <f>ROUND(X41*108.33%+(W41*435%),0)</f>
        <v>886</v>
      </c>
      <c r="K41" s="13">
        <f t="shared" si="1"/>
        <v>139014</v>
      </c>
      <c r="L41" s="14">
        <v>0</v>
      </c>
      <c r="M41" s="14">
        <v>1</v>
      </c>
      <c r="N41" s="14">
        <v>21</v>
      </c>
      <c r="O41" s="15">
        <v>1</v>
      </c>
      <c r="P41" s="16">
        <f t="shared" si="10"/>
        <v>-20</v>
      </c>
      <c r="Q41" s="17">
        <v>-20</v>
      </c>
      <c r="R41" s="18">
        <v>0</v>
      </c>
      <c r="S41" s="18"/>
      <c r="T41" s="19">
        <f t="shared" si="26"/>
        <v>0</v>
      </c>
      <c r="U41" s="22"/>
      <c r="V41" s="77" t="e">
        <f>K41+#REF!+T41+U41</f>
        <v>#REF!</v>
      </c>
      <c r="W41" s="78">
        <v>0</v>
      </c>
      <c r="X41" s="11">
        <f>ROUND(C41*12/100/22*Q41,0)+C41*12/100</f>
        <v>818</v>
      </c>
      <c r="Y41" s="11">
        <v>208</v>
      </c>
      <c r="Z41" s="11">
        <v>100</v>
      </c>
      <c r="AA41" s="78">
        <v>0</v>
      </c>
      <c r="AB41" s="11">
        <v>-3842</v>
      </c>
      <c r="AC41" s="79" t="e">
        <f t="shared" si="14"/>
        <v>#REF!</v>
      </c>
      <c r="AD41" s="80">
        <v>18</v>
      </c>
      <c r="AE41" s="81" t="s">
        <v>162</v>
      </c>
      <c r="AF41" s="81"/>
      <c r="AG41" s="51">
        <f t="shared" si="22"/>
        <v>38</v>
      </c>
      <c r="AH41" s="82"/>
      <c r="AI41" s="84"/>
      <c r="AJ41" s="84"/>
      <c r="AK41" s="84" t="e">
        <f>+V41</f>
        <v>#REF!</v>
      </c>
      <c r="AL41" s="67" t="s">
        <v>28</v>
      </c>
      <c r="AO41" s="69">
        <f t="shared" si="27"/>
        <v>-20</v>
      </c>
      <c r="AP41" s="68">
        <f t="shared" si="23"/>
        <v>0</v>
      </c>
      <c r="AQ41" s="68">
        <f t="shared" si="24"/>
        <v>-20</v>
      </c>
      <c r="AR41" s="68">
        <f t="shared" si="25"/>
        <v>0</v>
      </c>
    </row>
    <row r="42" spans="1:44" x14ac:dyDescent="0.35">
      <c r="A42" s="8">
        <v>39</v>
      </c>
      <c r="B42" s="27" t="s">
        <v>29</v>
      </c>
      <c r="C42" s="10">
        <v>150000</v>
      </c>
      <c r="D42" s="10">
        <v>30000</v>
      </c>
      <c r="E42" s="11">
        <v>15000</v>
      </c>
      <c r="F42" s="11">
        <v>7500</v>
      </c>
      <c r="G42" s="11">
        <f t="shared" si="0"/>
        <v>222500</v>
      </c>
      <c r="H42" s="11">
        <f t="shared" si="9"/>
        <v>245000</v>
      </c>
      <c r="I42" s="12">
        <v>425000</v>
      </c>
      <c r="J42" s="10">
        <v>19499</v>
      </c>
      <c r="K42" s="13">
        <f t="shared" si="1"/>
        <v>405501</v>
      </c>
      <c r="L42" s="14">
        <v>0</v>
      </c>
      <c r="M42" s="14">
        <v>1</v>
      </c>
      <c r="N42" s="14">
        <v>21</v>
      </c>
      <c r="O42" s="15">
        <v>0</v>
      </c>
      <c r="P42" s="16">
        <f t="shared" si="10"/>
        <v>-21</v>
      </c>
      <c r="Q42" s="17">
        <v>-21</v>
      </c>
      <c r="R42" s="18">
        <v>0</v>
      </c>
      <c r="S42" s="18"/>
      <c r="T42" s="19">
        <f t="shared" si="26"/>
        <v>0</v>
      </c>
      <c r="U42" s="22"/>
      <c r="V42" s="77" t="e">
        <f>K42+#REF!+T42+U42</f>
        <v>#REF!</v>
      </c>
      <c r="W42" s="78">
        <v>0</v>
      </c>
      <c r="X42" s="11">
        <f>ROUND(C42*12/100/22*Q42,0)+C42*12/100</f>
        <v>818</v>
      </c>
      <c r="Y42" s="11">
        <v>208</v>
      </c>
      <c r="Z42" s="11">
        <v>100</v>
      </c>
      <c r="AA42" s="78">
        <v>0</v>
      </c>
      <c r="AB42" s="11">
        <v>0</v>
      </c>
      <c r="AC42" s="79" t="e">
        <f t="shared" si="14"/>
        <v>#REF!</v>
      </c>
      <c r="AD42" s="80">
        <v>19</v>
      </c>
      <c r="AE42" s="81" t="s">
        <v>162</v>
      </c>
      <c r="AF42" s="81"/>
      <c r="AG42" s="51">
        <f t="shared" si="22"/>
        <v>39</v>
      </c>
      <c r="AH42" s="82"/>
      <c r="AI42" s="83" t="e">
        <f>+V42</f>
        <v>#REF!</v>
      </c>
      <c r="AJ42" s="84"/>
      <c r="AK42" s="84"/>
      <c r="AL42" s="67" t="s">
        <v>29</v>
      </c>
      <c r="AO42" s="69">
        <f t="shared" si="27"/>
        <v>-21</v>
      </c>
      <c r="AP42" s="68">
        <f t="shared" si="23"/>
        <v>0</v>
      </c>
      <c r="AQ42" s="68">
        <f t="shared" si="24"/>
        <v>-21</v>
      </c>
      <c r="AR42" s="68">
        <f t="shared" si="25"/>
        <v>0</v>
      </c>
    </row>
    <row r="43" spans="1:44" x14ac:dyDescent="0.35">
      <c r="A43" s="8">
        <v>40</v>
      </c>
      <c r="B43" s="27" t="s">
        <v>30</v>
      </c>
      <c r="C43" s="10">
        <v>80000</v>
      </c>
      <c r="D43" s="10">
        <v>24000</v>
      </c>
      <c r="E43" s="11">
        <v>0</v>
      </c>
      <c r="F43" s="11">
        <v>0</v>
      </c>
      <c r="G43" s="11">
        <f t="shared" si="0"/>
        <v>16560</v>
      </c>
      <c r="H43" s="11">
        <f t="shared" si="9"/>
        <v>16560</v>
      </c>
      <c r="I43" s="12">
        <v>120560</v>
      </c>
      <c r="J43" s="10">
        <f>ROUND(X43*108.33%+(W43*435%),0)</f>
        <v>1418</v>
      </c>
      <c r="K43" s="13">
        <f t="shared" si="1"/>
        <v>119142</v>
      </c>
      <c r="L43" s="14">
        <v>0</v>
      </c>
      <c r="M43" s="14">
        <v>1</v>
      </c>
      <c r="N43" s="14">
        <v>20</v>
      </c>
      <c r="O43" s="15">
        <v>1</v>
      </c>
      <c r="P43" s="16">
        <f t="shared" si="10"/>
        <v>-19</v>
      </c>
      <c r="Q43" s="17">
        <v>-19</v>
      </c>
      <c r="R43" s="18">
        <v>0</v>
      </c>
      <c r="S43" s="18"/>
      <c r="T43" s="19">
        <f t="shared" si="26"/>
        <v>0</v>
      </c>
      <c r="U43" s="22"/>
      <c r="V43" s="77" t="e">
        <f>K43+#REF!+T43+U43</f>
        <v>#REF!</v>
      </c>
      <c r="W43" s="78">
        <v>0</v>
      </c>
      <c r="X43" s="11">
        <f>ROUND(C43*12/100/22*Q43,0)+C43*12/100</f>
        <v>1309</v>
      </c>
      <c r="Y43" s="11">
        <v>208</v>
      </c>
      <c r="Z43" s="11">
        <v>100</v>
      </c>
      <c r="AA43" s="78">
        <v>0</v>
      </c>
      <c r="AB43" s="11">
        <v>-29784</v>
      </c>
      <c r="AC43" s="79" t="e">
        <f t="shared" si="14"/>
        <v>#REF!</v>
      </c>
      <c r="AD43" s="80">
        <v>18</v>
      </c>
      <c r="AE43" s="81" t="s">
        <v>162</v>
      </c>
      <c r="AF43" s="81"/>
      <c r="AG43" s="51">
        <f t="shared" si="22"/>
        <v>40</v>
      </c>
      <c r="AH43" s="82"/>
      <c r="AI43" s="84"/>
      <c r="AJ43" s="84"/>
      <c r="AK43" s="84" t="e">
        <f>+V43</f>
        <v>#REF!</v>
      </c>
      <c r="AL43" s="67" t="s">
        <v>30</v>
      </c>
      <c r="AO43" s="69">
        <f t="shared" si="27"/>
        <v>-20</v>
      </c>
      <c r="AP43" s="68">
        <f t="shared" si="23"/>
        <v>1</v>
      </c>
      <c r="AQ43" s="68">
        <f t="shared" si="24"/>
        <v>-19</v>
      </c>
      <c r="AR43" s="68">
        <f t="shared" si="25"/>
        <v>0</v>
      </c>
    </row>
    <row r="44" spans="1:44" x14ac:dyDescent="0.35">
      <c r="A44" s="8">
        <v>41</v>
      </c>
      <c r="B44" s="27" t="s">
        <v>26</v>
      </c>
      <c r="C44" s="21">
        <v>16000</v>
      </c>
      <c r="D44" s="21">
        <v>4800</v>
      </c>
      <c r="E44" s="11">
        <v>2400</v>
      </c>
      <c r="F44" s="11">
        <v>1200</v>
      </c>
      <c r="G44" s="11">
        <f t="shared" si="0"/>
        <v>15600</v>
      </c>
      <c r="H44" s="11">
        <f t="shared" si="9"/>
        <v>19200</v>
      </c>
      <c r="I44" s="12">
        <v>40000</v>
      </c>
      <c r="J44" s="10">
        <v>0</v>
      </c>
      <c r="K44" s="13">
        <f t="shared" si="1"/>
        <v>40000</v>
      </c>
      <c r="L44" s="14">
        <v>0</v>
      </c>
      <c r="M44" s="14">
        <v>21</v>
      </c>
      <c r="N44" s="14">
        <v>1</v>
      </c>
      <c r="O44" s="15">
        <v>1</v>
      </c>
      <c r="P44" s="16">
        <f t="shared" si="10"/>
        <v>0</v>
      </c>
      <c r="Q44" s="17">
        <v>0</v>
      </c>
      <c r="R44" s="18">
        <v>0</v>
      </c>
      <c r="S44" s="18"/>
      <c r="T44" s="19">
        <f t="shared" si="26"/>
        <v>0</v>
      </c>
      <c r="U44" s="22"/>
      <c r="V44" s="77" t="e">
        <f>K44+#REF!+T44+U44</f>
        <v>#REF!</v>
      </c>
      <c r="W44" s="10">
        <v>0</v>
      </c>
      <c r="X44" s="10">
        <v>0</v>
      </c>
      <c r="Y44" s="11">
        <v>208</v>
      </c>
      <c r="Z44" s="11">
        <v>0</v>
      </c>
      <c r="AA44" s="78">
        <v>0</v>
      </c>
      <c r="AB44" s="11"/>
      <c r="AC44" s="79" t="e">
        <f t="shared" si="14"/>
        <v>#REF!</v>
      </c>
      <c r="AD44" s="80">
        <v>0</v>
      </c>
      <c r="AE44" s="81" t="s">
        <v>162</v>
      </c>
      <c r="AF44" s="81"/>
      <c r="AG44" s="51">
        <f t="shared" si="22"/>
        <v>41</v>
      </c>
      <c r="AH44" s="82" t="e">
        <f t="shared" ref="AH44:AH56" si="28">+V44</f>
        <v>#REF!</v>
      </c>
      <c r="AI44" s="84"/>
      <c r="AJ44" s="84"/>
      <c r="AK44" s="84"/>
      <c r="AL44" s="67" t="s">
        <v>26</v>
      </c>
      <c r="AO44" s="69">
        <f t="shared" si="27"/>
        <v>0</v>
      </c>
      <c r="AP44" s="68">
        <f t="shared" si="23"/>
        <v>0</v>
      </c>
      <c r="AQ44" s="68">
        <f t="shared" si="24"/>
        <v>0</v>
      </c>
      <c r="AR44" s="68">
        <f t="shared" si="25"/>
        <v>0</v>
      </c>
    </row>
    <row r="45" spans="1:44" x14ac:dyDescent="0.35">
      <c r="A45" s="8">
        <v>42</v>
      </c>
      <c r="B45" s="27" t="s">
        <v>31</v>
      </c>
      <c r="C45" s="10">
        <f>I45*40%</f>
        <v>16000</v>
      </c>
      <c r="D45" s="10">
        <f>C45/2</f>
        <v>8000</v>
      </c>
      <c r="E45" s="10">
        <f t="shared" ref="E45:F48" si="29">D45/2</f>
        <v>4000</v>
      </c>
      <c r="F45" s="10">
        <f t="shared" si="29"/>
        <v>2000</v>
      </c>
      <c r="G45" s="11">
        <f t="shared" si="0"/>
        <v>10000</v>
      </c>
      <c r="H45" s="11">
        <f t="shared" si="9"/>
        <v>16000</v>
      </c>
      <c r="I45" s="12">
        <v>40000</v>
      </c>
      <c r="J45" s="10">
        <v>0</v>
      </c>
      <c r="K45" s="13">
        <f t="shared" si="1"/>
        <v>40000</v>
      </c>
      <c r="L45" s="14">
        <v>0</v>
      </c>
      <c r="M45" s="14">
        <v>21</v>
      </c>
      <c r="N45" s="14">
        <v>1</v>
      </c>
      <c r="O45" s="15">
        <v>1</v>
      </c>
      <c r="P45" s="16">
        <f t="shared" si="10"/>
        <v>0</v>
      </c>
      <c r="Q45" s="17">
        <v>0</v>
      </c>
      <c r="R45" s="18">
        <v>0</v>
      </c>
      <c r="S45" s="18"/>
      <c r="T45" s="19">
        <f t="shared" si="26"/>
        <v>0</v>
      </c>
      <c r="U45" s="22"/>
      <c r="V45" s="77" t="e">
        <f>K45+#REF!+T45+U45</f>
        <v>#REF!</v>
      </c>
      <c r="W45" s="78">
        <v>0</v>
      </c>
      <c r="X45" s="10">
        <v>0</v>
      </c>
      <c r="Y45" s="11">
        <v>208</v>
      </c>
      <c r="Z45" s="11">
        <v>0</v>
      </c>
      <c r="AA45" s="78">
        <v>0</v>
      </c>
      <c r="AB45" s="11"/>
      <c r="AC45" s="79" t="e">
        <f t="shared" si="14"/>
        <v>#REF!</v>
      </c>
      <c r="AD45" s="80">
        <v>0</v>
      </c>
      <c r="AE45" s="81" t="s">
        <v>162</v>
      </c>
      <c r="AF45" s="81"/>
      <c r="AG45" s="51">
        <f t="shared" si="22"/>
        <v>42</v>
      </c>
      <c r="AH45" s="82" t="e">
        <f t="shared" si="28"/>
        <v>#REF!</v>
      </c>
      <c r="AI45" s="84"/>
      <c r="AJ45" s="84"/>
      <c r="AK45" s="84"/>
      <c r="AL45" s="67" t="s">
        <v>31</v>
      </c>
      <c r="AO45" s="69">
        <f t="shared" si="27"/>
        <v>0</v>
      </c>
      <c r="AP45" s="68">
        <f t="shared" si="23"/>
        <v>0</v>
      </c>
      <c r="AQ45" s="68">
        <f t="shared" si="24"/>
        <v>0</v>
      </c>
      <c r="AR45" s="68">
        <f t="shared" si="25"/>
        <v>0</v>
      </c>
    </row>
    <row r="46" spans="1:44" x14ac:dyDescent="0.35">
      <c r="A46" s="8">
        <v>43</v>
      </c>
      <c r="B46" s="8" t="s">
        <v>32</v>
      </c>
      <c r="C46" s="10">
        <f>I46*40%</f>
        <v>16000</v>
      </c>
      <c r="D46" s="10">
        <f>C46/2</f>
        <v>8000</v>
      </c>
      <c r="E46" s="10">
        <f t="shared" si="29"/>
        <v>4000</v>
      </c>
      <c r="F46" s="10">
        <f t="shared" si="29"/>
        <v>2000</v>
      </c>
      <c r="G46" s="11">
        <f t="shared" si="0"/>
        <v>10000</v>
      </c>
      <c r="H46" s="11">
        <f t="shared" si="9"/>
        <v>16000</v>
      </c>
      <c r="I46" s="12">
        <v>40000</v>
      </c>
      <c r="J46" s="10">
        <v>0</v>
      </c>
      <c r="K46" s="13">
        <f t="shared" si="1"/>
        <v>40000</v>
      </c>
      <c r="L46" s="14">
        <v>0</v>
      </c>
      <c r="M46" s="14">
        <v>21</v>
      </c>
      <c r="N46" s="14">
        <v>1</v>
      </c>
      <c r="O46" s="15">
        <v>1</v>
      </c>
      <c r="P46" s="16">
        <f t="shared" si="10"/>
        <v>0</v>
      </c>
      <c r="Q46" s="17">
        <v>0</v>
      </c>
      <c r="R46" s="18">
        <v>0</v>
      </c>
      <c r="S46" s="18"/>
      <c r="T46" s="19">
        <f t="shared" si="26"/>
        <v>0</v>
      </c>
      <c r="U46" s="22"/>
      <c r="V46" s="77" t="e">
        <f>K46+#REF!+T46+U46</f>
        <v>#REF!</v>
      </c>
      <c r="W46" s="78">
        <v>0</v>
      </c>
      <c r="X46" s="11">
        <v>0</v>
      </c>
      <c r="Y46" s="11">
        <v>208</v>
      </c>
      <c r="Z46" s="11">
        <v>0</v>
      </c>
      <c r="AA46" s="78">
        <v>0</v>
      </c>
      <c r="AB46" s="11"/>
      <c r="AC46" s="79" t="e">
        <f t="shared" si="14"/>
        <v>#REF!</v>
      </c>
      <c r="AD46" s="80">
        <v>0</v>
      </c>
      <c r="AE46" s="81" t="s">
        <v>162</v>
      </c>
      <c r="AF46" s="81"/>
      <c r="AG46" s="51">
        <f t="shared" si="22"/>
        <v>43</v>
      </c>
      <c r="AH46" s="82" t="e">
        <f t="shared" si="28"/>
        <v>#REF!</v>
      </c>
      <c r="AI46" s="83"/>
      <c r="AJ46" s="84"/>
      <c r="AK46" s="84"/>
      <c r="AL46" s="67" t="s">
        <v>32</v>
      </c>
      <c r="AO46" s="69">
        <f t="shared" si="27"/>
        <v>0</v>
      </c>
      <c r="AP46" s="68">
        <f t="shared" si="23"/>
        <v>0</v>
      </c>
      <c r="AQ46" s="68">
        <f t="shared" si="24"/>
        <v>0</v>
      </c>
      <c r="AR46" s="68">
        <f t="shared" si="25"/>
        <v>0</v>
      </c>
    </row>
    <row r="47" spans="1:44" x14ac:dyDescent="0.35">
      <c r="A47" s="8">
        <v>44</v>
      </c>
      <c r="B47" s="27" t="s">
        <v>33</v>
      </c>
      <c r="C47" s="10">
        <f>I47*40%</f>
        <v>12000</v>
      </c>
      <c r="D47" s="10">
        <f>C47/2</f>
        <v>6000</v>
      </c>
      <c r="E47" s="10">
        <f t="shared" si="29"/>
        <v>3000</v>
      </c>
      <c r="F47" s="10">
        <f t="shared" si="29"/>
        <v>1500</v>
      </c>
      <c r="G47" s="11">
        <f t="shared" si="0"/>
        <v>7500</v>
      </c>
      <c r="H47" s="11">
        <f t="shared" si="9"/>
        <v>12000</v>
      </c>
      <c r="I47" s="12">
        <v>30000</v>
      </c>
      <c r="J47" s="10">
        <v>0</v>
      </c>
      <c r="K47" s="13">
        <f t="shared" si="1"/>
        <v>30000</v>
      </c>
      <c r="L47" s="14">
        <v>0</v>
      </c>
      <c r="M47" s="14">
        <v>0</v>
      </c>
      <c r="N47" s="14">
        <v>22</v>
      </c>
      <c r="O47" s="15">
        <v>0</v>
      </c>
      <c r="P47" s="16">
        <f t="shared" si="10"/>
        <v>-22</v>
      </c>
      <c r="Q47" s="17">
        <v>-22</v>
      </c>
      <c r="R47" s="18">
        <v>0</v>
      </c>
      <c r="S47" s="18"/>
      <c r="T47" s="19">
        <f t="shared" si="26"/>
        <v>0</v>
      </c>
      <c r="U47" s="22"/>
      <c r="V47" s="77" t="e">
        <f>K47+#REF!+T47+U47</f>
        <v>#REF!</v>
      </c>
      <c r="W47" s="78">
        <v>0</v>
      </c>
      <c r="X47" s="11">
        <v>0</v>
      </c>
      <c r="Y47" s="11">
        <v>0</v>
      </c>
      <c r="Z47" s="11">
        <v>0</v>
      </c>
      <c r="AA47" s="78">
        <v>0</v>
      </c>
      <c r="AB47" s="11"/>
      <c r="AC47" s="79" t="e">
        <f t="shared" si="14"/>
        <v>#REF!</v>
      </c>
      <c r="AD47" s="80">
        <v>0</v>
      </c>
      <c r="AE47" s="81" t="s">
        <v>162</v>
      </c>
      <c r="AF47" s="81"/>
      <c r="AG47" s="51">
        <f t="shared" si="22"/>
        <v>44</v>
      </c>
      <c r="AH47" s="82" t="e">
        <f t="shared" si="28"/>
        <v>#REF!</v>
      </c>
      <c r="AI47" s="84"/>
      <c r="AJ47" s="84"/>
      <c r="AK47" s="84"/>
      <c r="AL47" s="67" t="s">
        <v>33</v>
      </c>
      <c r="AO47" s="69">
        <f t="shared" si="27"/>
        <v>-22</v>
      </c>
      <c r="AP47" s="68">
        <f t="shared" si="23"/>
        <v>0</v>
      </c>
      <c r="AQ47" s="68">
        <f t="shared" si="24"/>
        <v>-22</v>
      </c>
      <c r="AR47" s="68">
        <f t="shared" si="25"/>
        <v>0</v>
      </c>
    </row>
    <row r="48" spans="1:44" x14ac:dyDescent="0.35">
      <c r="A48" s="8">
        <v>45</v>
      </c>
      <c r="B48" s="8" t="s">
        <v>34</v>
      </c>
      <c r="C48" s="10">
        <f>I48*40%</f>
        <v>20000</v>
      </c>
      <c r="D48" s="10">
        <f>C48/2</f>
        <v>10000</v>
      </c>
      <c r="E48" s="10">
        <f t="shared" si="29"/>
        <v>5000</v>
      </c>
      <c r="F48" s="10">
        <f t="shared" si="29"/>
        <v>2500</v>
      </c>
      <c r="G48" s="11">
        <f t="shared" si="0"/>
        <v>12500</v>
      </c>
      <c r="H48" s="11">
        <f t="shared" si="9"/>
        <v>20000</v>
      </c>
      <c r="I48" s="12">
        <v>50000</v>
      </c>
      <c r="J48" s="11">
        <v>0</v>
      </c>
      <c r="K48" s="13">
        <f t="shared" si="1"/>
        <v>50000</v>
      </c>
      <c r="L48" s="14">
        <v>0</v>
      </c>
      <c r="M48" s="14">
        <v>21</v>
      </c>
      <c r="N48" s="14">
        <v>1</v>
      </c>
      <c r="O48" s="15">
        <v>1</v>
      </c>
      <c r="P48" s="16">
        <f t="shared" si="10"/>
        <v>0</v>
      </c>
      <c r="Q48" s="17">
        <v>0</v>
      </c>
      <c r="R48" s="18">
        <v>0</v>
      </c>
      <c r="S48" s="18"/>
      <c r="T48" s="19">
        <f t="shared" si="26"/>
        <v>0</v>
      </c>
      <c r="U48" s="22"/>
      <c r="V48" s="77" t="e">
        <f>K48+#REF!+T48+U48</f>
        <v>#REF!</v>
      </c>
      <c r="W48" s="78">
        <v>0</v>
      </c>
      <c r="X48" s="11">
        <v>0</v>
      </c>
      <c r="Y48" s="11">
        <v>208</v>
      </c>
      <c r="Z48" s="11">
        <v>0</v>
      </c>
      <c r="AA48" s="78">
        <v>0</v>
      </c>
      <c r="AB48" s="11"/>
      <c r="AC48" s="79" t="e">
        <f t="shared" si="14"/>
        <v>#REF!</v>
      </c>
      <c r="AD48" s="80">
        <v>0</v>
      </c>
      <c r="AE48" s="81" t="s">
        <v>162</v>
      </c>
      <c r="AF48" s="81"/>
      <c r="AG48" s="51">
        <f t="shared" si="22"/>
        <v>45</v>
      </c>
      <c r="AH48" s="82" t="e">
        <f t="shared" si="28"/>
        <v>#REF!</v>
      </c>
      <c r="AI48" s="84"/>
      <c r="AJ48" s="84"/>
      <c r="AK48" s="84"/>
      <c r="AL48" s="67" t="s">
        <v>34</v>
      </c>
      <c r="AO48" s="69">
        <f t="shared" si="27"/>
        <v>0</v>
      </c>
      <c r="AP48" s="68">
        <f t="shared" si="23"/>
        <v>0</v>
      </c>
      <c r="AQ48" s="68">
        <f t="shared" si="24"/>
        <v>0</v>
      </c>
      <c r="AR48" s="68">
        <f t="shared" si="25"/>
        <v>0</v>
      </c>
    </row>
    <row r="49" spans="1:46" x14ac:dyDescent="0.35">
      <c r="A49" s="8">
        <v>46</v>
      </c>
      <c r="B49" s="8" t="s">
        <v>35</v>
      </c>
      <c r="C49" s="10">
        <v>16000</v>
      </c>
      <c r="D49" s="10">
        <v>6400</v>
      </c>
      <c r="E49" s="11">
        <v>3200</v>
      </c>
      <c r="F49" s="11">
        <v>1600</v>
      </c>
      <c r="G49" s="11">
        <f t="shared" si="0"/>
        <v>2800</v>
      </c>
      <c r="H49" s="11">
        <f t="shared" si="9"/>
        <v>7600</v>
      </c>
      <c r="I49" s="12">
        <v>30000</v>
      </c>
      <c r="J49" s="10">
        <v>0</v>
      </c>
      <c r="K49" s="13">
        <f t="shared" si="1"/>
        <v>30000</v>
      </c>
      <c r="L49" s="14">
        <v>0</v>
      </c>
      <c r="M49" s="14">
        <v>0</v>
      </c>
      <c r="N49" s="14">
        <v>22</v>
      </c>
      <c r="O49" s="15">
        <v>0</v>
      </c>
      <c r="P49" s="16">
        <f t="shared" si="10"/>
        <v>-22</v>
      </c>
      <c r="Q49" s="17">
        <v>-22</v>
      </c>
      <c r="R49" s="18">
        <v>0</v>
      </c>
      <c r="S49" s="18"/>
      <c r="T49" s="19">
        <f t="shared" si="26"/>
        <v>0</v>
      </c>
      <c r="U49" s="22"/>
      <c r="V49" s="77" t="e">
        <f>K49+#REF!+T49+U49</f>
        <v>#REF!</v>
      </c>
      <c r="W49" s="78">
        <v>0</v>
      </c>
      <c r="X49" s="78">
        <v>0</v>
      </c>
      <c r="Y49" s="11">
        <v>0</v>
      </c>
      <c r="Z49" s="78">
        <v>0</v>
      </c>
      <c r="AA49" s="78">
        <v>0</v>
      </c>
      <c r="AB49" s="11"/>
      <c r="AC49" s="79" t="e">
        <f t="shared" si="14"/>
        <v>#REF!</v>
      </c>
      <c r="AD49" s="80">
        <v>0</v>
      </c>
      <c r="AE49" s="81" t="s">
        <v>162</v>
      </c>
      <c r="AF49" s="81"/>
      <c r="AG49" s="51">
        <f t="shared" si="22"/>
        <v>46</v>
      </c>
      <c r="AH49" s="82" t="e">
        <f t="shared" si="28"/>
        <v>#REF!</v>
      </c>
      <c r="AI49" s="84"/>
      <c r="AJ49" s="84"/>
      <c r="AK49" s="84"/>
      <c r="AL49" s="67" t="s">
        <v>35</v>
      </c>
      <c r="AO49" s="69">
        <f t="shared" si="27"/>
        <v>-22</v>
      </c>
      <c r="AP49" s="68">
        <f t="shared" si="23"/>
        <v>0</v>
      </c>
      <c r="AQ49" s="68">
        <f t="shared" si="24"/>
        <v>-22</v>
      </c>
      <c r="AR49" s="68">
        <f t="shared" si="25"/>
        <v>0</v>
      </c>
    </row>
    <row r="50" spans="1:46" x14ac:dyDescent="0.35">
      <c r="A50" s="8">
        <v>47</v>
      </c>
      <c r="B50" s="8" t="s">
        <v>36</v>
      </c>
      <c r="C50" s="10">
        <v>16000</v>
      </c>
      <c r="D50" s="10">
        <v>4800</v>
      </c>
      <c r="E50" s="11">
        <v>2400</v>
      </c>
      <c r="F50" s="11">
        <v>1200</v>
      </c>
      <c r="G50" s="11">
        <f t="shared" si="0"/>
        <v>600</v>
      </c>
      <c r="H50" s="11">
        <f t="shared" si="9"/>
        <v>4200</v>
      </c>
      <c r="I50" s="12">
        <v>25000</v>
      </c>
      <c r="J50" s="10">
        <v>0</v>
      </c>
      <c r="K50" s="13">
        <f t="shared" si="1"/>
        <v>25000</v>
      </c>
      <c r="L50" s="14">
        <v>0</v>
      </c>
      <c r="M50" s="14">
        <v>0</v>
      </c>
      <c r="N50" s="14">
        <v>22</v>
      </c>
      <c r="O50" s="15">
        <v>0</v>
      </c>
      <c r="P50" s="16">
        <f t="shared" si="10"/>
        <v>-22</v>
      </c>
      <c r="Q50" s="17">
        <v>-22</v>
      </c>
      <c r="R50" s="18">
        <v>0</v>
      </c>
      <c r="S50" s="18"/>
      <c r="T50" s="19">
        <f t="shared" si="26"/>
        <v>0</v>
      </c>
      <c r="U50" s="22"/>
      <c r="V50" s="77" t="e">
        <f>K50+#REF!+T50+U50</f>
        <v>#REF!</v>
      </c>
      <c r="W50" s="78">
        <v>0</v>
      </c>
      <c r="X50" s="78">
        <v>0</v>
      </c>
      <c r="Y50" s="11">
        <v>0</v>
      </c>
      <c r="Z50" s="78">
        <v>0</v>
      </c>
      <c r="AA50" s="78">
        <v>0</v>
      </c>
      <c r="AB50" s="11"/>
      <c r="AC50" s="79" t="e">
        <f t="shared" si="14"/>
        <v>#REF!</v>
      </c>
      <c r="AD50" s="80">
        <v>0</v>
      </c>
      <c r="AE50" s="81" t="s">
        <v>162</v>
      </c>
      <c r="AF50" s="81"/>
      <c r="AG50" s="51">
        <f t="shared" si="22"/>
        <v>47</v>
      </c>
      <c r="AH50" s="82" t="e">
        <f t="shared" si="28"/>
        <v>#REF!</v>
      </c>
      <c r="AI50" s="84"/>
      <c r="AJ50" s="84"/>
      <c r="AK50" s="84"/>
      <c r="AL50" s="67" t="s">
        <v>36</v>
      </c>
      <c r="AO50" s="69">
        <f t="shared" si="27"/>
        <v>-22</v>
      </c>
      <c r="AP50" s="68">
        <f t="shared" si="23"/>
        <v>0</v>
      </c>
      <c r="AQ50" s="68">
        <f t="shared" si="24"/>
        <v>-22</v>
      </c>
      <c r="AR50" s="68">
        <f t="shared" si="25"/>
        <v>0</v>
      </c>
    </row>
    <row r="51" spans="1:46" x14ac:dyDescent="0.35">
      <c r="A51" s="8">
        <v>48</v>
      </c>
      <c r="B51" s="8" t="s">
        <v>37</v>
      </c>
      <c r="C51" s="10">
        <v>24000</v>
      </c>
      <c r="D51" s="10">
        <v>10500</v>
      </c>
      <c r="E51" s="11">
        <v>5250</v>
      </c>
      <c r="F51" s="11">
        <v>2625</v>
      </c>
      <c r="G51" s="11">
        <f t="shared" si="0"/>
        <v>7625</v>
      </c>
      <c r="H51" s="11">
        <f t="shared" si="9"/>
        <v>15500</v>
      </c>
      <c r="I51" s="12">
        <v>50000</v>
      </c>
      <c r="J51" s="10">
        <v>0</v>
      </c>
      <c r="K51" s="13">
        <f t="shared" si="1"/>
        <v>50000</v>
      </c>
      <c r="L51" s="14">
        <v>0</v>
      </c>
      <c r="M51" s="14">
        <v>21</v>
      </c>
      <c r="N51" s="14">
        <v>1</v>
      </c>
      <c r="O51" s="15">
        <v>1</v>
      </c>
      <c r="P51" s="16">
        <f t="shared" si="10"/>
        <v>0</v>
      </c>
      <c r="Q51" s="17">
        <v>0</v>
      </c>
      <c r="R51" s="18">
        <v>0</v>
      </c>
      <c r="S51" s="18"/>
      <c r="T51" s="19">
        <f t="shared" si="26"/>
        <v>0</v>
      </c>
      <c r="U51" s="22"/>
      <c r="V51" s="77" t="e">
        <f>K51+#REF!+T51+U51</f>
        <v>#REF!</v>
      </c>
      <c r="W51" s="78">
        <v>0</v>
      </c>
      <c r="X51" s="78">
        <v>0</v>
      </c>
      <c r="Y51" s="11">
        <v>208</v>
      </c>
      <c r="Z51" s="78">
        <v>0</v>
      </c>
      <c r="AA51" s="78">
        <v>0</v>
      </c>
      <c r="AB51" s="11"/>
      <c r="AC51" s="79" t="e">
        <f t="shared" si="14"/>
        <v>#REF!</v>
      </c>
      <c r="AD51" s="80">
        <v>0</v>
      </c>
      <c r="AE51" s="81" t="s">
        <v>162</v>
      </c>
      <c r="AF51" s="81"/>
      <c r="AG51" s="51">
        <f t="shared" si="22"/>
        <v>48</v>
      </c>
      <c r="AH51" s="82" t="e">
        <f t="shared" si="28"/>
        <v>#REF!</v>
      </c>
      <c r="AI51" s="84"/>
      <c r="AJ51" s="84"/>
      <c r="AK51" s="84"/>
      <c r="AL51" s="67" t="s">
        <v>37</v>
      </c>
      <c r="AO51" s="69">
        <f t="shared" si="27"/>
        <v>0</v>
      </c>
      <c r="AP51" s="68">
        <f t="shared" si="23"/>
        <v>0</v>
      </c>
      <c r="AQ51" s="68">
        <f t="shared" si="24"/>
        <v>0</v>
      </c>
      <c r="AR51" s="68">
        <f t="shared" si="25"/>
        <v>0</v>
      </c>
    </row>
    <row r="52" spans="1:46" x14ac:dyDescent="0.35">
      <c r="A52" s="8">
        <v>49</v>
      </c>
      <c r="B52" s="8" t="s">
        <v>38</v>
      </c>
      <c r="C52" s="10">
        <v>16000</v>
      </c>
      <c r="D52" s="10">
        <v>6400</v>
      </c>
      <c r="E52" s="11">
        <v>3200</v>
      </c>
      <c r="F52" s="11">
        <v>1600</v>
      </c>
      <c r="G52" s="11">
        <f t="shared" si="0"/>
        <v>12800</v>
      </c>
      <c r="H52" s="11">
        <f t="shared" si="9"/>
        <v>17600</v>
      </c>
      <c r="I52" s="12">
        <v>40000</v>
      </c>
      <c r="J52" s="10">
        <v>0</v>
      </c>
      <c r="K52" s="13">
        <f t="shared" si="1"/>
        <v>40000</v>
      </c>
      <c r="L52" s="14">
        <v>0</v>
      </c>
      <c r="M52" s="14">
        <v>21</v>
      </c>
      <c r="N52" s="14">
        <v>1</v>
      </c>
      <c r="O52" s="15">
        <v>1</v>
      </c>
      <c r="P52" s="16">
        <f t="shared" si="10"/>
        <v>0</v>
      </c>
      <c r="Q52" s="17">
        <v>0</v>
      </c>
      <c r="R52" s="18">
        <v>0</v>
      </c>
      <c r="S52" s="18"/>
      <c r="T52" s="19">
        <f t="shared" si="26"/>
        <v>0</v>
      </c>
      <c r="U52" s="22"/>
      <c r="V52" s="77" t="e">
        <f>K52+#REF!+T52+U52</f>
        <v>#REF!</v>
      </c>
      <c r="W52" s="78">
        <v>0</v>
      </c>
      <c r="X52" s="78">
        <v>0</v>
      </c>
      <c r="Y52" s="11">
        <v>208</v>
      </c>
      <c r="Z52" s="78">
        <v>0</v>
      </c>
      <c r="AA52" s="78">
        <v>0</v>
      </c>
      <c r="AB52" s="11"/>
      <c r="AC52" s="79" t="e">
        <f t="shared" si="14"/>
        <v>#REF!</v>
      </c>
      <c r="AD52" s="80">
        <v>0</v>
      </c>
      <c r="AE52" s="81" t="s">
        <v>162</v>
      </c>
      <c r="AF52" s="81"/>
      <c r="AG52" s="51">
        <f t="shared" si="22"/>
        <v>49</v>
      </c>
      <c r="AH52" s="82" t="e">
        <f t="shared" si="28"/>
        <v>#REF!</v>
      </c>
      <c r="AI52" s="84"/>
      <c r="AJ52" s="84"/>
      <c r="AK52" s="84"/>
      <c r="AL52" s="67" t="s">
        <v>38</v>
      </c>
      <c r="AO52" s="69">
        <f t="shared" si="27"/>
        <v>0</v>
      </c>
      <c r="AP52" s="68">
        <f t="shared" si="23"/>
        <v>0</v>
      </c>
      <c r="AQ52" s="68">
        <f t="shared" si="24"/>
        <v>0</v>
      </c>
      <c r="AR52" s="68">
        <f t="shared" si="25"/>
        <v>0</v>
      </c>
    </row>
    <row r="53" spans="1:46" x14ac:dyDescent="0.35">
      <c r="A53" s="8">
        <v>50</v>
      </c>
      <c r="B53" s="8" t="s">
        <v>39</v>
      </c>
      <c r="C53" s="10">
        <v>15200</v>
      </c>
      <c r="D53" s="10">
        <v>8400</v>
      </c>
      <c r="E53" s="11">
        <v>4200</v>
      </c>
      <c r="F53" s="11">
        <v>2100</v>
      </c>
      <c r="G53" s="11">
        <f t="shared" si="0"/>
        <v>5100</v>
      </c>
      <c r="H53" s="11">
        <f t="shared" si="9"/>
        <v>11400</v>
      </c>
      <c r="I53" s="12">
        <v>35000</v>
      </c>
      <c r="J53" s="10">
        <v>0</v>
      </c>
      <c r="K53" s="13">
        <f t="shared" si="1"/>
        <v>35000</v>
      </c>
      <c r="L53" s="14">
        <v>0</v>
      </c>
      <c r="M53" s="14">
        <v>0</v>
      </c>
      <c r="N53" s="14">
        <v>22</v>
      </c>
      <c r="O53" s="15">
        <v>0</v>
      </c>
      <c r="P53" s="16">
        <f t="shared" si="10"/>
        <v>-22</v>
      </c>
      <c r="Q53" s="17">
        <v>-22</v>
      </c>
      <c r="R53" s="18">
        <v>0</v>
      </c>
      <c r="S53" s="18"/>
      <c r="T53" s="19">
        <f t="shared" si="26"/>
        <v>0</v>
      </c>
      <c r="U53" s="22"/>
      <c r="V53" s="77" t="e">
        <f>K53+#REF!+T53+U53</f>
        <v>#REF!</v>
      </c>
      <c r="W53" s="78">
        <v>0</v>
      </c>
      <c r="X53" s="78">
        <v>0</v>
      </c>
      <c r="Y53" s="11">
        <v>0</v>
      </c>
      <c r="Z53" s="78">
        <v>0</v>
      </c>
      <c r="AA53" s="78">
        <v>0</v>
      </c>
      <c r="AB53" s="11"/>
      <c r="AC53" s="79" t="e">
        <f t="shared" si="14"/>
        <v>#REF!</v>
      </c>
      <c r="AD53" s="80">
        <v>0</v>
      </c>
      <c r="AE53" s="81" t="s">
        <v>162</v>
      </c>
      <c r="AF53" s="81"/>
      <c r="AG53" s="51">
        <f t="shared" si="22"/>
        <v>50</v>
      </c>
      <c r="AH53" s="82" t="e">
        <f t="shared" si="28"/>
        <v>#REF!</v>
      </c>
      <c r="AI53" s="84"/>
      <c r="AJ53" s="84"/>
      <c r="AK53" s="84"/>
      <c r="AL53" s="67" t="s">
        <v>39</v>
      </c>
      <c r="AO53" s="69">
        <f t="shared" si="27"/>
        <v>-22</v>
      </c>
      <c r="AP53" s="68">
        <f t="shared" si="23"/>
        <v>0</v>
      </c>
      <c r="AQ53" s="68">
        <f t="shared" si="24"/>
        <v>-22</v>
      </c>
      <c r="AR53" s="68">
        <f t="shared" si="25"/>
        <v>0</v>
      </c>
    </row>
    <row r="54" spans="1:46" x14ac:dyDescent="0.35">
      <c r="A54" s="8">
        <v>51</v>
      </c>
      <c r="B54" s="8" t="s">
        <v>40</v>
      </c>
      <c r="C54" s="10">
        <f>I54*40%</f>
        <v>20000</v>
      </c>
      <c r="D54" s="10">
        <f t="shared" ref="D54:F55" si="30">C54/2</f>
        <v>10000</v>
      </c>
      <c r="E54" s="10">
        <f t="shared" si="30"/>
        <v>5000</v>
      </c>
      <c r="F54" s="10">
        <f t="shared" si="30"/>
        <v>2500</v>
      </c>
      <c r="G54" s="11">
        <f t="shared" si="0"/>
        <v>12500</v>
      </c>
      <c r="H54" s="11">
        <f t="shared" si="9"/>
        <v>20000</v>
      </c>
      <c r="I54" s="12">
        <v>50000</v>
      </c>
      <c r="J54" s="10">
        <v>0</v>
      </c>
      <c r="K54" s="13">
        <f t="shared" si="1"/>
        <v>50000</v>
      </c>
      <c r="L54" s="14">
        <v>0</v>
      </c>
      <c r="M54" s="14">
        <v>0</v>
      </c>
      <c r="N54" s="14">
        <v>22</v>
      </c>
      <c r="O54" s="15">
        <v>0</v>
      </c>
      <c r="P54" s="16">
        <f t="shared" si="10"/>
        <v>-22</v>
      </c>
      <c r="Q54" s="17">
        <v>-22</v>
      </c>
      <c r="R54" s="18">
        <v>0</v>
      </c>
      <c r="S54" s="18"/>
      <c r="T54" s="19">
        <f t="shared" si="26"/>
        <v>0</v>
      </c>
      <c r="U54" s="22"/>
      <c r="V54" s="77" t="e">
        <f>K54+#REF!+T54+U54</f>
        <v>#REF!</v>
      </c>
      <c r="W54" s="78">
        <v>0</v>
      </c>
      <c r="X54" s="78">
        <v>0</v>
      </c>
      <c r="Y54" s="11">
        <v>0</v>
      </c>
      <c r="Z54" s="78">
        <v>0</v>
      </c>
      <c r="AA54" s="78">
        <v>0</v>
      </c>
      <c r="AB54" s="11"/>
      <c r="AC54" s="79" t="e">
        <f t="shared" si="14"/>
        <v>#REF!</v>
      </c>
      <c r="AD54" s="80">
        <v>0</v>
      </c>
      <c r="AE54" s="81" t="s">
        <v>162</v>
      </c>
      <c r="AF54" s="81"/>
      <c r="AG54" s="51">
        <f t="shared" si="22"/>
        <v>51</v>
      </c>
      <c r="AH54" s="82" t="e">
        <f t="shared" si="28"/>
        <v>#REF!</v>
      </c>
      <c r="AI54" s="84"/>
      <c r="AJ54" s="84"/>
      <c r="AK54" s="84"/>
      <c r="AL54" s="67" t="s">
        <v>40</v>
      </c>
      <c r="AO54" s="69">
        <f t="shared" si="27"/>
        <v>-22</v>
      </c>
      <c r="AP54" s="68">
        <f t="shared" si="23"/>
        <v>0</v>
      </c>
      <c r="AQ54" s="68">
        <f t="shared" si="24"/>
        <v>-22</v>
      </c>
      <c r="AR54" s="68">
        <f t="shared" si="25"/>
        <v>0</v>
      </c>
    </row>
    <row r="55" spans="1:46" x14ac:dyDescent="0.35">
      <c r="A55" s="8">
        <v>52</v>
      </c>
      <c r="B55" s="8" t="s">
        <v>45</v>
      </c>
      <c r="C55" s="10">
        <f>I55*40%</f>
        <v>16000</v>
      </c>
      <c r="D55" s="10">
        <f t="shared" si="30"/>
        <v>8000</v>
      </c>
      <c r="E55" s="10">
        <f t="shared" si="30"/>
        <v>4000</v>
      </c>
      <c r="F55" s="10">
        <f t="shared" si="30"/>
        <v>2000</v>
      </c>
      <c r="G55" s="11">
        <f t="shared" si="0"/>
        <v>10000</v>
      </c>
      <c r="H55" s="11">
        <f t="shared" si="9"/>
        <v>16000</v>
      </c>
      <c r="I55" s="12">
        <v>40000</v>
      </c>
      <c r="J55" s="10">
        <v>0</v>
      </c>
      <c r="K55" s="13">
        <f t="shared" si="1"/>
        <v>40000</v>
      </c>
      <c r="L55" s="14">
        <v>0</v>
      </c>
      <c r="M55" s="14">
        <v>21</v>
      </c>
      <c r="N55" s="14">
        <v>1</v>
      </c>
      <c r="O55" s="15">
        <v>1</v>
      </c>
      <c r="P55" s="16">
        <f t="shared" si="10"/>
        <v>0</v>
      </c>
      <c r="Q55" s="17">
        <v>0</v>
      </c>
      <c r="R55" s="18">
        <v>0</v>
      </c>
      <c r="S55" s="18"/>
      <c r="T55" s="19">
        <f t="shared" si="26"/>
        <v>0</v>
      </c>
      <c r="U55" s="22"/>
      <c r="V55" s="77" t="e">
        <f>K55+#REF!+T55+U55</f>
        <v>#REF!</v>
      </c>
      <c r="W55" s="78">
        <v>0</v>
      </c>
      <c r="X55" s="78">
        <v>0</v>
      </c>
      <c r="Y55" s="11">
        <v>208</v>
      </c>
      <c r="Z55" s="78">
        <v>0</v>
      </c>
      <c r="AA55" s="78">
        <v>0</v>
      </c>
      <c r="AB55" s="11"/>
      <c r="AC55" s="79" t="e">
        <f t="shared" si="14"/>
        <v>#REF!</v>
      </c>
      <c r="AD55" s="80">
        <v>0</v>
      </c>
      <c r="AE55" s="81" t="s">
        <v>162</v>
      </c>
      <c r="AF55" s="81"/>
      <c r="AG55" s="51">
        <f t="shared" si="22"/>
        <v>52</v>
      </c>
      <c r="AH55" s="82" t="e">
        <f t="shared" si="28"/>
        <v>#REF!</v>
      </c>
      <c r="AI55" s="84"/>
      <c r="AJ55" s="84"/>
      <c r="AK55" s="84"/>
      <c r="AL55" s="67" t="s">
        <v>45</v>
      </c>
      <c r="AO55" s="69">
        <f t="shared" si="27"/>
        <v>0</v>
      </c>
      <c r="AP55" s="68">
        <f t="shared" si="23"/>
        <v>0</v>
      </c>
      <c r="AQ55" s="68">
        <f t="shared" si="24"/>
        <v>0</v>
      </c>
      <c r="AR55" s="68">
        <f t="shared" si="25"/>
        <v>0</v>
      </c>
    </row>
    <row r="56" spans="1:46" x14ac:dyDescent="0.35">
      <c r="A56" s="8">
        <v>53</v>
      </c>
      <c r="B56" s="8" t="s">
        <v>49</v>
      </c>
      <c r="C56" s="10">
        <v>16000</v>
      </c>
      <c r="D56" s="10">
        <v>6400</v>
      </c>
      <c r="E56" s="11">
        <v>3200</v>
      </c>
      <c r="F56" s="11">
        <v>1600</v>
      </c>
      <c r="G56" s="11">
        <f t="shared" si="0"/>
        <v>12800</v>
      </c>
      <c r="H56" s="11">
        <f t="shared" si="9"/>
        <v>17600</v>
      </c>
      <c r="I56" s="12">
        <v>40000</v>
      </c>
      <c r="J56" s="10">
        <v>0</v>
      </c>
      <c r="K56" s="13">
        <f t="shared" si="1"/>
        <v>40000</v>
      </c>
      <c r="L56" s="14">
        <v>0</v>
      </c>
      <c r="M56" s="14">
        <v>0</v>
      </c>
      <c r="N56" s="14">
        <v>22</v>
      </c>
      <c r="O56" s="15">
        <v>0</v>
      </c>
      <c r="P56" s="16">
        <f t="shared" si="10"/>
        <v>-22</v>
      </c>
      <c r="Q56" s="17">
        <v>-22</v>
      </c>
      <c r="R56" s="18">
        <v>0</v>
      </c>
      <c r="S56" s="18"/>
      <c r="T56" s="19">
        <f t="shared" si="26"/>
        <v>0</v>
      </c>
      <c r="U56" s="22"/>
      <c r="V56" s="77" t="e">
        <f>K56+#REF!+T56+U56</f>
        <v>#REF!</v>
      </c>
      <c r="W56" s="78">
        <v>0</v>
      </c>
      <c r="X56" s="78">
        <v>0</v>
      </c>
      <c r="Y56" s="11">
        <v>0</v>
      </c>
      <c r="Z56" s="78">
        <v>0</v>
      </c>
      <c r="AA56" s="78">
        <v>0</v>
      </c>
      <c r="AB56" s="11"/>
      <c r="AC56" s="79" t="e">
        <f t="shared" si="14"/>
        <v>#REF!</v>
      </c>
      <c r="AD56" s="80">
        <v>0</v>
      </c>
      <c r="AE56" s="81" t="s">
        <v>162</v>
      </c>
      <c r="AF56" s="81"/>
      <c r="AG56" s="51">
        <f t="shared" si="22"/>
        <v>53</v>
      </c>
      <c r="AH56" s="82" t="e">
        <f t="shared" si="28"/>
        <v>#REF!</v>
      </c>
      <c r="AI56" s="84"/>
      <c r="AJ56" s="84"/>
      <c r="AK56" s="84"/>
      <c r="AL56" s="67" t="s">
        <v>49</v>
      </c>
      <c r="AO56" s="69">
        <f t="shared" si="27"/>
        <v>-22</v>
      </c>
      <c r="AP56" s="68">
        <f t="shared" si="23"/>
        <v>0</v>
      </c>
      <c r="AQ56" s="68">
        <f t="shared" si="24"/>
        <v>-22</v>
      </c>
      <c r="AR56" s="68">
        <f t="shared" si="25"/>
        <v>0</v>
      </c>
    </row>
    <row r="57" spans="1:46" s="99" customFormat="1" x14ac:dyDescent="0.35">
      <c r="A57" s="37">
        <v>54</v>
      </c>
      <c r="B57" s="38" t="s">
        <v>56</v>
      </c>
      <c r="C57" s="39">
        <f>9000-200</f>
        <v>8800</v>
      </c>
      <c r="D57" s="39">
        <v>0</v>
      </c>
      <c r="E57" s="40">
        <v>0</v>
      </c>
      <c r="F57" s="40">
        <v>0</v>
      </c>
      <c r="G57" s="40">
        <f t="shared" si="0"/>
        <v>1350</v>
      </c>
      <c r="H57" s="40">
        <f t="shared" si="9"/>
        <v>1350</v>
      </c>
      <c r="I57" s="41">
        <v>10150</v>
      </c>
      <c r="J57" s="42">
        <v>0</v>
      </c>
      <c r="K57" s="41">
        <f t="shared" si="1"/>
        <v>10150</v>
      </c>
      <c r="L57" s="43">
        <v>0</v>
      </c>
      <c r="M57" s="43">
        <v>31</v>
      </c>
      <c r="N57" s="43">
        <v>0</v>
      </c>
      <c r="O57" s="44">
        <v>0</v>
      </c>
      <c r="P57" s="45">
        <f t="shared" si="10"/>
        <v>0</v>
      </c>
      <c r="Q57" s="46">
        <v>0</v>
      </c>
      <c r="R57" s="47">
        <v>0</v>
      </c>
      <c r="S57" s="47"/>
      <c r="T57" s="48">
        <f t="shared" si="26"/>
        <v>0</v>
      </c>
      <c r="U57" s="49"/>
      <c r="V57" s="89" t="e">
        <f>K57+#REF!+T57+U57</f>
        <v>#REF!</v>
      </c>
      <c r="W57" s="40">
        <f>+[1]ESIC!I12</f>
        <v>76</v>
      </c>
      <c r="X57" s="42">
        <f>ROUND(C57/22*(22+Q57)*12/100,0)</f>
        <v>1056</v>
      </c>
      <c r="Y57" s="40">
        <v>0</v>
      </c>
      <c r="Z57" s="40">
        <v>0</v>
      </c>
      <c r="AA57" s="90">
        <v>0</v>
      </c>
      <c r="AB57" s="40"/>
      <c r="AC57" s="91" t="e">
        <f t="shared" si="14"/>
        <v>#REF!</v>
      </c>
      <c r="AD57" s="92">
        <v>8</v>
      </c>
      <c r="AE57" s="93" t="s">
        <v>162</v>
      </c>
      <c r="AF57" s="93"/>
      <c r="AG57" s="94">
        <f t="shared" si="22"/>
        <v>54</v>
      </c>
      <c r="AH57" s="95"/>
      <c r="AI57" s="96"/>
      <c r="AJ57" s="96"/>
      <c r="AK57" s="97" t="e">
        <f>+V57</f>
        <v>#REF!</v>
      </c>
      <c r="AL57" s="98" t="s">
        <v>56</v>
      </c>
      <c r="AO57" s="100">
        <f>M57+L57+O57-31</f>
        <v>0</v>
      </c>
      <c r="AP57" s="99">
        <f t="shared" si="23"/>
        <v>0</v>
      </c>
      <c r="AQ57" s="99">
        <f t="shared" si="24"/>
        <v>0</v>
      </c>
      <c r="AR57" s="99">
        <f t="shared" si="25"/>
        <v>0</v>
      </c>
    </row>
    <row r="58" spans="1:46" s="99" customFormat="1" x14ac:dyDescent="0.35">
      <c r="A58" s="37">
        <v>55</v>
      </c>
      <c r="B58" s="38" t="s">
        <v>57</v>
      </c>
      <c r="C58" s="39">
        <f>9500-700</f>
        <v>8800</v>
      </c>
      <c r="D58" s="39">
        <v>0</v>
      </c>
      <c r="E58" s="40">
        <v>0</v>
      </c>
      <c r="F58" s="40">
        <v>0</v>
      </c>
      <c r="G58" s="40">
        <f t="shared" si="0"/>
        <v>1850</v>
      </c>
      <c r="H58" s="40">
        <f t="shared" si="9"/>
        <v>1850</v>
      </c>
      <c r="I58" s="41">
        <v>10650</v>
      </c>
      <c r="J58" s="42">
        <v>0</v>
      </c>
      <c r="K58" s="41">
        <f t="shared" si="1"/>
        <v>10650</v>
      </c>
      <c r="L58" s="43">
        <v>0</v>
      </c>
      <c r="M58" s="43">
        <v>31</v>
      </c>
      <c r="N58" s="43">
        <v>0</v>
      </c>
      <c r="O58" s="44">
        <v>0</v>
      </c>
      <c r="P58" s="45">
        <f t="shared" si="10"/>
        <v>0</v>
      </c>
      <c r="Q58" s="46">
        <v>0</v>
      </c>
      <c r="R58" s="47">
        <v>0</v>
      </c>
      <c r="S58" s="47"/>
      <c r="T58" s="48">
        <f t="shared" si="26"/>
        <v>0</v>
      </c>
      <c r="U58" s="50"/>
      <c r="V58" s="89" t="e">
        <f>K58+#REF!+T58+U58</f>
        <v>#REF!</v>
      </c>
      <c r="W58" s="40">
        <f>+[1]ESIC!I13</f>
        <v>80</v>
      </c>
      <c r="X58" s="42">
        <f>ROUND(C58/22*(22+Q58)*12/100,0)</f>
        <v>1056</v>
      </c>
      <c r="Y58" s="40">
        <v>0</v>
      </c>
      <c r="Z58" s="40">
        <v>0</v>
      </c>
      <c r="AA58" s="90">
        <v>0</v>
      </c>
      <c r="AB58" s="40">
        <v>1392</v>
      </c>
      <c r="AC58" s="91" t="e">
        <f t="shared" si="14"/>
        <v>#REF!</v>
      </c>
      <c r="AD58" s="92">
        <v>0</v>
      </c>
      <c r="AE58" s="93" t="s">
        <v>162</v>
      </c>
      <c r="AF58" s="93"/>
      <c r="AG58" s="94">
        <f t="shared" si="22"/>
        <v>55</v>
      </c>
      <c r="AH58" s="95"/>
      <c r="AI58" s="96"/>
      <c r="AJ58" s="96"/>
      <c r="AK58" s="97" t="e">
        <f>+V58</f>
        <v>#REF!</v>
      </c>
      <c r="AL58" s="98" t="s">
        <v>57</v>
      </c>
      <c r="AO58" s="100">
        <f>M58+L58+O58-31</f>
        <v>0</v>
      </c>
      <c r="AP58" s="99">
        <f t="shared" si="23"/>
        <v>0</v>
      </c>
      <c r="AQ58" s="99">
        <f t="shared" si="24"/>
        <v>0</v>
      </c>
      <c r="AR58" s="99">
        <f t="shared" si="25"/>
        <v>0</v>
      </c>
    </row>
    <row r="59" spans="1:46" s="99" customFormat="1" x14ac:dyDescent="0.35">
      <c r="A59" s="37">
        <v>56</v>
      </c>
      <c r="B59" s="38" t="s">
        <v>58</v>
      </c>
      <c r="C59" s="39">
        <f>10000-1200</f>
        <v>8800</v>
      </c>
      <c r="D59" s="39">
        <v>0</v>
      </c>
      <c r="E59" s="40">
        <v>0</v>
      </c>
      <c r="F59" s="40">
        <v>0</v>
      </c>
      <c r="G59" s="40">
        <f t="shared" si="0"/>
        <v>2350</v>
      </c>
      <c r="H59" s="40">
        <f t="shared" si="9"/>
        <v>2350</v>
      </c>
      <c r="I59" s="41">
        <v>11150</v>
      </c>
      <c r="J59" s="42">
        <v>0</v>
      </c>
      <c r="K59" s="41">
        <f t="shared" si="1"/>
        <v>11150</v>
      </c>
      <c r="L59" s="43">
        <v>0</v>
      </c>
      <c r="M59" s="43">
        <v>28</v>
      </c>
      <c r="N59" s="43">
        <v>3</v>
      </c>
      <c r="O59" s="44">
        <v>0</v>
      </c>
      <c r="P59" s="45">
        <f t="shared" si="10"/>
        <v>-3</v>
      </c>
      <c r="Q59" s="46">
        <v>-3</v>
      </c>
      <c r="R59" s="47">
        <v>0</v>
      </c>
      <c r="S59" s="47"/>
      <c r="T59" s="48">
        <f t="shared" si="26"/>
        <v>0</v>
      </c>
      <c r="U59" s="50"/>
      <c r="V59" s="89" t="e">
        <f>K59+#REF!+T59+U59</f>
        <v>#REF!</v>
      </c>
      <c r="W59" s="40">
        <f>+[1]ESIC!I14</f>
        <v>68</v>
      </c>
      <c r="X59" s="42">
        <f>ROUND(C59/22*(22+Q59)*12/100,0)</f>
        <v>912</v>
      </c>
      <c r="Y59" s="40">
        <v>0</v>
      </c>
      <c r="Z59" s="40">
        <v>0</v>
      </c>
      <c r="AA59" s="90">
        <v>0</v>
      </c>
      <c r="AB59" s="40">
        <v>9091</v>
      </c>
      <c r="AC59" s="91" t="e">
        <f t="shared" si="14"/>
        <v>#REF!</v>
      </c>
      <c r="AD59" s="92">
        <v>0</v>
      </c>
      <c r="AE59" s="93" t="s">
        <v>162</v>
      </c>
      <c r="AF59" s="93"/>
      <c r="AG59" s="94">
        <f t="shared" si="22"/>
        <v>56</v>
      </c>
      <c r="AH59" s="95"/>
      <c r="AI59" s="96"/>
      <c r="AJ59" s="96"/>
      <c r="AK59" s="97" t="e">
        <f>+V59</f>
        <v>#REF!</v>
      </c>
      <c r="AL59" s="98" t="s">
        <v>58</v>
      </c>
      <c r="AO59" s="100">
        <f>M59+L59+O59-31</f>
        <v>-3</v>
      </c>
      <c r="AP59" s="99">
        <f t="shared" si="23"/>
        <v>0</v>
      </c>
      <c r="AQ59" s="99">
        <f t="shared" si="24"/>
        <v>-3</v>
      </c>
      <c r="AR59" s="99">
        <f t="shared" si="25"/>
        <v>0</v>
      </c>
    </row>
    <row r="60" spans="1:46" s="102" customFormat="1" x14ac:dyDescent="0.35">
      <c r="A60" s="8">
        <v>57</v>
      </c>
      <c r="B60" s="33" t="s">
        <v>61</v>
      </c>
      <c r="C60" s="10">
        <f>I60*40%</f>
        <v>10000</v>
      </c>
      <c r="D60" s="10">
        <f t="shared" ref="D60:F61" si="31">C60/2</f>
        <v>5000</v>
      </c>
      <c r="E60" s="10">
        <f t="shared" si="31"/>
        <v>2500</v>
      </c>
      <c r="F60" s="10">
        <f t="shared" si="31"/>
        <v>1250</v>
      </c>
      <c r="G60" s="11">
        <f t="shared" si="0"/>
        <v>6250</v>
      </c>
      <c r="H60" s="11">
        <f t="shared" si="9"/>
        <v>10000</v>
      </c>
      <c r="I60" s="12">
        <v>25000</v>
      </c>
      <c r="J60" s="10">
        <v>0</v>
      </c>
      <c r="K60" s="13">
        <f t="shared" si="1"/>
        <v>25000</v>
      </c>
      <c r="L60" s="14">
        <v>0</v>
      </c>
      <c r="M60" s="14">
        <v>20</v>
      </c>
      <c r="N60" s="14">
        <v>4</v>
      </c>
      <c r="O60" s="15">
        <v>1</v>
      </c>
      <c r="P60" s="51">
        <f t="shared" si="10"/>
        <v>-3</v>
      </c>
      <c r="Q60" s="35">
        <v>-3</v>
      </c>
      <c r="R60" s="28">
        <v>0</v>
      </c>
      <c r="S60" s="28"/>
      <c r="T60" s="19">
        <f>+I60/24*S60</f>
        <v>0</v>
      </c>
      <c r="U60" s="22"/>
      <c r="V60" s="77" t="e">
        <f>K60+#REF!+T60+U60</f>
        <v>#REF!</v>
      </c>
      <c r="W60" s="10">
        <v>0</v>
      </c>
      <c r="X60" s="10">
        <v>0</v>
      </c>
      <c r="Y60" s="11">
        <v>167</v>
      </c>
      <c r="Z60" s="11">
        <v>0</v>
      </c>
      <c r="AA60" s="78">
        <v>0</v>
      </c>
      <c r="AB60" s="11"/>
      <c r="AC60" s="79" t="e">
        <f t="shared" si="14"/>
        <v>#REF!</v>
      </c>
      <c r="AD60" s="86">
        <v>2</v>
      </c>
      <c r="AE60" s="87" t="s">
        <v>167</v>
      </c>
      <c r="AF60" s="87"/>
      <c r="AG60" s="51">
        <f t="shared" si="22"/>
        <v>57</v>
      </c>
      <c r="AH60" s="88"/>
      <c r="AI60" s="10"/>
      <c r="AJ60" s="10"/>
      <c r="AK60" s="11" t="e">
        <f>+V60</f>
        <v>#REF!</v>
      </c>
      <c r="AL60" s="101" t="s">
        <v>61</v>
      </c>
      <c r="AO60" s="103">
        <f>M60+L60+O60-24</f>
        <v>-3</v>
      </c>
      <c r="AP60" s="102">
        <f t="shared" si="23"/>
        <v>0</v>
      </c>
      <c r="AQ60" s="102">
        <f t="shared" si="24"/>
        <v>-3</v>
      </c>
      <c r="AR60" s="68">
        <f t="shared" si="25"/>
        <v>0</v>
      </c>
      <c r="AT60" s="104" t="s">
        <v>168</v>
      </c>
    </row>
    <row r="61" spans="1:46" x14ac:dyDescent="0.35">
      <c r="A61" s="8">
        <v>58</v>
      </c>
      <c r="B61" s="8" t="s">
        <v>60</v>
      </c>
      <c r="C61" s="10">
        <v>14000</v>
      </c>
      <c r="D61" s="10">
        <f t="shared" si="31"/>
        <v>7000</v>
      </c>
      <c r="E61" s="10">
        <f t="shared" si="31"/>
        <v>3500</v>
      </c>
      <c r="F61" s="10">
        <f t="shared" si="31"/>
        <v>1750</v>
      </c>
      <c r="G61" s="11">
        <f t="shared" si="0"/>
        <v>8750</v>
      </c>
      <c r="H61" s="11">
        <f t="shared" si="9"/>
        <v>14000</v>
      </c>
      <c r="I61" s="12">
        <v>35000</v>
      </c>
      <c r="J61" s="10">
        <v>0</v>
      </c>
      <c r="K61" s="13">
        <f t="shared" si="1"/>
        <v>35000</v>
      </c>
      <c r="L61" s="14">
        <v>1.5</v>
      </c>
      <c r="M61" s="14">
        <v>20</v>
      </c>
      <c r="N61" s="14">
        <v>2</v>
      </c>
      <c r="O61" s="15">
        <v>1</v>
      </c>
      <c r="P61" s="16">
        <f t="shared" si="10"/>
        <v>0.5</v>
      </c>
      <c r="Q61" s="17">
        <v>0</v>
      </c>
      <c r="R61" s="18">
        <v>0.5</v>
      </c>
      <c r="S61" s="18"/>
      <c r="T61" s="19">
        <f t="shared" ref="T61:T79" si="32">+I61/22*S61</f>
        <v>0</v>
      </c>
      <c r="U61" s="22"/>
      <c r="V61" s="77" t="e">
        <f>K61+#REF!+T61+U61</f>
        <v>#REF!</v>
      </c>
      <c r="W61" s="78">
        <v>0</v>
      </c>
      <c r="X61" s="78">
        <v>0</v>
      </c>
      <c r="Y61" s="11">
        <v>208</v>
      </c>
      <c r="Z61" s="78">
        <v>0</v>
      </c>
      <c r="AA61" s="78">
        <v>0</v>
      </c>
      <c r="AB61" s="11"/>
      <c r="AC61" s="79" t="e">
        <f t="shared" si="14"/>
        <v>#REF!</v>
      </c>
      <c r="AD61" s="80">
        <v>0</v>
      </c>
      <c r="AE61" s="81" t="s">
        <v>162</v>
      </c>
      <c r="AF61" s="81" t="s">
        <v>165</v>
      </c>
      <c r="AG61" s="51">
        <f t="shared" si="22"/>
        <v>58</v>
      </c>
      <c r="AH61" s="82" t="e">
        <f t="shared" ref="AH61:AH74" si="33">+V61</f>
        <v>#REF!</v>
      </c>
      <c r="AI61" s="84"/>
      <c r="AJ61" s="84"/>
      <c r="AK61" s="84"/>
      <c r="AL61" s="67" t="s">
        <v>60</v>
      </c>
      <c r="AO61" s="69">
        <f t="shared" ref="AO61:AO79" si="34">M61+L61+O61-22</f>
        <v>0.5</v>
      </c>
      <c r="AP61" s="68">
        <f t="shared" si="23"/>
        <v>0</v>
      </c>
      <c r="AQ61" s="68">
        <f t="shared" si="24"/>
        <v>0.5</v>
      </c>
      <c r="AR61" s="68">
        <f t="shared" si="25"/>
        <v>0</v>
      </c>
    </row>
    <row r="62" spans="1:46" x14ac:dyDescent="0.35">
      <c r="A62" s="8">
        <v>59</v>
      </c>
      <c r="B62" s="8" t="s">
        <v>141</v>
      </c>
      <c r="C62" s="10">
        <v>22000</v>
      </c>
      <c r="D62" s="10">
        <f>+I62*30%</f>
        <v>15000</v>
      </c>
      <c r="E62" s="11">
        <v>7500</v>
      </c>
      <c r="F62" s="11">
        <v>3750</v>
      </c>
      <c r="G62" s="11">
        <f t="shared" si="0"/>
        <v>1750</v>
      </c>
      <c r="H62" s="11">
        <f t="shared" si="9"/>
        <v>13000</v>
      </c>
      <c r="I62" s="12">
        <v>50000</v>
      </c>
      <c r="J62" s="10">
        <v>0</v>
      </c>
      <c r="K62" s="13">
        <f t="shared" si="1"/>
        <v>50000</v>
      </c>
      <c r="L62" s="14">
        <v>0</v>
      </c>
      <c r="M62" s="14">
        <v>21</v>
      </c>
      <c r="N62" s="14">
        <v>1</v>
      </c>
      <c r="O62" s="15">
        <v>1</v>
      </c>
      <c r="P62" s="16">
        <f t="shared" si="10"/>
        <v>0</v>
      </c>
      <c r="Q62" s="17">
        <v>0</v>
      </c>
      <c r="R62" s="18">
        <v>0</v>
      </c>
      <c r="S62" s="18"/>
      <c r="T62" s="19">
        <f t="shared" si="32"/>
        <v>0</v>
      </c>
      <c r="U62" s="22"/>
      <c r="V62" s="77" t="e">
        <f>K62+#REF!+T62+U62</f>
        <v>#REF!</v>
      </c>
      <c r="W62" s="78">
        <v>0</v>
      </c>
      <c r="X62" s="78">
        <v>0</v>
      </c>
      <c r="Y62" s="11">
        <v>208</v>
      </c>
      <c r="Z62" s="78">
        <v>23400</v>
      </c>
      <c r="AA62" s="78">
        <v>0</v>
      </c>
      <c r="AB62" s="11"/>
      <c r="AC62" s="79" t="e">
        <f t="shared" si="14"/>
        <v>#REF!</v>
      </c>
      <c r="AD62" s="80">
        <v>0</v>
      </c>
      <c r="AE62" s="81" t="s">
        <v>166</v>
      </c>
      <c r="AF62" s="81"/>
      <c r="AG62" s="51">
        <f t="shared" si="22"/>
        <v>59</v>
      </c>
      <c r="AH62" s="82" t="e">
        <f t="shared" si="33"/>
        <v>#REF!</v>
      </c>
      <c r="AI62" s="84"/>
      <c r="AJ62" s="84"/>
      <c r="AK62" s="84"/>
      <c r="AL62" s="67" t="s">
        <v>62</v>
      </c>
      <c r="AO62" s="69">
        <f t="shared" si="34"/>
        <v>0</v>
      </c>
      <c r="AP62" s="68">
        <f t="shared" si="23"/>
        <v>0</v>
      </c>
      <c r="AQ62" s="68">
        <f t="shared" si="24"/>
        <v>0</v>
      </c>
      <c r="AR62" s="68">
        <f t="shared" si="25"/>
        <v>0</v>
      </c>
    </row>
    <row r="63" spans="1:46" x14ac:dyDescent="0.35">
      <c r="A63" s="8">
        <v>60</v>
      </c>
      <c r="B63" s="8" t="s">
        <v>63</v>
      </c>
      <c r="C63" s="10">
        <v>16000</v>
      </c>
      <c r="D63" s="10">
        <f>C63/2</f>
        <v>8000</v>
      </c>
      <c r="E63" s="10">
        <f t="shared" ref="E63:F65" si="35">D63/2</f>
        <v>4000</v>
      </c>
      <c r="F63" s="10">
        <f t="shared" si="35"/>
        <v>2000</v>
      </c>
      <c r="G63" s="11">
        <f t="shared" si="0"/>
        <v>10000</v>
      </c>
      <c r="H63" s="11">
        <f t="shared" si="9"/>
        <v>16000</v>
      </c>
      <c r="I63" s="12">
        <v>40000</v>
      </c>
      <c r="J63" s="10">
        <v>0</v>
      </c>
      <c r="K63" s="13">
        <f t="shared" si="1"/>
        <v>40000</v>
      </c>
      <c r="L63" s="14">
        <v>0</v>
      </c>
      <c r="M63" s="14">
        <v>0</v>
      </c>
      <c r="N63" s="14">
        <v>22</v>
      </c>
      <c r="O63" s="15">
        <v>0</v>
      </c>
      <c r="P63" s="16">
        <f t="shared" si="10"/>
        <v>-22</v>
      </c>
      <c r="Q63" s="17">
        <v>-22</v>
      </c>
      <c r="R63" s="18">
        <v>0</v>
      </c>
      <c r="S63" s="18"/>
      <c r="T63" s="19">
        <f t="shared" si="32"/>
        <v>0</v>
      </c>
      <c r="U63" s="22"/>
      <c r="V63" s="77" t="e">
        <f>K63+#REF!+T63+U63</f>
        <v>#REF!</v>
      </c>
      <c r="W63" s="78">
        <v>0</v>
      </c>
      <c r="X63" s="78">
        <v>0</v>
      </c>
      <c r="Y63" s="11">
        <v>0</v>
      </c>
      <c r="Z63" s="78">
        <v>0</v>
      </c>
      <c r="AA63" s="78">
        <v>0</v>
      </c>
      <c r="AB63" s="11"/>
      <c r="AC63" s="79" t="e">
        <f t="shared" si="14"/>
        <v>#REF!</v>
      </c>
      <c r="AD63" s="80">
        <v>0</v>
      </c>
      <c r="AE63" s="81" t="s">
        <v>162</v>
      </c>
      <c r="AF63" s="81"/>
      <c r="AG63" s="51">
        <f t="shared" si="22"/>
        <v>60</v>
      </c>
      <c r="AH63" s="82" t="e">
        <f t="shared" si="33"/>
        <v>#REF!</v>
      </c>
      <c r="AI63" s="84"/>
      <c r="AJ63" s="84"/>
      <c r="AK63" s="84"/>
      <c r="AL63" s="67" t="s">
        <v>63</v>
      </c>
      <c r="AO63" s="69">
        <f t="shared" si="34"/>
        <v>-22</v>
      </c>
      <c r="AP63" s="68">
        <f t="shared" si="23"/>
        <v>0</v>
      </c>
      <c r="AQ63" s="68">
        <f t="shared" si="24"/>
        <v>-22</v>
      </c>
      <c r="AR63" s="68">
        <f t="shared" si="25"/>
        <v>0</v>
      </c>
    </row>
    <row r="64" spans="1:46" x14ac:dyDescent="0.35">
      <c r="A64" s="8">
        <v>61</v>
      </c>
      <c r="B64" s="8" t="s">
        <v>64</v>
      </c>
      <c r="C64" s="10">
        <v>8800</v>
      </c>
      <c r="D64" s="10">
        <v>3600</v>
      </c>
      <c r="E64" s="10">
        <f t="shared" si="35"/>
        <v>1800</v>
      </c>
      <c r="F64" s="10">
        <f t="shared" si="35"/>
        <v>900</v>
      </c>
      <c r="G64" s="11">
        <f t="shared" si="0"/>
        <v>2900</v>
      </c>
      <c r="H64" s="11">
        <f t="shared" si="9"/>
        <v>5600</v>
      </c>
      <c r="I64" s="12">
        <v>18000</v>
      </c>
      <c r="J64" s="10">
        <v>0</v>
      </c>
      <c r="K64" s="13">
        <f t="shared" si="1"/>
        <v>18000</v>
      </c>
      <c r="L64" s="14">
        <v>0.5</v>
      </c>
      <c r="M64" s="14">
        <v>20.5</v>
      </c>
      <c r="N64" s="14">
        <v>1.5</v>
      </c>
      <c r="O64" s="15">
        <v>1</v>
      </c>
      <c r="P64" s="16">
        <f t="shared" si="10"/>
        <v>0</v>
      </c>
      <c r="Q64" s="17">
        <v>0</v>
      </c>
      <c r="R64" s="18">
        <v>0</v>
      </c>
      <c r="S64" s="18"/>
      <c r="T64" s="19">
        <f t="shared" si="32"/>
        <v>0</v>
      </c>
      <c r="U64" s="22"/>
      <c r="V64" s="77" t="e">
        <f>K64+#REF!+T64+U64</f>
        <v>#REF!</v>
      </c>
      <c r="W64" s="78">
        <f>+[1]ESIC!I15</f>
        <v>135</v>
      </c>
      <c r="X64" s="78">
        <v>0</v>
      </c>
      <c r="Y64" s="11">
        <v>0</v>
      </c>
      <c r="Z64" s="78">
        <v>0</v>
      </c>
      <c r="AA64" s="78">
        <v>0</v>
      </c>
      <c r="AB64" s="11"/>
      <c r="AC64" s="79" t="e">
        <f t="shared" si="14"/>
        <v>#REF!</v>
      </c>
      <c r="AD64" s="80">
        <v>0</v>
      </c>
      <c r="AE64" s="81" t="s">
        <v>162</v>
      </c>
      <c r="AF64" s="81"/>
      <c r="AG64" s="51">
        <f t="shared" si="22"/>
        <v>61</v>
      </c>
      <c r="AH64" s="82" t="e">
        <f t="shared" si="33"/>
        <v>#REF!</v>
      </c>
      <c r="AI64" s="84"/>
      <c r="AJ64" s="84"/>
      <c r="AK64" s="84"/>
      <c r="AL64" s="67" t="s">
        <v>64</v>
      </c>
      <c r="AO64" s="69">
        <f t="shared" si="34"/>
        <v>0</v>
      </c>
      <c r="AP64" s="68">
        <f t="shared" si="23"/>
        <v>0</v>
      </c>
      <c r="AQ64" s="68">
        <f t="shared" si="24"/>
        <v>0</v>
      </c>
      <c r="AR64" s="68">
        <f t="shared" si="25"/>
        <v>0</v>
      </c>
    </row>
    <row r="65" spans="1:44" x14ac:dyDescent="0.35">
      <c r="A65" s="8">
        <v>62</v>
      </c>
      <c r="B65" s="8" t="s">
        <v>65</v>
      </c>
      <c r="C65" s="10">
        <v>8800</v>
      </c>
      <c r="D65" s="10">
        <f>C65/2</f>
        <v>4400</v>
      </c>
      <c r="E65" s="10">
        <f t="shared" si="35"/>
        <v>2200</v>
      </c>
      <c r="F65" s="10">
        <f t="shared" si="35"/>
        <v>1100</v>
      </c>
      <c r="G65" s="11">
        <f t="shared" si="0"/>
        <v>5000</v>
      </c>
      <c r="H65" s="11">
        <f t="shared" si="9"/>
        <v>8300</v>
      </c>
      <c r="I65" s="12">
        <v>21500</v>
      </c>
      <c r="J65" s="10">
        <v>0</v>
      </c>
      <c r="K65" s="13">
        <f t="shared" si="1"/>
        <v>21500</v>
      </c>
      <c r="L65" s="14">
        <v>0</v>
      </c>
      <c r="M65" s="14">
        <v>22</v>
      </c>
      <c r="N65" s="14">
        <v>0</v>
      </c>
      <c r="O65" s="15">
        <v>1</v>
      </c>
      <c r="P65" s="16">
        <f t="shared" si="10"/>
        <v>1</v>
      </c>
      <c r="Q65" s="17">
        <v>0</v>
      </c>
      <c r="R65" s="18">
        <v>1</v>
      </c>
      <c r="S65" s="18">
        <v>0.5</v>
      </c>
      <c r="T65" s="19">
        <f t="shared" si="32"/>
        <v>488.63636363636363</v>
      </c>
      <c r="U65" s="22"/>
      <c r="V65" s="77" t="e">
        <f>K65+#REF!+T65+U65</f>
        <v>#REF!</v>
      </c>
      <c r="W65" s="78">
        <v>0</v>
      </c>
      <c r="X65" s="78">
        <v>0</v>
      </c>
      <c r="Y65" s="11">
        <v>125</v>
      </c>
      <c r="Z65" s="78">
        <v>0</v>
      </c>
      <c r="AA65" s="78">
        <v>1500</v>
      </c>
      <c r="AB65" s="11"/>
      <c r="AC65" s="79" t="e">
        <f t="shared" si="14"/>
        <v>#REF!</v>
      </c>
      <c r="AD65" s="80">
        <v>0</v>
      </c>
      <c r="AE65" s="81" t="s">
        <v>162</v>
      </c>
      <c r="AF65" s="81" t="s">
        <v>165</v>
      </c>
      <c r="AG65" s="51">
        <f t="shared" si="22"/>
        <v>62</v>
      </c>
      <c r="AH65" s="82" t="e">
        <f t="shared" si="33"/>
        <v>#REF!</v>
      </c>
      <c r="AI65" s="84"/>
      <c r="AJ65" s="84"/>
      <c r="AK65" s="84"/>
      <c r="AL65" s="67" t="s">
        <v>65</v>
      </c>
      <c r="AO65" s="69">
        <f t="shared" si="34"/>
        <v>1</v>
      </c>
      <c r="AP65" s="68">
        <f t="shared" si="23"/>
        <v>0</v>
      </c>
      <c r="AQ65" s="68">
        <f t="shared" si="24"/>
        <v>1</v>
      </c>
      <c r="AR65" s="68">
        <f t="shared" si="25"/>
        <v>0</v>
      </c>
    </row>
    <row r="66" spans="1:44" x14ac:dyDescent="0.35">
      <c r="A66" s="8">
        <v>63</v>
      </c>
      <c r="B66" s="8" t="s">
        <v>66</v>
      </c>
      <c r="C66" s="21">
        <f>25000*40%</f>
        <v>10000</v>
      </c>
      <c r="D66" s="21">
        <f>(25000-10000)/2</f>
        <v>7500</v>
      </c>
      <c r="E66" s="11">
        <v>3750</v>
      </c>
      <c r="F66" s="11">
        <v>1875</v>
      </c>
      <c r="G66" s="11">
        <f t="shared" si="0"/>
        <v>1875</v>
      </c>
      <c r="H66" s="11">
        <f t="shared" si="9"/>
        <v>7500</v>
      </c>
      <c r="I66" s="12">
        <v>25000</v>
      </c>
      <c r="J66" s="10">
        <f>ROUND(X66*108.33%+(W66*435%),0)</f>
        <v>1300</v>
      </c>
      <c r="K66" s="13">
        <f t="shared" si="1"/>
        <v>23700</v>
      </c>
      <c r="L66" s="14">
        <v>1</v>
      </c>
      <c r="M66" s="14">
        <v>20.5</v>
      </c>
      <c r="N66" s="14">
        <v>1.5</v>
      </c>
      <c r="O66" s="15">
        <v>1</v>
      </c>
      <c r="P66" s="16">
        <f t="shared" si="10"/>
        <v>0.5</v>
      </c>
      <c r="Q66" s="17">
        <v>0</v>
      </c>
      <c r="R66" s="18">
        <v>0.5</v>
      </c>
      <c r="S66" s="18"/>
      <c r="T66" s="19">
        <f t="shared" si="32"/>
        <v>0</v>
      </c>
      <c r="U66" s="22"/>
      <c r="V66" s="77" t="e">
        <f>K66+#REF!+T66+U66</f>
        <v>#REF!</v>
      </c>
      <c r="W66" s="78">
        <v>0</v>
      </c>
      <c r="X66" s="10">
        <f>ROUND(C66/22*(22+Q66)*12/100,0)</f>
        <v>1200</v>
      </c>
      <c r="Y66" s="11">
        <v>125</v>
      </c>
      <c r="Z66" s="78">
        <v>0</v>
      </c>
      <c r="AA66" s="78">
        <v>0</v>
      </c>
      <c r="AB66" s="11"/>
      <c r="AC66" s="79" t="e">
        <f t="shared" si="14"/>
        <v>#REF!</v>
      </c>
      <c r="AD66" s="80">
        <v>0</v>
      </c>
      <c r="AE66" s="81" t="s">
        <v>162</v>
      </c>
      <c r="AF66" s="81"/>
      <c r="AG66" s="51">
        <f t="shared" si="22"/>
        <v>63</v>
      </c>
      <c r="AH66" s="82" t="e">
        <f t="shared" si="33"/>
        <v>#REF!</v>
      </c>
      <c r="AI66" s="84"/>
      <c r="AJ66" s="84"/>
      <c r="AK66" s="84"/>
      <c r="AL66" s="67" t="s">
        <v>66</v>
      </c>
      <c r="AO66" s="69">
        <f t="shared" si="34"/>
        <v>0.5</v>
      </c>
      <c r="AP66" s="68">
        <f t="shared" si="23"/>
        <v>0</v>
      </c>
      <c r="AQ66" s="68">
        <f t="shared" si="24"/>
        <v>0.5</v>
      </c>
      <c r="AR66" s="68">
        <f t="shared" si="25"/>
        <v>0</v>
      </c>
    </row>
    <row r="67" spans="1:44" x14ac:dyDescent="0.35">
      <c r="A67" s="8">
        <v>64</v>
      </c>
      <c r="B67" s="8" t="s">
        <v>67</v>
      </c>
      <c r="C67" s="10">
        <v>8800</v>
      </c>
      <c r="D67" s="10">
        <f t="shared" ref="D67:F73" si="36">C67/2</f>
        <v>4400</v>
      </c>
      <c r="E67" s="10">
        <f t="shared" si="36"/>
        <v>2200</v>
      </c>
      <c r="F67" s="10">
        <f t="shared" si="36"/>
        <v>1100</v>
      </c>
      <c r="G67" s="11">
        <f t="shared" ref="G67:G99" si="37">+I67-SUM(C67:F67)</f>
        <v>5000</v>
      </c>
      <c r="H67" s="11">
        <f t="shared" si="9"/>
        <v>8300</v>
      </c>
      <c r="I67" s="12">
        <v>21500</v>
      </c>
      <c r="J67" s="10">
        <v>0</v>
      </c>
      <c r="K67" s="13">
        <f t="shared" ref="K67:K84" si="38">+I67-J67</f>
        <v>21500</v>
      </c>
      <c r="L67" s="14">
        <v>0</v>
      </c>
      <c r="M67" s="14">
        <v>21</v>
      </c>
      <c r="N67" s="14">
        <v>1</v>
      </c>
      <c r="O67" s="15">
        <v>1</v>
      </c>
      <c r="P67" s="16">
        <f t="shared" si="10"/>
        <v>0</v>
      </c>
      <c r="Q67" s="17">
        <v>0</v>
      </c>
      <c r="R67" s="18">
        <v>0</v>
      </c>
      <c r="S67" s="18"/>
      <c r="T67" s="19">
        <f t="shared" si="32"/>
        <v>0</v>
      </c>
      <c r="U67" s="22"/>
      <c r="V67" s="77" t="e">
        <f>K67+#REF!+T67+U67</f>
        <v>#REF!</v>
      </c>
      <c r="W67" s="78">
        <v>0</v>
      </c>
      <c r="X67" s="78">
        <v>0</v>
      </c>
      <c r="Y67" s="11">
        <v>125</v>
      </c>
      <c r="Z67" s="78">
        <v>0</v>
      </c>
      <c r="AA67" s="11">
        <v>1500</v>
      </c>
      <c r="AB67" s="11"/>
      <c r="AC67" s="79" t="e">
        <f t="shared" si="14"/>
        <v>#REF!</v>
      </c>
      <c r="AD67" s="80">
        <v>1</v>
      </c>
      <c r="AE67" s="81" t="s">
        <v>162</v>
      </c>
      <c r="AF67" s="81" t="s">
        <v>169</v>
      </c>
      <c r="AG67" s="51">
        <f t="shared" si="22"/>
        <v>64</v>
      </c>
      <c r="AH67" s="82" t="e">
        <f t="shared" si="33"/>
        <v>#REF!</v>
      </c>
      <c r="AI67" s="84"/>
      <c r="AJ67" s="84"/>
      <c r="AK67" s="84"/>
      <c r="AL67" s="67" t="s">
        <v>67</v>
      </c>
      <c r="AO67" s="69">
        <f t="shared" si="34"/>
        <v>0</v>
      </c>
      <c r="AP67" s="68">
        <f t="shared" si="23"/>
        <v>0</v>
      </c>
      <c r="AQ67" s="68">
        <f t="shared" si="24"/>
        <v>0</v>
      </c>
      <c r="AR67" s="68">
        <f t="shared" si="25"/>
        <v>0</v>
      </c>
    </row>
    <row r="68" spans="1:44" x14ac:dyDescent="0.35">
      <c r="A68" s="8">
        <v>65</v>
      </c>
      <c r="B68" s="8" t="s">
        <v>68</v>
      </c>
      <c r="C68" s="10">
        <v>8800</v>
      </c>
      <c r="D68" s="10">
        <f t="shared" si="36"/>
        <v>4400</v>
      </c>
      <c r="E68" s="10">
        <f t="shared" si="36"/>
        <v>2200</v>
      </c>
      <c r="F68" s="10">
        <f t="shared" si="36"/>
        <v>1100</v>
      </c>
      <c r="G68" s="11">
        <f t="shared" si="37"/>
        <v>5000</v>
      </c>
      <c r="H68" s="11">
        <f t="shared" ref="H68:H99" si="39">SUM(E68:G68)</f>
        <v>8300</v>
      </c>
      <c r="I68" s="12">
        <v>21500</v>
      </c>
      <c r="J68" s="10">
        <v>0</v>
      </c>
      <c r="K68" s="13">
        <f t="shared" si="38"/>
        <v>21500</v>
      </c>
      <c r="L68" s="14">
        <v>0</v>
      </c>
      <c r="M68" s="14">
        <v>21</v>
      </c>
      <c r="N68" s="14">
        <v>1</v>
      </c>
      <c r="O68" s="15">
        <v>1</v>
      </c>
      <c r="P68" s="16">
        <f t="shared" ref="P68:P104" si="40">L68-N68+O68</f>
        <v>0</v>
      </c>
      <c r="Q68" s="17">
        <v>0</v>
      </c>
      <c r="R68" s="52">
        <v>0.5</v>
      </c>
      <c r="S68" s="18"/>
      <c r="T68" s="19">
        <f t="shared" si="32"/>
        <v>0</v>
      </c>
      <c r="U68" s="22"/>
      <c r="V68" s="77" t="e">
        <f>K68+#REF!+T68+U68</f>
        <v>#REF!</v>
      </c>
      <c r="W68" s="78">
        <v>0</v>
      </c>
      <c r="X68" s="78">
        <v>0</v>
      </c>
      <c r="Y68" s="11">
        <v>125</v>
      </c>
      <c r="Z68" s="78">
        <v>0</v>
      </c>
      <c r="AA68" s="11">
        <v>1500</v>
      </c>
      <c r="AB68" s="11"/>
      <c r="AC68" s="79" t="e">
        <f t="shared" si="14"/>
        <v>#REF!</v>
      </c>
      <c r="AD68" s="80">
        <v>0</v>
      </c>
      <c r="AE68" s="81" t="s">
        <v>162</v>
      </c>
      <c r="AF68" s="81" t="s">
        <v>169</v>
      </c>
      <c r="AG68" s="51">
        <f t="shared" ref="AG68:AG99" si="41">A68</f>
        <v>65</v>
      </c>
      <c r="AH68" s="82" t="e">
        <f t="shared" si="33"/>
        <v>#REF!</v>
      </c>
      <c r="AI68" s="84"/>
      <c r="AJ68" s="84"/>
      <c r="AK68" s="84"/>
      <c r="AL68" s="67" t="s">
        <v>68</v>
      </c>
      <c r="AO68" s="69">
        <f t="shared" si="34"/>
        <v>0</v>
      </c>
      <c r="AP68" s="68">
        <f t="shared" ref="AP68:AP99" si="42">+P68-AO68</f>
        <v>0</v>
      </c>
      <c r="AQ68" s="68">
        <f t="shared" ref="AQ68:AQ103" si="43">+L68+O68-N68</f>
        <v>0</v>
      </c>
      <c r="AR68" s="68">
        <f t="shared" ref="AR68:AR99" si="44">+AQ68-P68</f>
        <v>0</v>
      </c>
    </row>
    <row r="69" spans="1:44" x14ac:dyDescent="0.35">
      <c r="A69" s="8">
        <v>66</v>
      </c>
      <c r="B69" s="8" t="s">
        <v>69</v>
      </c>
      <c r="C69" s="10">
        <v>8800</v>
      </c>
      <c r="D69" s="10">
        <f t="shared" si="36"/>
        <v>4400</v>
      </c>
      <c r="E69" s="10">
        <f t="shared" si="36"/>
        <v>2200</v>
      </c>
      <c r="F69" s="10">
        <f t="shared" si="36"/>
        <v>1100</v>
      </c>
      <c r="G69" s="11">
        <f t="shared" si="37"/>
        <v>5000</v>
      </c>
      <c r="H69" s="11">
        <f t="shared" si="39"/>
        <v>8300</v>
      </c>
      <c r="I69" s="12">
        <v>21500</v>
      </c>
      <c r="J69" s="10">
        <v>0</v>
      </c>
      <c r="K69" s="13">
        <f t="shared" si="38"/>
        <v>21500</v>
      </c>
      <c r="L69" s="14">
        <v>0</v>
      </c>
      <c r="M69" s="14">
        <v>22</v>
      </c>
      <c r="N69" s="14">
        <v>0</v>
      </c>
      <c r="O69" s="15">
        <v>1</v>
      </c>
      <c r="P69" s="16">
        <f t="shared" si="40"/>
        <v>1</v>
      </c>
      <c r="Q69" s="17">
        <v>0</v>
      </c>
      <c r="R69" s="18">
        <v>1</v>
      </c>
      <c r="S69" s="18">
        <v>0.5</v>
      </c>
      <c r="T69" s="19">
        <f t="shared" si="32"/>
        <v>488.63636363636363</v>
      </c>
      <c r="U69" s="22"/>
      <c r="V69" s="77" t="e">
        <f>K69+#REF!+T69+U69</f>
        <v>#REF!</v>
      </c>
      <c r="W69" s="78">
        <v>0</v>
      </c>
      <c r="X69" s="78">
        <v>0</v>
      </c>
      <c r="Y69" s="11">
        <v>125</v>
      </c>
      <c r="Z69" s="78">
        <v>0</v>
      </c>
      <c r="AA69" s="11">
        <v>1500</v>
      </c>
      <c r="AB69" s="11"/>
      <c r="AC69" s="79" t="e">
        <f t="shared" si="14"/>
        <v>#REF!</v>
      </c>
      <c r="AD69" s="80">
        <v>0</v>
      </c>
      <c r="AE69" s="81" t="s">
        <v>162</v>
      </c>
      <c r="AF69" s="81" t="s">
        <v>169</v>
      </c>
      <c r="AG69" s="51">
        <f t="shared" si="41"/>
        <v>66</v>
      </c>
      <c r="AH69" s="82" t="e">
        <f t="shared" si="33"/>
        <v>#REF!</v>
      </c>
      <c r="AI69" s="84"/>
      <c r="AJ69" s="84"/>
      <c r="AK69" s="84"/>
      <c r="AL69" s="67" t="s">
        <v>69</v>
      </c>
      <c r="AO69" s="69">
        <f t="shared" si="34"/>
        <v>1</v>
      </c>
      <c r="AP69" s="68">
        <f t="shared" si="42"/>
        <v>0</v>
      </c>
      <c r="AQ69" s="68">
        <f t="shared" si="43"/>
        <v>1</v>
      </c>
      <c r="AR69" s="68">
        <f t="shared" si="44"/>
        <v>0</v>
      </c>
    </row>
    <row r="70" spans="1:44" x14ac:dyDescent="0.35">
      <c r="A70" s="8">
        <v>67</v>
      </c>
      <c r="B70" s="8" t="s">
        <v>70</v>
      </c>
      <c r="C70" s="10">
        <v>8800</v>
      </c>
      <c r="D70" s="10">
        <f t="shared" si="36"/>
        <v>4400</v>
      </c>
      <c r="E70" s="10">
        <f t="shared" si="36"/>
        <v>2200</v>
      </c>
      <c r="F70" s="10">
        <f t="shared" si="36"/>
        <v>1100</v>
      </c>
      <c r="G70" s="11">
        <f t="shared" si="37"/>
        <v>5000</v>
      </c>
      <c r="H70" s="11">
        <f t="shared" si="39"/>
        <v>8300</v>
      </c>
      <c r="I70" s="12">
        <v>21500</v>
      </c>
      <c r="J70" s="10">
        <v>0</v>
      </c>
      <c r="K70" s="13">
        <f t="shared" si="38"/>
        <v>21500</v>
      </c>
      <c r="L70" s="14">
        <v>0</v>
      </c>
      <c r="M70" s="14">
        <v>21.5</v>
      </c>
      <c r="N70" s="14">
        <v>0.5</v>
      </c>
      <c r="O70" s="15">
        <v>1</v>
      </c>
      <c r="P70" s="16">
        <f t="shared" si="40"/>
        <v>0.5</v>
      </c>
      <c r="Q70" s="17">
        <v>0</v>
      </c>
      <c r="R70" s="18">
        <v>0.5</v>
      </c>
      <c r="S70" s="18"/>
      <c r="T70" s="19">
        <f t="shared" si="32"/>
        <v>0</v>
      </c>
      <c r="U70" s="22"/>
      <c r="V70" s="77" t="e">
        <f>K70+#REF!+T70+U70</f>
        <v>#REF!</v>
      </c>
      <c r="W70" s="78">
        <v>0</v>
      </c>
      <c r="X70" s="78">
        <v>0</v>
      </c>
      <c r="Y70" s="11">
        <v>125</v>
      </c>
      <c r="Z70" s="78">
        <v>0</v>
      </c>
      <c r="AA70" s="11">
        <v>1500</v>
      </c>
      <c r="AB70" s="11"/>
      <c r="AC70" s="79" t="e">
        <f t="shared" si="14"/>
        <v>#REF!</v>
      </c>
      <c r="AD70" s="80">
        <v>0</v>
      </c>
      <c r="AE70" s="81" t="s">
        <v>162</v>
      </c>
      <c r="AF70" s="81" t="s">
        <v>169</v>
      </c>
      <c r="AG70" s="51">
        <f t="shared" si="41"/>
        <v>67</v>
      </c>
      <c r="AH70" s="82" t="e">
        <f t="shared" si="33"/>
        <v>#REF!</v>
      </c>
      <c r="AI70" s="84"/>
      <c r="AJ70" s="84"/>
      <c r="AK70" s="84"/>
      <c r="AL70" s="67" t="s">
        <v>70</v>
      </c>
      <c r="AO70" s="69">
        <f t="shared" si="34"/>
        <v>0.5</v>
      </c>
      <c r="AP70" s="68">
        <f t="shared" si="42"/>
        <v>0</v>
      </c>
      <c r="AQ70" s="68">
        <f t="shared" si="43"/>
        <v>0.5</v>
      </c>
      <c r="AR70" s="68">
        <f t="shared" si="44"/>
        <v>0</v>
      </c>
    </row>
    <row r="71" spans="1:44" x14ac:dyDescent="0.35">
      <c r="A71" s="8">
        <v>68</v>
      </c>
      <c r="B71" s="8" t="s">
        <v>71</v>
      </c>
      <c r="C71" s="10">
        <v>8800</v>
      </c>
      <c r="D71" s="10">
        <f t="shared" si="36"/>
        <v>4400</v>
      </c>
      <c r="E71" s="10">
        <f t="shared" si="36"/>
        <v>2200</v>
      </c>
      <c r="F71" s="10">
        <f t="shared" si="36"/>
        <v>1100</v>
      </c>
      <c r="G71" s="11">
        <f t="shared" si="37"/>
        <v>5000</v>
      </c>
      <c r="H71" s="11">
        <f t="shared" si="39"/>
        <v>8300</v>
      </c>
      <c r="I71" s="12">
        <v>21500</v>
      </c>
      <c r="J71" s="10">
        <v>0</v>
      </c>
      <c r="K71" s="13">
        <f t="shared" si="38"/>
        <v>21500</v>
      </c>
      <c r="L71" s="14">
        <v>2</v>
      </c>
      <c r="M71" s="14">
        <v>21.5</v>
      </c>
      <c r="N71" s="14">
        <v>0.5</v>
      </c>
      <c r="O71" s="15">
        <v>1</v>
      </c>
      <c r="P71" s="16">
        <f t="shared" si="40"/>
        <v>2.5</v>
      </c>
      <c r="Q71" s="17">
        <v>0</v>
      </c>
      <c r="R71" s="18">
        <v>2.5</v>
      </c>
      <c r="S71" s="18"/>
      <c r="T71" s="19">
        <f t="shared" si="32"/>
        <v>0</v>
      </c>
      <c r="U71" s="22"/>
      <c r="V71" s="77" t="e">
        <f>K71+#REF!+T71+U71</f>
        <v>#REF!</v>
      </c>
      <c r="W71" s="78">
        <v>0</v>
      </c>
      <c r="X71" s="78">
        <v>0</v>
      </c>
      <c r="Y71" s="11">
        <v>125</v>
      </c>
      <c r="Z71" s="78">
        <v>0</v>
      </c>
      <c r="AA71" s="11">
        <v>1500</v>
      </c>
      <c r="AB71" s="11"/>
      <c r="AC71" s="79" t="e">
        <f t="shared" si="14"/>
        <v>#REF!</v>
      </c>
      <c r="AD71" s="80">
        <v>0</v>
      </c>
      <c r="AE71" s="81" t="s">
        <v>162</v>
      </c>
      <c r="AF71" s="81" t="s">
        <v>169</v>
      </c>
      <c r="AG71" s="51">
        <f t="shared" si="41"/>
        <v>68</v>
      </c>
      <c r="AH71" s="82" t="e">
        <f t="shared" si="33"/>
        <v>#REF!</v>
      </c>
      <c r="AI71" s="84"/>
      <c r="AJ71" s="84"/>
      <c r="AK71" s="84"/>
      <c r="AL71" s="67" t="s">
        <v>71</v>
      </c>
      <c r="AO71" s="69">
        <f t="shared" si="34"/>
        <v>2.5</v>
      </c>
      <c r="AP71" s="68">
        <f t="shared" si="42"/>
        <v>0</v>
      </c>
      <c r="AQ71" s="68">
        <f t="shared" si="43"/>
        <v>2.5</v>
      </c>
      <c r="AR71" s="68">
        <f t="shared" si="44"/>
        <v>0</v>
      </c>
    </row>
    <row r="72" spans="1:44" x14ac:dyDescent="0.35">
      <c r="A72" s="8">
        <v>69</v>
      </c>
      <c r="B72" s="8" t="s">
        <v>72</v>
      </c>
      <c r="C72" s="10">
        <v>8800</v>
      </c>
      <c r="D72" s="10">
        <f t="shared" si="36"/>
        <v>4400</v>
      </c>
      <c r="E72" s="10">
        <f t="shared" si="36"/>
        <v>2200</v>
      </c>
      <c r="F72" s="10">
        <f t="shared" si="36"/>
        <v>1100</v>
      </c>
      <c r="G72" s="11">
        <f t="shared" si="37"/>
        <v>5000</v>
      </c>
      <c r="H72" s="11">
        <f t="shared" si="39"/>
        <v>8300</v>
      </c>
      <c r="I72" s="12">
        <v>21500</v>
      </c>
      <c r="J72" s="10">
        <v>0</v>
      </c>
      <c r="K72" s="13">
        <f t="shared" si="38"/>
        <v>21500</v>
      </c>
      <c r="L72" s="14">
        <v>1</v>
      </c>
      <c r="M72" s="14">
        <v>22</v>
      </c>
      <c r="N72" s="14">
        <v>0</v>
      </c>
      <c r="O72" s="15">
        <v>1</v>
      </c>
      <c r="P72" s="126">
        <f>L72-N72+O72</f>
        <v>2</v>
      </c>
      <c r="Q72" s="17">
        <v>0</v>
      </c>
      <c r="R72" s="18">
        <v>2</v>
      </c>
      <c r="S72" s="18">
        <v>0.5</v>
      </c>
      <c r="T72" s="19">
        <f t="shared" si="32"/>
        <v>488.63636363636363</v>
      </c>
      <c r="U72" s="22"/>
      <c r="V72" s="77" t="e">
        <f>K72+#REF!+T72+U72</f>
        <v>#REF!</v>
      </c>
      <c r="W72" s="78">
        <v>0</v>
      </c>
      <c r="X72" s="78">
        <v>0</v>
      </c>
      <c r="Y72" s="11">
        <v>125</v>
      </c>
      <c r="Z72" s="78">
        <v>0</v>
      </c>
      <c r="AA72" s="11">
        <v>1500</v>
      </c>
      <c r="AB72" s="11"/>
      <c r="AC72" s="79" t="e">
        <f t="shared" si="14"/>
        <v>#REF!</v>
      </c>
      <c r="AD72" s="80">
        <v>1</v>
      </c>
      <c r="AE72" s="81" t="s">
        <v>162</v>
      </c>
      <c r="AF72" s="81" t="s">
        <v>169</v>
      </c>
      <c r="AG72" s="51">
        <f t="shared" si="41"/>
        <v>69</v>
      </c>
      <c r="AH72" s="82" t="e">
        <f t="shared" si="33"/>
        <v>#REF!</v>
      </c>
      <c r="AI72" s="84"/>
      <c r="AJ72" s="84"/>
      <c r="AK72" s="84"/>
      <c r="AL72" s="67" t="s">
        <v>72</v>
      </c>
      <c r="AO72" s="69">
        <f t="shared" si="34"/>
        <v>2</v>
      </c>
      <c r="AP72" s="68">
        <f t="shared" si="42"/>
        <v>0</v>
      </c>
      <c r="AQ72" s="68">
        <f t="shared" si="43"/>
        <v>2</v>
      </c>
      <c r="AR72" s="68">
        <f t="shared" si="44"/>
        <v>0</v>
      </c>
    </row>
    <row r="73" spans="1:44" x14ac:dyDescent="0.35">
      <c r="A73" s="8">
        <v>70</v>
      </c>
      <c r="B73" s="53" t="s">
        <v>73</v>
      </c>
      <c r="C73" s="10">
        <v>8800</v>
      </c>
      <c r="D73" s="10">
        <f t="shared" si="36"/>
        <v>4400</v>
      </c>
      <c r="E73" s="10">
        <f t="shared" si="36"/>
        <v>2200</v>
      </c>
      <c r="F73" s="10">
        <f t="shared" si="36"/>
        <v>1100</v>
      </c>
      <c r="G73" s="11">
        <f t="shared" si="37"/>
        <v>5000</v>
      </c>
      <c r="H73" s="11">
        <f t="shared" si="39"/>
        <v>8300</v>
      </c>
      <c r="I73" s="12">
        <v>21500</v>
      </c>
      <c r="J73" s="10">
        <v>0</v>
      </c>
      <c r="K73" s="13">
        <f t="shared" si="38"/>
        <v>21500</v>
      </c>
      <c r="L73" s="14">
        <v>0</v>
      </c>
      <c r="M73" s="14">
        <v>21.5</v>
      </c>
      <c r="N73" s="14">
        <v>0.5</v>
      </c>
      <c r="O73" s="15">
        <v>1</v>
      </c>
      <c r="P73" s="16">
        <f t="shared" si="40"/>
        <v>0.5</v>
      </c>
      <c r="Q73" s="17">
        <v>0</v>
      </c>
      <c r="R73" s="18">
        <v>0.5</v>
      </c>
      <c r="S73" s="18"/>
      <c r="T73" s="19">
        <f t="shared" si="32"/>
        <v>0</v>
      </c>
      <c r="U73" s="54"/>
      <c r="V73" s="105" t="e">
        <f>K73+#REF!+T73+U73</f>
        <v>#REF!</v>
      </c>
      <c r="W73" s="84">
        <v>0</v>
      </c>
      <c r="X73" s="84">
        <v>0</v>
      </c>
      <c r="Y73" s="11">
        <v>125</v>
      </c>
      <c r="Z73" s="84">
        <v>0</v>
      </c>
      <c r="AA73" s="11">
        <v>1500</v>
      </c>
      <c r="AB73" s="11"/>
      <c r="AC73" s="105" t="e">
        <f t="shared" si="14"/>
        <v>#REF!</v>
      </c>
      <c r="AD73" s="106">
        <v>1</v>
      </c>
      <c r="AE73" s="85" t="s">
        <v>162</v>
      </c>
      <c r="AF73" s="85" t="s">
        <v>169</v>
      </c>
      <c r="AG73" s="51">
        <f t="shared" si="41"/>
        <v>70</v>
      </c>
      <c r="AH73" s="82" t="e">
        <f t="shared" si="33"/>
        <v>#REF!</v>
      </c>
      <c r="AI73" s="84"/>
      <c r="AJ73" s="84"/>
      <c r="AK73" s="84"/>
      <c r="AL73" s="67" t="s">
        <v>73</v>
      </c>
      <c r="AO73" s="69">
        <f t="shared" si="34"/>
        <v>0.5</v>
      </c>
      <c r="AP73" s="68">
        <f t="shared" si="42"/>
        <v>0</v>
      </c>
      <c r="AQ73" s="68">
        <f t="shared" si="43"/>
        <v>0.5</v>
      </c>
      <c r="AR73" s="68">
        <f t="shared" si="44"/>
        <v>0</v>
      </c>
    </row>
    <row r="74" spans="1:44" x14ac:dyDescent="0.35">
      <c r="A74" s="8">
        <v>71</v>
      </c>
      <c r="B74" s="53" t="s">
        <v>74</v>
      </c>
      <c r="C74" s="32">
        <v>16000</v>
      </c>
      <c r="D74" s="32">
        <f>+I74*30%</f>
        <v>9000</v>
      </c>
      <c r="E74" s="11">
        <v>4500</v>
      </c>
      <c r="F74" s="11">
        <v>2250</v>
      </c>
      <c r="G74" s="11">
        <f t="shared" si="37"/>
        <v>-1750</v>
      </c>
      <c r="H74" s="11">
        <f t="shared" si="39"/>
        <v>5000</v>
      </c>
      <c r="I74" s="12">
        <v>30000</v>
      </c>
      <c r="J74" s="10">
        <v>0</v>
      </c>
      <c r="K74" s="13">
        <f t="shared" si="38"/>
        <v>30000</v>
      </c>
      <c r="L74" s="14">
        <v>0</v>
      </c>
      <c r="M74" s="14">
        <v>21</v>
      </c>
      <c r="N74" s="14">
        <v>1</v>
      </c>
      <c r="O74" s="15">
        <v>1</v>
      </c>
      <c r="P74" s="16">
        <f t="shared" si="40"/>
        <v>0</v>
      </c>
      <c r="Q74" s="17">
        <v>0</v>
      </c>
      <c r="R74" s="18">
        <v>0</v>
      </c>
      <c r="S74" s="18"/>
      <c r="T74" s="19">
        <f t="shared" si="32"/>
        <v>0</v>
      </c>
      <c r="U74" s="54"/>
      <c r="V74" s="105" t="e">
        <f>K74+#REF!+T74+U74</f>
        <v>#REF!</v>
      </c>
      <c r="W74" s="84">
        <v>0</v>
      </c>
      <c r="X74" s="84">
        <v>0</v>
      </c>
      <c r="Y74" s="11">
        <v>167</v>
      </c>
      <c r="Z74" s="84">
        <v>0</v>
      </c>
      <c r="AA74" s="84">
        <v>0</v>
      </c>
      <c r="AB74" s="11"/>
      <c r="AC74" s="105" t="e">
        <f t="shared" si="14"/>
        <v>#REF!</v>
      </c>
      <c r="AD74" s="106">
        <v>0</v>
      </c>
      <c r="AE74" s="85" t="s">
        <v>162</v>
      </c>
      <c r="AF74" s="85"/>
      <c r="AG74" s="51">
        <f t="shared" si="41"/>
        <v>71</v>
      </c>
      <c r="AH74" s="82" t="e">
        <f t="shared" si="33"/>
        <v>#REF!</v>
      </c>
      <c r="AI74" s="84"/>
      <c r="AJ74" s="84"/>
      <c r="AK74" s="84"/>
      <c r="AL74" s="67" t="s">
        <v>74</v>
      </c>
      <c r="AO74" s="69">
        <f t="shared" si="34"/>
        <v>0</v>
      </c>
      <c r="AP74" s="68">
        <f t="shared" si="42"/>
        <v>0</v>
      </c>
      <c r="AQ74" s="68">
        <f t="shared" si="43"/>
        <v>0</v>
      </c>
      <c r="AR74" s="68">
        <f t="shared" si="44"/>
        <v>0</v>
      </c>
    </row>
    <row r="75" spans="1:44" x14ac:dyDescent="0.35">
      <c r="A75" s="8">
        <v>72</v>
      </c>
      <c r="B75" s="53" t="s">
        <v>75</v>
      </c>
      <c r="C75" s="10">
        <f>I75*40%</f>
        <v>10000</v>
      </c>
      <c r="D75" s="10">
        <f>C75/2</f>
        <v>5000</v>
      </c>
      <c r="E75" s="10">
        <f>D75/2</f>
        <v>2500</v>
      </c>
      <c r="F75" s="10">
        <f>E75/2</f>
        <v>1250</v>
      </c>
      <c r="G75" s="11">
        <f t="shared" si="37"/>
        <v>6250</v>
      </c>
      <c r="H75" s="11">
        <f t="shared" si="39"/>
        <v>10000</v>
      </c>
      <c r="I75" s="12">
        <v>25000</v>
      </c>
      <c r="J75" s="10">
        <v>0</v>
      </c>
      <c r="K75" s="13">
        <f t="shared" si="38"/>
        <v>25000</v>
      </c>
      <c r="L75" s="14">
        <v>0</v>
      </c>
      <c r="M75" s="14">
        <v>19.5</v>
      </c>
      <c r="N75" s="14">
        <v>2.5</v>
      </c>
      <c r="O75" s="15">
        <v>1</v>
      </c>
      <c r="P75" s="16">
        <f t="shared" si="40"/>
        <v>-1.5</v>
      </c>
      <c r="Q75" s="17">
        <v>-1.5</v>
      </c>
      <c r="R75" s="18">
        <v>0</v>
      </c>
      <c r="S75" s="18"/>
      <c r="T75" s="19">
        <f t="shared" si="32"/>
        <v>0</v>
      </c>
      <c r="U75" s="54"/>
      <c r="V75" s="105" t="e">
        <f>K75+#REF!+T75+U75</f>
        <v>#REF!</v>
      </c>
      <c r="W75" s="84">
        <v>0</v>
      </c>
      <c r="X75" s="84">
        <v>0</v>
      </c>
      <c r="Y75" s="11">
        <v>125</v>
      </c>
      <c r="Z75" s="84">
        <v>0</v>
      </c>
      <c r="AA75" s="84">
        <v>0</v>
      </c>
      <c r="AB75" s="11"/>
      <c r="AC75" s="105" t="e">
        <f t="shared" si="14"/>
        <v>#REF!</v>
      </c>
      <c r="AD75" s="106">
        <v>1.5</v>
      </c>
      <c r="AE75" s="85" t="s">
        <v>162</v>
      </c>
      <c r="AF75" s="85"/>
      <c r="AG75" s="51">
        <f t="shared" si="41"/>
        <v>72</v>
      </c>
      <c r="AH75" s="82"/>
      <c r="AI75" s="84"/>
      <c r="AJ75" s="84"/>
      <c r="AK75" s="83" t="e">
        <f>+V75</f>
        <v>#REF!</v>
      </c>
      <c r="AL75" s="67" t="s">
        <v>75</v>
      </c>
      <c r="AO75" s="69">
        <f t="shared" si="34"/>
        <v>-1.5</v>
      </c>
      <c r="AP75" s="68">
        <f t="shared" si="42"/>
        <v>0</v>
      </c>
      <c r="AQ75" s="68">
        <f t="shared" si="43"/>
        <v>-1.5</v>
      </c>
      <c r="AR75" s="68">
        <f t="shared" si="44"/>
        <v>0</v>
      </c>
    </row>
    <row r="76" spans="1:44" x14ac:dyDescent="0.35">
      <c r="A76" s="8">
        <v>73</v>
      </c>
      <c r="B76" s="8" t="s">
        <v>76</v>
      </c>
      <c r="C76" s="10">
        <v>10000</v>
      </c>
      <c r="D76" s="10">
        <v>6000</v>
      </c>
      <c r="E76" s="11">
        <v>3000</v>
      </c>
      <c r="F76" s="11">
        <v>1500</v>
      </c>
      <c r="G76" s="11">
        <f t="shared" si="37"/>
        <v>1000</v>
      </c>
      <c r="H76" s="11">
        <f t="shared" si="39"/>
        <v>5500</v>
      </c>
      <c r="I76" s="12">
        <v>21500</v>
      </c>
      <c r="J76" s="10">
        <v>0</v>
      </c>
      <c r="K76" s="13">
        <f t="shared" si="38"/>
        <v>21500</v>
      </c>
      <c r="L76" s="14">
        <v>0</v>
      </c>
      <c r="M76" s="14">
        <v>10.5</v>
      </c>
      <c r="N76" s="14">
        <v>11.5</v>
      </c>
      <c r="O76" s="15">
        <v>0</v>
      </c>
      <c r="P76" s="16">
        <f t="shared" si="40"/>
        <v>-11.5</v>
      </c>
      <c r="Q76" s="17">
        <v>-11.5</v>
      </c>
      <c r="R76" s="18">
        <v>1</v>
      </c>
      <c r="S76" s="18"/>
      <c r="T76" s="19">
        <f t="shared" si="32"/>
        <v>0</v>
      </c>
      <c r="U76" s="54">
        <v>0</v>
      </c>
      <c r="V76" s="105" t="e">
        <f>K76+#REF!+T76+U76</f>
        <v>#REF!</v>
      </c>
      <c r="W76" s="84"/>
      <c r="X76" s="84">
        <v>0</v>
      </c>
      <c r="Y76" s="11">
        <v>125</v>
      </c>
      <c r="Z76" s="84">
        <v>0</v>
      </c>
      <c r="AA76" s="84">
        <v>0</v>
      </c>
      <c r="AB76" s="11">
        <v>261</v>
      </c>
      <c r="AC76" s="105" t="e">
        <f t="shared" si="14"/>
        <v>#REF!</v>
      </c>
      <c r="AD76" s="106">
        <v>11</v>
      </c>
      <c r="AE76" s="85" t="s">
        <v>162</v>
      </c>
      <c r="AF76" s="85" t="s">
        <v>170</v>
      </c>
      <c r="AG76" s="51">
        <f t="shared" si="41"/>
        <v>73</v>
      </c>
      <c r="AH76" s="82" t="e">
        <f>+V76</f>
        <v>#REF!</v>
      </c>
      <c r="AI76" s="84"/>
      <c r="AJ76" s="84"/>
      <c r="AK76" s="83"/>
      <c r="AL76" s="67" t="s">
        <v>76</v>
      </c>
      <c r="AO76" s="69">
        <f t="shared" si="34"/>
        <v>-11.5</v>
      </c>
      <c r="AP76" s="68">
        <f t="shared" si="42"/>
        <v>0</v>
      </c>
      <c r="AQ76" s="68">
        <f t="shared" si="43"/>
        <v>-11.5</v>
      </c>
      <c r="AR76" s="68">
        <f t="shared" si="44"/>
        <v>0</v>
      </c>
    </row>
    <row r="77" spans="1:44" x14ac:dyDescent="0.35">
      <c r="A77" s="8">
        <v>74</v>
      </c>
      <c r="B77" s="8" t="s">
        <v>77</v>
      </c>
      <c r="C77" s="10">
        <v>10000</v>
      </c>
      <c r="D77" s="10">
        <v>6000</v>
      </c>
      <c r="E77" s="11">
        <v>3000</v>
      </c>
      <c r="F77" s="11">
        <v>1500</v>
      </c>
      <c r="G77" s="11">
        <f t="shared" si="37"/>
        <v>1000</v>
      </c>
      <c r="H77" s="11">
        <f t="shared" si="39"/>
        <v>5500</v>
      </c>
      <c r="I77" s="12">
        <v>21500</v>
      </c>
      <c r="J77" s="10">
        <v>0</v>
      </c>
      <c r="K77" s="13">
        <f t="shared" si="38"/>
        <v>21500</v>
      </c>
      <c r="L77" s="14">
        <v>0</v>
      </c>
      <c r="M77" s="14">
        <v>10.5</v>
      </c>
      <c r="N77" s="14">
        <v>11.5</v>
      </c>
      <c r="O77" s="15">
        <v>0</v>
      </c>
      <c r="P77" s="16">
        <f t="shared" si="40"/>
        <v>-11.5</v>
      </c>
      <c r="Q77" s="17">
        <v>-11.5</v>
      </c>
      <c r="R77" s="52">
        <v>0.5</v>
      </c>
      <c r="S77" s="18"/>
      <c r="T77" s="19">
        <f t="shared" si="32"/>
        <v>0</v>
      </c>
      <c r="U77" s="54">
        <v>0</v>
      </c>
      <c r="V77" s="105" t="e">
        <f>K77+#REF!+T77+U77</f>
        <v>#REF!</v>
      </c>
      <c r="W77" s="84"/>
      <c r="X77" s="84">
        <v>0</v>
      </c>
      <c r="Y77" s="11">
        <v>125</v>
      </c>
      <c r="Z77" s="84">
        <v>0</v>
      </c>
      <c r="AA77" s="84">
        <v>0</v>
      </c>
      <c r="AB77" s="11">
        <v>261</v>
      </c>
      <c r="AC77" s="105" t="e">
        <f t="shared" si="14"/>
        <v>#REF!</v>
      </c>
      <c r="AD77" s="106">
        <v>11</v>
      </c>
      <c r="AE77" s="85" t="s">
        <v>162</v>
      </c>
      <c r="AF77" s="85" t="s">
        <v>171</v>
      </c>
      <c r="AG77" s="51">
        <f t="shared" si="41"/>
        <v>74</v>
      </c>
      <c r="AH77" s="82" t="e">
        <f>+V77</f>
        <v>#REF!</v>
      </c>
      <c r="AI77" s="84"/>
      <c r="AJ77" s="84"/>
      <c r="AK77" s="83"/>
      <c r="AL77" s="67" t="s">
        <v>77</v>
      </c>
      <c r="AO77" s="69">
        <f t="shared" si="34"/>
        <v>-11.5</v>
      </c>
      <c r="AP77" s="68">
        <f t="shared" si="42"/>
        <v>0</v>
      </c>
      <c r="AQ77" s="68">
        <f t="shared" si="43"/>
        <v>-11.5</v>
      </c>
      <c r="AR77" s="68">
        <f t="shared" si="44"/>
        <v>0</v>
      </c>
    </row>
    <row r="78" spans="1:44" x14ac:dyDescent="0.35">
      <c r="A78" s="8">
        <v>75</v>
      </c>
      <c r="B78" s="8" t="s">
        <v>78</v>
      </c>
      <c r="C78" s="10">
        <v>10000</v>
      </c>
      <c r="D78" s="10">
        <v>6000</v>
      </c>
      <c r="E78" s="11">
        <v>3000</v>
      </c>
      <c r="F78" s="11">
        <v>1500</v>
      </c>
      <c r="G78" s="11">
        <f t="shared" si="37"/>
        <v>1000</v>
      </c>
      <c r="H78" s="11">
        <f t="shared" si="39"/>
        <v>5500</v>
      </c>
      <c r="I78" s="12">
        <v>21500</v>
      </c>
      <c r="J78" s="10">
        <v>0</v>
      </c>
      <c r="K78" s="13">
        <f t="shared" si="38"/>
        <v>21500</v>
      </c>
      <c r="L78" s="14">
        <v>0</v>
      </c>
      <c r="M78" s="14">
        <v>10</v>
      </c>
      <c r="N78" s="14">
        <v>12</v>
      </c>
      <c r="O78" s="15">
        <v>0</v>
      </c>
      <c r="P78" s="16">
        <f t="shared" si="40"/>
        <v>-12</v>
      </c>
      <c r="Q78" s="17">
        <v>-12</v>
      </c>
      <c r="R78" s="18">
        <v>0</v>
      </c>
      <c r="S78" s="18"/>
      <c r="T78" s="19">
        <f t="shared" si="32"/>
        <v>0</v>
      </c>
      <c r="U78" s="54"/>
      <c r="V78" s="105" t="e">
        <f>K78+#REF!+T78+U78</f>
        <v>#REF!</v>
      </c>
      <c r="W78" s="84"/>
      <c r="X78" s="84">
        <v>0</v>
      </c>
      <c r="Y78" s="11">
        <v>125</v>
      </c>
      <c r="Z78" s="84">
        <v>0</v>
      </c>
      <c r="AA78" s="84">
        <v>0</v>
      </c>
      <c r="AB78" s="11">
        <v>228</v>
      </c>
      <c r="AC78" s="105" t="e">
        <f t="shared" si="14"/>
        <v>#REF!</v>
      </c>
      <c r="AD78" s="106">
        <v>10.5</v>
      </c>
      <c r="AE78" s="85" t="s">
        <v>162</v>
      </c>
      <c r="AF78" s="85" t="s">
        <v>170</v>
      </c>
      <c r="AG78" s="51">
        <f t="shared" si="41"/>
        <v>75</v>
      </c>
      <c r="AH78" s="82" t="e">
        <f>+V78</f>
        <v>#REF!</v>
      </c>
      <c r="AI78" s="84"/>
      <c r="AJ78" s="84"/>
      <c r="AK78" s="83"/>
      <c r="AL78" s="67" t="s">
        <v>78</v>
      </c>
      <c r="AO78" s="69">
        <f t="shared" si="34"/>
        <v>-12</v>
      </c>
      <c r="AP78" s="68">
        <f t="shared" si="42"/>
        <v>0</v>
      </c>
      <c r="AQ78" s="68">
        <f t="shared" si="43"/>
        <v>-12</v>
      </c>
      <c r="AR78" s="68">
        <f t="shared" si="44"/>
        <v>0</v>
      </c>
    </row>
    <row r="79" spans="1:44" x14ac:dyDescent="0.35">
      <c r="A79" s="8">
        <v>76</v>
      </c>
      <c r="B79" s="8" t="s">
        <v>79</v>
      </c>
      <c r="C79" s="10">
        <v>10000</v>
      </c>
      <c r="D79" s="10">
        <v>6000</v>
      </c>
      <c r="E79" s="11">
        <v>3000</v>
      </c>
      <c r="F79" s="11">
        <v>1500</v>
      </c>
      <c r="G79" s="11">
        <f t="shared" si="37"/>
        <v>1000</v>
      </c>
      <c r="H79" s="11">
        <f t="shared" si="39"/>
        <v>5500</v>
      </c>
      <c r="I79" s="12">
        <v>21500</v>
      </c>
      <c r="J79" s="10">
        <v>0</v>
      </c>
      <c r="K79" s="13">
        <f t="shared" si="38"/>
        <v>21500</v>
      </c>
      <c r="L79" s="14">
        <v>0</v>
      </c>
      <c r="M79" s="14">
        <v>10</v>
      </c>
      <c r="N79" s="14">
        <v>12</v>
      </c>
      <c r="O79" s="15">
        <v>0</v>
      </c>
      <c r="P79" s="16">
        <f t="shared" si="40"/>
        <v>-12</v>
      </c>
      <c r="Q79" s="17">
        <v>-12</v>
      </c>
      <c r="R79" s="18">
        <v>0</v>
      </c>
      <c r="S79" s="18"/>
      <c r="T79" s="19">
        <f t="shared" si="32"/>
        <v>0</v>
      </c>
      <c r="U79" s="54"/>
      <c r="V79" s="105" t="e">
        <f>K79+#REF!+T79+U79</f>
        <v>#REF!</v>
      </c>
      <c r="W79" s="84"/>
      <c r="X79" s="84">
        <v>0</v>
      </c>
      <c r="Y79" s="11">
        <v>125</v>
      </c>
      <c r="Z79" s="84">
        <v>0</v>
      </c>
      <c r="AA79" s="84">
        <v>0</v>
      </c>
      <c r="AB79" s="11">
        <v>228</v>
      </c>
      <c r="AC79" s="105" t="e">
        <f t="shared" si="14"/>
        <v>#REF!</v>
      </c>
      <c r="AD79" s="106">
        <v>10.5</v>
      </c>
      <c r="AE79" s="85" t="s">
        <v>162</v>
      </c>
      <c r="AF79" s="85" t="s">
        <v>170</v>
      </c>
      <c r="AG79" s="51">
        <f t="shared" si="41"/>
        <v>76</v>
      </c>
      <c r="AH79" s="82" t="e">
        <f>+V79</f>
        <v>#REF!</v>
      </c>
      <c r="AI79" s="84"/>
      <c r="AJ79" s="84"/>
      <c r="AK79" s="83"/>
      <c r="AL79" s="67" t="s">
        <v>79</v>
      </c>
      <c r="AO79" s="69">
        <f t="shared" si="34"/>
        <v>-12</v>
      </c>
      <c r="AP79" s="68">
        <f t="shared" si="42"/>
        <v>0</v>
      </c>
      <c r="AQ79" s="68">
        <f t="shared" si="43"/>
        <v>-12</v>
      </c>
      <c r="AR79" s="68">
        <f t="shared" si="44"/>
        <v>0</v>
      </c>
    </row>
    <row r="80" spans="1:44" s="102" customFormat="1" x14ac:dyDescent="0.35">
      <c r="A80" s="8">
        <v>77</v>
      </c>
      <c r="B80" s="8" t="s">
        <v>81</v>
      </c>
      <c r="C80" s="10">
        <f>I80*40%</f>
        <v>12000</v>
      </c>
      <c r="D80" s="10">
        <f>C80/2</f>
        <v>6000</v>
      </c>
      <c r="E80" s="10">
        <f t="shared" ref="E80:F99" si="45">D80/2</f>
        <v>3000</v>
      </c>
      <c r="F80" s="10">
        <f t="shared" si="45"/>
        <v>1500</v>
      </c>
      <c r="G80" s="11">
        <f t="shared" si="37"/>
        <v>7500</v>
      </c>
      <c r="H80" s="11">
        <f t="shared" si="39"/>
        <v>12000</v>
      </c>
      <c r="I80" s="12">
        <v>30000</v>
      </c>
      <c r="J80" s="10">
        <v>0</v>
      </c>
      <c r="K80" s="13">
        <f t="shared" si="38"/>
        <v>30000</v>
      </c>
      <c r="L80" s="14">
        <v>0</v>
      </c>
      <c r="M80" s="14">
        <v>21</v>
      </c>
      <c r="N80" s="14">
        <v>3</v>
      </c>
      <c r="O80" s="15">
        <v>1</v>
      </c>
      <c r="P80" s="51">
        <f t="shared" si="40"/>
        <v>-2</v>
      </c>
      <c r="Q80" s="35">
        <v>-2</v>
      </c>
      <c r="R80" s="28">
        <v>0</v>
      </c>
      <c r="S80" s="28"/>
      <c r="T80" s="19">
        <f>+I80/24*S80</f>
        <v>0</v>
      </c>
      <c r="U80" s="20"/>
      <c r="V80" s="105" t="e">
        <f>K80+#REF!+T80+U80</f>
        <v>#REF!</v>
      </c>
      <c r="W80" s="10"/>
      <c r="X80" s="10">
        <v>0</v>
      </c>
      <c r="Y80" s="11">
        <v>167</v>
      </c>
      <c r="Z80" s="10">
        <v>0</v>
      </c>
      <c r="AA80" s="10">
        <v>0</v>
      </c>
      <c r="AB80" s="11"/>
      <c r="AC80" s="105" t="e">
        <f t="shared" si="14"/>
        <v>#REF!</v>
      </c>
      <c r="AD80" s="107">
        <v>3</v>
      </c>
      <c r="AE80" s="51" t="s">
        <v>162</v>
      </c>
      <c r="AF80" s="51"/>
      <c r="AG80" s="51">
        <f t="shared" si="41"/>
        <v>77</v>
      </c>
      <c r="AH80" s="88"/>
      <c r="AI80" s="10"/>
      <c r="AJ80" s="10"/>
      <c r="AK80" s="11" t="e">
        <f>+V80</f>
        <v>#REF!</v>
      </c>
      <c r="AL80" s="101" t="s">
        <v>81</v>
      </c>
      <c r="AO80" s="103">
        <f>M80+L80+O80-24</f>
        <v>-2</v>
      </c>
      <c r="AP80" s="102">
        <f t="shared" si="42"/>
        <v>0</v>
      </c>
      <c r="AQ80" s="102">
        <f t="shared" si="43"/>
        <v>-2</v>
      </c>
      <c r="AR80" s="68">
        <f t="shared" si="44"/>
        <v>0</v>
      </c>
    </row>
    <row r="81" spans="1:44" s="102" customFormat="1" x14ac:dyDescent="0.35">
      <c r="A81" s="8">
        <v>78</v>
      </c>
      <c r="B81" s="8" t="s">
        <v>80</v>
      </c>
      <c r="C81" s="10">
        <v>8800</v>
      </c>
      <c r="D81" s="10">
        <v>2460</v>
      </c>
      <c r="E81" s="11">
        <v>1230</v>
      </c>
      <c r="F81" s="11">
        <v>615</v>
      </c>
      <c r="G81" s="11">
        <f t="shared" si="37"/>
        <v>3895</v>
      </c>
      <c r="H81" s="11">
        <f t="shared" si="39"/>
        <v>5740</v>
      </c>
      <c r="I81" s="12">
        <v>17000</v>
      </c>
      <c r="J81" s="10">
        <f>ROUND(X81*108.33%+(W81*435%),0)</f>
        <v>1289</v>
      </c>
      <c r="K81" s="13">
        <f t="shared" si="38"/>
        <v>15711</v>
      </c>
      <c r="L81" s="14">
        <v>0</v>
      </c>
      <c r="M81" s="14">
        <v>19</v>
      </c>
      <c r="N81" s="14">
        <v>5</v>
      </c>
      <c r="O81" s="15">
        <v>0</v>
      </c>
      <c r="P81" s="51">
        <f t="shared" si="40"/>
        <v>-5</v>
      </c>
      <c r="Q81" s="35">
        <v>-5</v>
      </c>
      <c r="R81" s="28">
        <v>0</v>
      </c>
      <c r="S81" s="28"/>
      <c r="T81" s="19">
        <f>+I81/24*S81</f>
        <v>0</v>
      </c>
      <c r="U81" s="20">
        <v>2355</v>
      </c>
      <c r="V81" s="105" t="e">
        <f>K81+#REF!+T81+U81</f>
        <v>#REF!</v>
      </c>
      <c r="W81" s="11">
        <f>+[1]ESIC!I16</f>
        <v>93</v>
      </c>
      <c r="X81" s="10">
        <f>ROUND(C81/22*(22+Q81)*12/100,0)</f>
        <v>816</v>
      </c>
      <c r="Y81" s="11">
        <v>0</v>
      </c>
      <c r="Z81" s="10">
        <v>0</v>
      </c>
      <c r="AA81" s="10">
        <v>0</v>
      </c>
      <c r="AB81" s="11">
        <v>3500</v>
      </c>
      <c r="AC81" s="105" t="e">
        <f>(V81)-(W81+X81+Y81+AA81+Z81+AB81)</f>
        <v>#REF!</v>
      </c>
      <c r="AD81" s="107">
        <v>1</v>
      </c>
      <c r="AE81" s="51" t="s">
        <v>162</v>
      </c>
      <c r="AF81" s="51"/>
      <c r="AG81" s="51">
        <f t="shared" si="41"/>
        <v>78</v>
      </c>
      <c r="AH81" s="88"/>
      <c r="AI81" s="10"/>
      <c r="AJ81" s="10"/>
      <c r="AK81" s="11" t="e">
        <f>+V81</f>
        <v>#REF!</v>
      </c>
      <c r="AL81" s="101" t="s">
        <v>80</v>
      </c>
      <c r="AO81" s="103">
        <f>M81+L81+O81-24</f>
        <v>-5</v>
      </c>
      <c r="AP81" s="102">
        <f t="shared" si="42"/>
        <v>0</v>
      </c>
      <c r="AQ81" s="102">
        <f t="shared" si="43"/>
        <v>-5</v>
      </c>
      <c r="AR81" s="68">
        <f t="shared" si="44"/>
        <v>0</v>
      </c>
    </row>
    <row r="82" spans="1:44" s="102" customFormat="1" x14ac:dyDescent="0.35">
      <c r="A82" s="8">
        <v>79</v>
      </c>
      <c r="B82" s="8" t="s">
        <v>82</v>
      </c>
      <c r="C82" s="10">
        <v>8800</v>
      </c>
      <c r="D82" s="10">
        <f t="shared" ref="D82:F100" si="46">C82/2</f>
        <v>4400</v>
      </c>
      <c r="E82" s="10">
        <f t="shared" si="45"/>
        <v>2200</v>
      </c>
      <c r="F82" s="10">
        <f t="shared" si="45"/>
        <v>1100</v>
      </c>
      <c r="G82" s="11">
        <f t="shared" si="37"/>
        <v>5000</v>
      </c>
      <c r="H82" s="11">
        <f t="shared" si="39"/>
        <v>8300</v>
      </c>
      <c r="I82" s="12">
        <v>21500</v>
      </c>
      <c r="J82" s="10">
        <v>0</v>
      </c>
      <c r="K82" s="13">
        <f t="shared" si="38"/>
        <v>21500</v>
      </c>
      <c r="L82" s="14">
        <v>0</v>
      </c>
      <c r="M82" s="14">
        <v>24</v>
      </c>
      <c r="N82" s="14">
        <v>0</v>
      </c>
      <c r="O82" s="15">
        <v>1</v>
      </c>
      <c r="P82" s="51">
        <f t="shared" si="40"/>
        <v>1</v>
      </c>
      <c r="Q82" s="35">
        <v>0</v>
      </c>
      <c r="R82" s="28">
        <v>1</v>
      </c>
      <c r="S82" s="28"/>
      <c r="T82" s="19">
        <f>+I82/24*S82</f>
        <v>0</v>
      </c>
      <c r="U82" s="20"/>
      <c r="V82" s="105" t="e">
        <f>K82+#REF!+T82+U82</f>
        <v>#REF!</v>
      </c>
      <c r="W82" s="10"/>
      <c r="X82" s="10">
        <v>0</v>
      </c>
      <c r="Y82" s="11">
        <v>125</v>
      </c>
      <c r="Z82" s="10">
        <v>0</v>
      </c>
      <c r="AA82" s="10">
        <v>500</v>
      </c>
      <c r="AB82" s="11"/>
      <c r="AC82" s="105" t="e">
        <f>(V82)-(W82+X82+Y82+AA82+Z82+AB82)</f>
        <v>#REF!</v>
      </c>
      <c r="AD82" s="107">
        <v>0.5</v>
      </c>
      <c r="AE82" s="51" t="s">
        <v>162</v>
      </c>
      <c r="AF82" s="51"/>
      <c r="AG82" s="51">
        <f t="shared" si="41"/>
        <v>79</v>
      </c>
      <c r="AH82" s="88"/>
      <c r="AI82" s="10"/>
      <c r="AJ82" s="10"/>
      <c r="AK82" s="11" t="e">
        <f>+V82</f>
        <v>#REF!</v>
      </c>
      <c r="AL82" s="101" t="s">
        <v>82</v>
      </c>
      <c r="AO82" s="103">
        <f>M82+L82+O82-24</f>
        <v>1</v>
      </c>
      <c r="AP82" s="102">
        <f t="shared" si="42"/>
        <v>0</v>
      </c>
      <c r="AQ82" s="102">
        <f t="shared" si="43"/>
        <v>1</v>
      </c>
      <c r="AR82" s="68">
        <f t="shared" si="44"/>
        <v>0</v>
      </c>
    </row>
    <row r="83" spans="1:44" x14ac:dyDescent="0.35">
      <c r="A83" s="8">
        <v>80</v>
      </c>
      <c r="B83" s="8" t="s">
        <v>85</v>
      </c>
      <c r="C83" s="10">
        <v>9200</v>
      </c>
      <c r="D83" s="10">
        <f t="shared" si="46"/>
        <v>4600</v>
      </c>
      <c r="E83" s="10">
        <f t="shared" si="45"/>
        <v>2300</v>
      </c>
      <c r="F83" s="10">
        <f t="shared" si="45"/>
        <v>1150</v>
      </c>
      <c r="G83" s="11">
        <f t="shared" si="37"/>
        <v>7750</v>
      </c>
      <c r="H83" s="11">
        <f t="shared" si="39"/>
        <v>11200</v>
      </c>
      <c r="I83" s="12">
        <v>25000</v>
      </c>
      <c r="J83" s="10">
        <v>0</v>
      </c>
      <c r="K83" s="13">
        <f t="shared" si="38"/>
        <v>25000</v>
      </c>
      <c r="L83" s="14">
        <v>0</v>
      </c>
      <c r="M83" s="14">
        <v>22</v>
      </c>
      <c r="N83" s="14">
        <v>0</v>
      </c>
      <c r="O83" s="15">
        <v>1</v>
      </c>
      <c r="P83" s="16">
        <f t="shared" si="40"/>
        <v>1</v>
      </c>
      <c r="Q83" s="17">
        <v>0</v>
      </c>
      <c r="R83" s="18">
        <v>1</v>
      </c>
      <c r="S83" s="18">
        <v>0.5</v>
      </c>
      <c r="T83" s="19">
        <f>+I83/22*S83</f>
        <v>568.18181818181813</v>
      </c>
      <c r="U83" s="54"/>
      <c r="V83" s="105" t="e">
        <f>K83+#REF!+T83+U83</f>
        <v>#REF!</v>
      </c>
      <c r="W83" s="84"/>
      <c r="X83" s="84">
        <v>0</v>
      </c>
      <c r="Y83" s="11">
        <v>125</v>
      </c>
      <c r="Z83" s="84">
        <v>0</v>
      </c>
      <c r="AA83" s="84">
        <v>0</v>
      </c>
      <c r="AB83" s="11"/>
      <c r="AC83" s="105" t="e">
        <f>(V83)-(W83+X83+Y83+AA83+Z83+AB83)</f>
        <v>#REF!</v>
      </c>
      <c r="AD83" s="106">
        <v>3.5</v>
      </c>
      <c r="AE83" s="85" t="s">
        <v>162</v>
      </c>
      <c r="AF83" s="85"/>
      <c r="AG83" s="51">
        <f t="shared" si="41"/>
        <v>80</v>
      </c>
      <c r="AH83" s="82" t="e">
        <f>+V83</f>
        <v>#REF!</v>
      </c>
      <c r="AI83" s="84"/>
      <c r="AJ83" s="84"/>
      <c r="AK83" s="83"/>
      <c r="AL83" s="67" t="s">
        <v>85</v>
      </c>
      <c r="AO83" s="69">
        <f>M83+L83+O83-22</f>
        <v>1</v>
      </c>
      <c r="AP83" s="68">
        <f t="shared" si="42"/>
        <v>0</v>
      </c>
      <c r="AQ83" s="68">
        <f t="shared" si="43"/>
        <v>1</v>
      </c>
      <c r="AR83" s="68">
        <f t="shared" si="44"/>
        <v>0</v>
      </c>
    </row>
    <row r="84" spans="1:44" s="102" customFormat="1" x14ac:dyDescent="0.35">
      <c r="A84" s="8">
        <v>81</v>
      </c>
      <c r="B84" s="55" t="s">
        <v>87</v>
      </c>
      <c r="C84" s="10">
        <v>8800</v>
      </c>
      <c r="D84" s="10">
        <f t="shared" si="46"/>
        <v>4400</v>
      </c>
      <c r="E84" s="10">
        <f t="shared" si="45"/>
        <v>2200</v>
      </c>
      <c r="F84" s="10">
        <f t="shared" si="45"/>
        <v>1100</v>
      </c>
      <c r="G84" s="11">
        <f t="shared" si="37"/>
        <v>5500</v>
      </c>
      <c r="H84" s="11">
        <f t="shared" si="39"/>
        <v>8800</v>
      </c>
      <c r="I84" s="12">
        <v>22000</v>
      </c>
      <c r="J84" s="10">
        <v>0</v>
      </c>
      <c r="K84" s="13">
        <f t="shared" si="38"/>
        <v>22000</v>
      </c>
      <c r="L84" s="14">
        <v>0</v>
      </c>
      <c r="M84" s="14">
        <v>24</v>
      </c>
      <c r="N84" s="14">
        <v>0</v>
      </c>
      <c r="O84" s="15">
        <v>1</v>
      </c>
      <c r="P84" s="51">
        <f t="shared" si="40"/>
        <v>1</v>
      </c>
      <c r="Q84" s="35">
        <v>0</v>
      </c>
      <c r="R84" s="28">
        <v>1</v>
      </c>
      <c r="S84" s="28"/>
      <c r="T84" s="19">
        <f>+I84/24*S84</f>
        <v>0</v>
      </c>
      <c r="U84" s="20"/>
      <c r="V84" s="105" t="e">
        <f>K84+#REF!+T84+U84</f>
        <v>#REF!</v>
      </c>
      <c r="W84" s="10"/>
      <c r="X84" s="10">
        <v>0</v>
      </c>
      <c r="Y84" s="11">
        <v>125</v>
      </c>
      <c r="Z84" s="10">
        <v>0</v>
      </c>
      <c r="AA84" s="10">
        <v>0</v>
      </c>
      <c r="AB84" s="11"/>
      <c r="AC84" s="105" t="e">
        <f>(V84)-(W84+X84+Y84+AA84+Z84+AB84)</f>
        <v>#REF!</v>
      </c>
      <c r="AD84" s="107">
        <v>1</v>
      </c>
      <c r="AE84" s="51" t="s">
        <v>162</v>
      </c>
      <c r="AF84" s="51"/>
      <c r="AG84" s="51">
        <f t="shared" si="41"/>
        <v>81</v>
      </c>
      <c r="AH84" s="88"/>
      <c r="AI84" s="10"/>
      <c r="AJ84" s="10"/>
      <c r="AK84" s="11" t="e">
        <f>+V84</f>
        <v>#REF!</v>
      </c>
      <c r="AL84" s="101" t="s">
        <v>87</v>
      </c>
      <c r="AO84" s="103">
        <f>M84+L84+O84-24</f>
        <v>1</v>
      </c>
      <c r="AP84" s="102">
        <f t="shared" si="42"/>
        <v>0</v>
      </c>
      <c r="AQ84" s="102">
        <f t="shared" si="43"/>
        <v>1</v>
      </c>
      <c r="AR84" s="68">
        <f t="shared" si="44"/>
        <v>0</v>
      </c>
    </row>
    <row r="85" spans="1:44" x14ac:dyDescent="0.35">
      <c r="A85" s="8">
        <v>82</v>
      </c>
      <c r="B85" s="55" t="s">
        <v>90</v>
      </c>
      <c r="C85" s="10">
        <f>I85*40%</f>
        <v>18000</v>
      </c>
      <c r="D85" s="10">
        <f t="shared" si="46"/>
        <v>9000</v>
      </c>
      <c r="E85" s="10">
        <f t="shared" si="45"/>
        <v>4500</v>
      </c>
      <c r="F85" s="10">
        <f t="shared" si="45"/>
        <v>2250</v>
      </c>
      <c r="G85" s="11">
        <f t="shared" si="37"/>
        <v>11250</v>
      </c>
      <c r="H85" s="11">
        <f t="shared" si="39"/>
        <v>18000</v>
      </c>
      <c r="I85" s="12">
        <v>45000</v>
      </c>
      <c r="J85" s="10">
        <v>0</v>
      </c>
      <c r="K85" s="13">
        <v>45000</v>
      </c>
      <c r="L85" s="14">
        <v>0</v>
      </c>
      <c r="M85" s="14">
        <v>18</v>
      </c>
      <c r="N85" s="14">
        <v>4</v>
      </c>
      <c r="O85" s="15">
        <v>0</v>
      </c>
      <c r="P85" s="16">
        <f t="shared" si="40"/>
        <v>-4</v>
      </c>
      <c r="Q85" s="17">
        <v>-4</v>
      </c>
      <c r="R85" s="18">
        <v>0</v>
      </c>
      <c r="S85" s="18"/>
      <c r="T85" s="19">
        <f t="shared" ref="T85:T100" si="47">+I85/22*S85</f>
        <v>0</v>
      </c>
      <c r="U85" s="54"/>
      <c r="V85" s="105" t="e">
        <f>K85+#REF!+T85+U85</f>
        <v>#REF!</v>
      </c>
      <c r="W85" s="84"/>
      <c r="X85" s="84">
        <v>0</v>
      </c>
      <c r="Y85" s="11">
        <v>208</v>
      </c>
      <c r="Z85" s="84">
        <v>0</v>
      </c>
      <c r="AA85" s="84">
        <v>0</v>
      </c>
      <c r="AB85" s="11"/>
      <c r="AC85" s="105" t="e">
        <f t="shared" ref="AC85:AC99" si="48">(V85)-(W85+X85+Y85+AA85+Z85+AB85)</f>
        <v>#REF!</v>
      </c>
      <c r="AD85" s="106">
        <v>8</v>
      </c>
      <c r="AE85" s="85" t="s">
        <v>162</v>
      </c>
      <c r="AF85" s="85"/>
      <c r="AG85" s="51">
        <f t="shared" si="41"/>
        <v>82</v>
      </c>
      <c r="AH85" s="82"/>
      <c r="AI85" s="83" t="e">
        <f>+V85</f>
        <v>#REF!</v>
      </c>
      <c r="AJ85" s="84"/>
      <c r="AK85" s="83"/>
      <c r="AL85" s="67" t="s">
        <v>90</v>
      </c>
      <c r="AO85" s="69">
        <f t="shared" ref="AO85:AO100" si="49">M85+L85+O85-22</f>
        <v>-4</v>
      </c>
      <c r="AP85" s="68">
        <f t="shared" si="42"/>
        <v>0</v>
      </c>
      <c r="AQ85" s="68">
        <f t="shared" si="43"/>
        <v>-4</v>
      </c>
      <c r="AR85" s="68">
        <f t="shared" si="44"/>
        <v>0</v>
      </c>
    </row>
    <row r="86" spans="1:44" x14ac:dyDescent="0.35">
      <c r="A86" s="8">
        <v>83</v>
      </c>
      <c r="B86" s="55" t="s">
        <v>91</v>
      </c>
      <c r="C86" s="10">
        <v>8800</v>
      </c>
      <c r="D86" s="10">
        <f t="shared" si="46"/>
        <v>4400</v>
      </c>
      <c r="E86" s="10">
        <f t="shared" si="45"/>
        <v>2200</v>
      </c>
      <c r="F86" s="10">
        <f t="shared" si="45"/>
        <v>1100</v>
      </c>
      <c r="G86" s="11">
        <f t="shared" si="37"/>
        <v>5000</v>
      </c>
      <c r="H86" s="11">
        <f t="shared" si="39"/>
        <v>8300</v>
      </c>
      <c r="I86" s="12">
        <v>21500</v>
      </c>
      <c r="J86" s="10">
        <v>0</v>
      </c>
      <c r="K86" s="13">
        <v>21500</v>
      </c>
      <c r="L86" s="14">
        <v>0</v>
      </c>
      <c r="M86" s="14">
        <v>21</v>
      </c>
      <c r="N86" s="14">
        <v>1</v>
      </c>
      <c r="O86" s="15">
        <v>0</v>
      </c>
      <c r="P86" s="16">
        <f t="shared" si="40"/>
        <v>-1</v>
      </c>
      <c r="Q86" s="17">
        <v>-1</v>
      </c>
      <c r="R86" s="18">
        <v>0</v>
      </c>
      <c r="S86" s="18"/>
      <c r="T86" s="19">
        <f t="shared" si="47"/>
        <v>0</v>
      </c>
      <c r="U86" s="54">
        <v>0</v>
      </c>
      <c r="V86" s="105" t="e">
        <f>K86+#REF!+T86+U86</f>
        <v>#REF!</v>
      </c>
      <c r="W86" s="84"/>
      <c r="X86" s="84">
        <v>0</v>
      </c>
      <c r="Y86" s="11">
        <v>125</v>
      </c>
      <c r="Z86" s="84">
        <v>0</v>
      </c>
      <c r="AA86" s="84">
        <v>1500</v>
      </c>
      <c r="AB86" s="11">
        <v>1500</v>
      </c>
      <c r="AC86" s="105" t="e">
        <f t="shared" si="48"/>
        <v>#REF!</v>
      </c>
      <c r="AD86" s="106">
        <v>0</v>
      </c>
      <c r="AE86" s="85" t="s">
        <v>162</v>
      </c>
      <c r="AF86" s="85"/>
      <c r="AG86" s="51">
        <f t="shared" si="41"/>
        <v>83</v>
      </c>
      <c r="AH86" s="82" t="e">
        <f>+V86</f>
        <v>#REF!</v>
      </c>
      <c r="AI86" s="84"/>
      <c r="AJ86" s="84"/>
      <c r="AK86" s="83"/>
      <c r="AL86" s="67" t="s">
        <v>91</v>
      </c>
      <c r="AO86" s="69">
        <f t="shared" si="49"/>
        <v>-1</v>
      </c>
      <c r="AP86" s="68">
        <f t="shared" si="42"/>
        <v>0</v>
      </c>
      <c r="AQ86" s="68">
        <f t="shared" si="43"/>
        <v>-1</v>
      </c>
      <c r="AR86" s="68">
        <f t="shared" si="44"/>
        <v>0</v>
      </c>
    </row>
    <row r="87" spans="1:44" x14ac:dyDescent="0.35">
      <c r="A87" s="8">
        <v>84</v>
      </c>
      <c r="B87" s="55" t="s">
        <v>93</v>
      </c>
      <c r="C87" s="10">
        <v>8800</v>
      </c>
      <c r="D87" s="10">
        <f t="shared" si="46"/>
        <v>4400</v>
      </c>
      <c r="E87" s="10">
        <f t="shared" si="45"/>
        <v>2200</v>
      </c>
      <c r="F87" s="10">
        <f t="shared" si="45"/>
        <v>1100</v>
      </c>
      <c r="G87" s="11">
        <f t="shared" si="37"/>
        <v>5000</v>
      </c>
      <c r="H87" s="11">
        <f t="shared" si="39"/>
        <v>8300</v>
      </c>
      <c r="I87" s="12">
        <v>21500</v>
      </c>
      <c r="J87" s="10">
        <v>0</v>
      </c>
      <c r="K87" s="13">
        <f t="shared" ref="K87:K104" si="50">+I87-J87</f>
        <v>21500</v>
      </c>
      <c r="L87" s="14">
        <v>0</v>
      </c>
      <c r="M87" s="14">
        <v>9.5</v>
      </c>
      <c r="N87" s="14">
        <v>12.5</v>
      </c>
      <c r="O87" s="15">
        <v>0</v>
      </c>
      <c r="P87" s="16">
        <f t="shared" si="40"/>
        <v>-12.5</v>
      </c>
      <c r="Q87" s="17">
        <v>-12.5</v>
      </c>
      <c r="R87" s="18">
        <v>0</v>
      </c>
      <c r="S87" s="18"/>
      <c r="T87" s="19">
        <f t="shared" si="47"/>
        <v>0</v>
      </c>
      <c r="U87" s="54">
        <v>34</v>
      </c>
      <c r="V87" s="105" t="e">
        <f>K87+#REF!+T87+U87</f>
        <v>#REF!</v>
      </c>
      <c r="W87" s="84"/>
      <c r="X87" s="84">
        <v>0</v>
      </c>
      <c r="Y87" s="11">
        <v>125</v>
      </c>
      <c r="Z87" s="84">
        <v>0</v>
      </c>
      <c r="AA87" s="84">
        <v>0</v>
      </c>
      <c r="AB87" s="11">
        <v>0</v>
      </c>
      <c r="AC87" s="105" t="e">
        <f t="shared" si="48"/>
        <v>#REF!</v>
      </c>
      <c r="AD87" s="106">
        <v>14.5</v>
      </c>
      <c r="AE87" s="85" t="s">
        <v>162</v>
      </c>
      <c r="AF87" s="85" t="s">
        <v>171</v>
      </c>
      <c r="AG87" s="51">
        <f t="shared" si="41"/>
        <v>84</v>
      </c>
      <c r="AH87" s="82"/>
      <c r="AI87" s="84"/>
      <c r="AJ87" s="83" t="e">
        <f>+V87</f>
        <v>#REF!</v>
      </c>
      <c r="AK87" s="83"/>
      <c r="AL87" s="67" t="s">
        <v>93</v>
      </c>
      <c r="AO87" s="69">
        <f t="shared" si="49"/>
        <v>-12.5</v>
      </c>
      <c r="AP87" s="68">
        <f t="shared" si="42"/>
        <v>0</v>
      </c>
      <c r="AQ87" s="68">
        <f t="shared" si="43"/>
        <v>-12.5</v>
      </c>
      <c r="AR87" s="68">
        <f t="shared" si="44"/>
        <v>0</v>
      </c>
    </row>
    <row r="88" spans="1:44" x14ac:dyDescent="0.35">
      <c r="A88" s="8">
        <v>85</v>
      </c>
      <c r="B88" s="55" t="s">
        <v>94</v>
      </c>
      <c r="C88" s="10">
        <v>8800</v>
      </c>
      <c r="D88" s="10">
        <f t="shared" si="46"/>
        <v>4400</v>
      </c>
      <c r="E88" s="10">
        <f t="shared" si="45"/>
        <v>2200</v>
      </c>
      <c r="F88" s="10">
        <f t="shared" si="45"/>
        <v>1100</v>
      </c>
      <c r="G88" s="11">
        <f t="shared" si="37"/>
        <v>5000</v>
      </c>
      <c r="H88" s="11">
        <f t="shared" si="39"/>
        <v>8300</v>
      </c>
      <c r="I88" s="12">
        <v>21500</v>
      </c>
      <c r="J88" s="10">
        <v>0</v>
      </c>
      <c r="K88" s="13">
        <f t="shared" si="50"/>
        <v>21500</v>
      </c>
      <c r="L88" s="14">
        <v>0</v>
      </c>
      <c r="M88" s="14">
        <v>10.5</v>
      </c>
      <c r="N88" s="14">
        <v>11.5</v>
      </c>
      <c r="O88" s="15">
        <v>0</v>
      </c>
      <c r="P88" s="16">
        <f t="shared" si="40"/>
        <v>-11.5</v>
      </c>
      <c r="Q88" s="17">
        <v>-11.5</v>
      </c>
      <c r="R88" s="18">
        <v>0</v>
      </c>
      <c r="S88" s="18"/>
      <c r="T88" s="19">
        <f t="shared" si="47"/>
        <v>0</v>
      </c>
      <c r="U88" s="54"/>
      <c r="V88" s="105" t="e">
        <f>K88+#REF!+T88+U88</f>
        <v>#REF!</v>
      </c>
      <c r="W88" s="84"/>
      <c r="X88" s="84">
        <v>0</v>
      </c>
      <c r="Y88" s="11">
        <v>125</v>
      </c>
      <c r="Z88" s="84">
        <v>0</v>
      </c>
      <c r="AA88" s="84">
        <v>0</v>
      </c>
      <c r="AB88" s="11">
        <v>261</v>
      </c>
      <c r="AC88" s="105" t="e">
        <f t="shared" si="48"/>
        <v>#REF!</v>
      </c>
      <c r="AD88" s="106">
        <v>14.5</v>
      </c>
      <c r="AE88" s="85" t="s">
        <v>162</v>
      </c>
      <c r="AF88" s="85" t="s">
        <v>171</v>
      </c>
      <c r="AG88" s="51">
        <f t="shared" si="41"/>
        <v>85</v>
      </c>
      <c r="AH88" s="82"/>
      <c r="AI88" s="84"/>
      <c r="AJ88" s="83" t="e">
        <f>+V88</f>
        <v>#REF!</v>
      </c>
      <c r="AK88" s="83"/>
      <c r="AL88" s="67" t="s">
        <v>94</v>
      </c>
      <c r="AO88" s="69">
        <f t="shared" si="49"/>
        <v>-11.5</v>
      </c>
      <c r="AP88" s="68">
        <f t="shared" si="42"/>
        <v>0</v>
      </c>
      <c r="AQ88" s="68">
        <f t="shared" si="43"/>
        <v>-11.5</v>
      </c>
      <c r="AR88" s="68">
        <f t="shared" si="44"/>
        <v>0</v>
      </c>
    </row>
    <row r="89" spans="1:44" x14ac:dyDescent="0.35">
      <c r="A89" s="8">
        <v>86</v>
      </c>
      <c r="B89" s="55" t="s">
        <v>95</v>
      </c>
      <c r="C89" s="10">
        <v>8800</v>
      </c>
      <c r="D89" s="10">
        <f t="shared" si="46"/>
        <v>4400</v>
      </c>
      <c r="E89" s="10">
        <f t="shared" si="45"/>
        <v>2200</v>
      </c>
      <c r="F89" s="10">
        <f t="shared" si="45"/>
        <v>1100</v>
      </c>
      <c r="G89" s="11">
        <f t="shared" si="37"/>
        <v>5000</v>
      </c>
      <c r="H89" s="11">
        <f t="shared" si="39"/>
        <v>8300</v>
      </c>
      <c r="I89" s="12">
        <v>21500</v>
      </c>
      <c r="J89" s="10">
        <v>0</v>
      </c>
      <c r="K89" s="13">
        <f t="shared" si="50"/>
        <v>21500</v>
      </c>
      <c r="L89" s="14">
        <v>0</v>
      </c>
      <c r="M89" s="14">
        <v>10.5</v>
      </c>
      <c r="N89" s="14">
        <v>11.5</v>
      </c>
      <c r="O89" s="15">
        <v>0</v>
      </c>
      <c r="P89" s="16">
        <f t="shared" si="40"/>
        <v>-11.5</v>
      </c>
      <c r="Q89" s="17">
        <v>-11.5</v>
      </c>
      <c r="R89" s="18">
        <v>0</v>
      </c>
      <c r="S89" s="18"/>
      <c r="T89" s="19">
        <f t="shared" si="47"/>
        <v>0</v>
      </c>
      <c r="U89" s="54"/>
      <c r="V89" s="105" t="e">
        <f>K89+#REF!+T89+U89</f>
        <v>#REF!</v>
      </c>
      <c r="W89" s="84"/>
      <c r="X89" s="84">
        <v>0</v>
      </c>
      <c r="Y89" s="11">
        <v>125</v>
      </c>
      <c r="Z89" s="84">
        <v>0</v>
      </c>
      <c r="AA89" s="84">
        <v>0</v>
      </c>
      <c r="AB89" s="11">
        <v>261</v>
      </c>
      <c r="AC89" s="105" t="e">
        <f t="shared" si="48"/>
        <v>#REF!</v>
      </c>
      <c r="AD89" s="106">
        <v>14.5</v>
      </c>
      <c r="AE89" s="85" t="s">
        <v>162</v>
      </c>
      <c r="AF89" s="85" t="s">
        <v>171</v>
      </c>
      <c r="AG89" s="51">
        <f t="shared" si="41"/>
        <v>86</v>
      </c>
      <c r="AH89" s="82"/>
      <c r="AI89" s="84"/>
      <c r="AJ89" s="83" t="e">
        <f>+V89</f>
        <v>#REF!</v>
      </c>
      <c r="AK89" s="83"/>
      <c r="AL89" s="67" t="s">
        <v>95</v>
      </c>
      <c r="AO89" s="69">
        <f t="shared" si="49"/>
        <v>-11.5</v>
      </c>
      <c r="AP89" s="68">
        <f t="shared" si="42"/>
        <v>0</v>
      </c>
      <c r="AQ89" s="68">
        <f t="shared" si="43"/>
        <v>-11.5</v>
      </c>
      <c r="AR89" s="68">
        <f t="shared" si="44"/>
        <v>0</v>
      </c>
    </row>
    <row r="90" spans="1:44" x14ac:dyDescent="0.35">
      <c r="A90" s="8">
        <v>87</v>
      </c>
      <c r="B90" s="55" t="s">
        <v>96</v>
      </c>
      <c r="C90" s="10">
        <v>8800</v>
      </c>
      <c r="D90" s="10">
        <f t="shared" si="46"/>
        <v>4400</v>
      </c>
      <c r="E90" s="10">
        <f t="shared" si="45"/>
        <v>2200</v>
      </c>
      <c r="F90" s="10">
        <f t="shared" si="45"/>
        <v>1100</v>
      </c>
      <c r="G90" s="11">
        <f t="shared" si="37"/>
        <v>5000</v>
      </c>
      <c r="H90" s="11">
        <f t="shared" si="39"/>
        <v>8300</v>
      </c>
      <c r="I90" s="12">
        <v>21500</v>
      </c>
      <c r="J90" s="10">
        <v>0</v>
      </c>
      <c r="K90" s="13">
        <f t="shared" si="50"/>
        <v>21500</v>
      </c>
      <c r="L90" s="14">
        <v>0</v>
      </c>
      <c r="M90" s="14">
        <v>8</v>
      </c>
      <c r="N90" s="14">
        <v>14</v>
      </c>
      <c r="O90" s="15">
        <v>0</v>
      </c>
      <c r="P90" s="16">
        <f t="shared" si="40"/>
        <v>-14</v>
      </c>
      <c r="Q90" s="17">
        <v>-14</v>
      </c>
      <c r="R90" s="18">
        <v>0</v>
      </c>
      <c r="S90" s="18"/>
      <c r="T90" s="19">
        <f t="shared" si="47"/>
        <v>0</v>
      </c>
      <c r="U90" s="54">
        <v>137</v>
      </c>
      <c r="V90" s="105" t="e">
        <f>K90+#REF!+T90+U90</f>
        <v>#REF!</v>
      </c>
      <c r="W90" s="84"/>
      <c r="X90" s="84">
        <v>0</v>
      </c>
      <c r="Y90" s="11">
        <v>125</v>
      </c>
      <c r="Z90" s="84">
        <v>0</v>
      </c>
      <c r="AA90" s="84">
        <v>0</v>
      </c>
      <c r="AB90" s="11">
        <v>0</v>
      </c>
      <c r="AC90" s="105" t="e">
        <f t="shared" si="48"/>
        <v>#REF!</v>
      </c>
      <c r="AD90" s="106">
        <v>16.5</v>
      </c>
      <c r="AE90" s="85" t="s">
        <v>162</v>
      </c>
      <c r="AF90" s="85" t="s">
        <v>171</v>
      </c>
      <c r="AG90" s="51">
        <f t="shared" si="41"/>
        <v>87</v>
      </c>
      <c r="AH90" s="82"/>
      <c r="AI90" s="84"/>
      <c r="AJ90" s="83" t="e">
        <f>+V90</f>
        <v>#REF!</v>
      </c>
      <c r="AK90" s="83"/>
      <c r="AL90" s="67" t="s">
        <v>96</v>
      </c>
      <c r="AO90" s="69">
        <f t="shared" si="49"/>
        <v>-14</v>
      </c>
      <c r="AP90" s="68">
        <f t="shared" si="42"/>
        <v>0</v>
      </c>
      <c r="AQ90" s="68">
        <f t="shared" si="43"/>
        <v>-14</v>
      </c>
      <c r="AR90" s="68">
        <f t="shared" si="44"/>
        <v>0</v>
      </c>
    </row>
    <row r="91" spans="1:44" x14ac:dyDescent="0.35">
      <c r="A91" s="8">
        <v>88</v>
      </c>
      <c r="B91" s="55" t="s">
        <v>97</v>
      </c>
      <c r="C91" s="10">
        <v>8800</v>
      </c>
      <c r="D91" s="10">
        <f t="shared" si="46"/>
        <v>4400</v>
      </c>
      <c r="E91" s="10">
        <f t="shared" si="45"/>
        <v>2200</v>
      </c>
      <c r="F91" s="10">
        <f t="shared" si="45"/>
        <v>1100</v>
      </c>
      <c r="G91" s="11">
        <f t="shared" si="37"/>
        <v>5000</v>
      </c>
      <c r="H91" s="11">
        <f t="shared" si="39"/>
        <v>8300</v>
      </c>
      <c r="I91" s="12">
        <v>21500</v>
      </c>
      <c r="J91" s="10">
        <v>0</v>
      </c>
      <c r="K91" s="13">
        <f t="shared" si="50"/>
        <v>21500</v>
      </c>
      <c r="L91" s="14">
        <v>0</v>
      </c>
      <c r="M91" s="14">
        <v>8.5</v>
      </c>
      <c r="N91" s="14">
        <v>13.5</v>
      </c>
      <c r="O91" s="15">
        <v>0</v>
      </c>
      <c r="P91" s="16">
        <f t="shared" si="40"/>
        <v>-13.5</v>
      </c>
      <c r="Q91" s="17">
        <v>-13.5</v>
      </c>
      <c r="R91" s="18">
        <v>0</v>
      </c>
      <c r="S91" s="18"/>
      <c r="T91" s="19">
        <f t="shared" si="47"/>
        <v>0</v>
      </c>
      <c r="U91" s="54">
        <v>0</v>
      </c>
      <c r="V91" s="105" t="e">
        <f>K91+#REF!+T91+U91</f>
        <v>#REF!</v>
      </c>
      <c r="W91" s="84"/>
      <c r="X91" s="84">
        <v>0</v>
      </c>
      <c r="Y91" s="11">
        <v>125</v>
      </c>
      <c r="Z91" s="84">
        <v>0</v>
      </c>
      <c r="AA91" s="84">
        <v>0</v>
      </c>
      <c r="AB91" s="11">
        <v>125</v>
      </c>
      <c r="AC91" s="105" t="e">
        <f t="shared" si="48"/>
        <v>#REF!</v>
      </c>
      <c r="AD91" s="106">
        <v>14.5</v>
      </c>
      <c r="AE91" s="85" t="s">
        <v>162</v>
      </c>
      <c r="AF91" s="85" t="s">
        <v>171</v>
      </c>
      <c r="AG91" s="51">
        <f t="shared" si="41"/>
        <v>88</v>
      </c>
      <c r="AH91" s="82"/>
      <c r="AI91" s="84"/>
      <c r="AJ91" s="83" t="e">
        <f>+V91</f>
        <v>#REF!</v>
      </c>
      <c r="AK91" s="83"/>
      <c r="AL91" s="67" t="s">
        <v>97</v>
      </c>
      <c r="AO91" s="69">
        <f t="shared" si="49"/>
        <v>-13.5</v>
      </c>
      <c r="AP91" s="68">
        <f t="shared" si="42"/>
        <v>0</v>
      </c>
      <c r="AQ91" s="68">
        <f t="shared" si="43"/>
        <v>-13.5</v>
      </c>
      <c r="AR91" s="68">
        <f t="shared" si="44"/>
        <v>0</v>
      </c>
    </row>
    <row r="92" spans="1:44" x14ac:dyDescent="0.35">
      <c r="A92" s="8">
        <v>89</v>
      </c>
      <c r="B92" s="55" t="s">
        <v>98</v>
      </c>
      <c r="C92" s="10">
        <v>8800</v>
      </c>
      <c r="D92" s="10">
        <f t="shared" si="46"/>
        <v>4400</v>
      </c>
      <c r="E92" s="10">
        <f t="shared" si="45"/>
        <v>2200</v>
      </c>
      <c r="F92" s="10">
        <f t="shared" si="45"/>
        <v>1100</v>
      </c>
      <c r="G92" s="11">
        <f t="shared" si="37"/>
        <v>8500</v>
      </c>
      <c r="H92" s="11">
        <f t="shared" si="39"/>
        <v>11800</v>
      </c>
      <c r="I92" s="12">
        <v>25000</v>
      </c>
      <c r="J92" s="10">
        <v>0</v>
      </c>
      <c r="K92" s="13">
        <f t="shared" si="50"/>
        <v>25000</v>
      </c>
      <c r="L92" s="14">
        <v>0</v>
      </c>
      <c r="M92" s="14">
        <v>22</v>
      </c>
      <c r="N92" s="14">
        <v>0</v>
      </c>
      <c r="O92" s="15">
        <v>0</v>
      </c>
      <c r="P92" s="16">
        <f t="shared" si="40"/>
        <v>0</v>
      </c>
      <c r="Q92" s="17">
        <v>0</v>
      </c>
      <c r="R92" s="18">
        <v>0</v>
      </c>
      <c r="S92" s="18"/>
      <c r="T92" s="19">
        <f t="shared" si="47"/>
        <v>0</v>
      </c>
      <c r="U92" s="54"/>
      <c r="V92" s="105" t="e">
        <f>K92+#REF!+T92+U92</f>
        <v>#REF!</v>
      </c>
      <c r="W92" s="84"/>
      <c r="X92" s="84">
        <v>0</v>
      </c>
      <c r="Y92" s="11">
        <v>125</v>
      </c>
      <c r="Z92" s="84">
        <v>0</v>
      </c>
      <c r="AA92" s="84">
        <v>0</v>
      </c>
      <c r="AB92" s="11"/>
      <c r="AC92" s="105" t="e">
        <f t="shared" si="48"/>
        <v>#REF!</v>
      </c>
      <c r="AD92" s="106">
        <v>9</v>
      </c>
      <c r="AE92" s="85" t="s">
        <v>162</v>
      </c>
      <c r="AF92" s="85"/>
      <c r="AG92" s="51">
        <f t="shared" si="41"/>
        <v>89</v>
      </c>
      <c r="AH92" s="82" t="e">
        <f>+V92</f>
        <v>#REF!</v>
      </c>
      <c r="AI92" s="84"/>
      <c r="AJ92" s="84"/>
      <c r="AK92" s="83"/>
      <c r="AL92" s="67" t="s">
        <v>98</v>
      </c>
      <c r="AO92" s="69">
        <f t="shared" si="49"/>
        <v>0</v>
      </c>
      <c r="AP92" s="68">
        <f t="shared" si="42"/>
        <v>0</v>
      </c>
      <c r="AQ92" s="68">
        <f t="shared" si="43"/>
        <v>0</v>
      </c>
      <c r="AR92" s="68">
        <f t="shared" si="44"/>
        <v>0</v>
      </c>
    </row>
    <row r="93" spans="1:44" x14ac:dyDescent="0.35">
      <c r="A93" s="8">
        <v>90</v>
      </c>
      <c r="B93" s="55" t="s">
        <v>99</v>
      </c>
      <c r="C93" s="10">
        <v>8800</v>
      </c>
      <c r="D93" s="10">
        <f t="shared" si="46"/>
        <v>4400</v>
      </c>
      <c r="E93" s="10">
        <f t="shared" si="45"/>
        <v>2200</v>
      </c>
      <c r="F93" s="10">
        <f t="shared" si="45"/>
        <v>1100</v>
      </c>
      <c r="G93" s="11">
        <f t="shared" si="37"/>
        <v>5000</v>
      </c>
      <c r="H93" s="11">
        <f t="shared" si="39"/>
        <v>8300</v>
      </c>
      <c r="I93" s="12">
        <v>21500</v>
      </c>
      <c r="J93" s="10">
        <v>0</v>
      </c>
      <c r="K93" s="13">
        <f t="shared" si="50"/>
        <v>21500</v>
      </c>
      <c r="L93" s="14">
        <v>0</v>
      </c>
      <c r="M93" s="14">
        <v>22</v>
      </c>
      <c r="N93" s="14">
        <v>0</v>
      </c>
      <c r="O93" s="15">
        <v>0</v>
      </c>
      <c r="P93" s="16">
        <f t="shared" si="40"/>
        <v>0</v>
      </c>
      <c r="Q93" s="17">
        <v>0</v>
      </c>
      <c r="R93" s="18">
        <v>0</v>
      </c>
      <c r="S93" s="18"/>
      <c r="T93" s="19">
        <f t="shared" si="47"/>
        <v>0</v>
      </c>
      <c r="U93" s="54"/>
      <c r="V93" s="105" t="e">
        <f>K93+#REF!+T93+U93</f>
        <v>#REF!</v>
      </c>
      <c r="W93" s="84"/>
      <c r="X93" s="84">
        <v>0</v>
      </c>
      <c r="Y93" s="11">
        <v>125</v>
      </c>
      <c r="Z93" s="84">
        <v>0</v>
      </c>
      <c r="AA93" s="84">
        <v>1500</v>
      </c>
      <c r="AB93" s="11"/>
      <c r="AC93" s="105" t="e">
        <f t="shared" si="48"/>
        <v>#REF!</v>
      </c>
      <c r="AD93" s="106">
        <v>9</v>
      </c>
      <c r="AE93" s="85" t="s">
        <v>162</v>
      </c>
      <c r="AF93" s="85"/>
      <c r="AG93" s="51">
        <f t="shared" si="41"/>
        <v>90</v>
      </c>
      <c r="AH93" s="82" t="e">
        <f>+V93</f>
        <v>#REF!</v>
      </c>
      <c r="AI93" s="84"/>
      <c r="AJ93" s="84"/>
      <c r="AK93" s="83"/>
      <c r="AL93" s="67" t="s">
        <v>99</v>
      </c>
      <c r="AO93" s="69">
        <f t="shared" si="49"/>
        <v>0</v>
      </c>
      <c r="AP93" s="68">
        <f t="shared" si="42"/>
        <v>0</v>
      </c>
      <c r="AQ93" s="68">
        <f t="shared" si="43"/>
        <v>0</v>
      </c>
      <c r="AR93" s="68">
        <f t="shared" si="44"/>
        <v>0</v>
      </c>
    </row>
    <row r="94" spans="1:44" x14ac:dyDescent="0.35">
      <c r="A94" s="8">
        <v>91</v>
      </c>
      <c r="B94" s="55" t="s">
        <v>101</v>
      </c>
      <c r="C94" s="10">
        <v>8800</v>
      </c>
      <c r="D94" s="10">
        <f t="shared" si="46"/>
        <v>4400</v>
      </c>
      <c r="E94" s="10">
        <f t="shared" si="45"/>
        <v>2200</v>
      </c>
      <c r="F94" s="10">
        <f t="shared" si="45"/>
        <v>1100</v>
      </c>
      <c r="G94" s="11">
        <f t="shared" si="37"/>
        <v>5000</v>
      </c>
      <c r="H94" s="11">
        <f t="shared" si="39"/>
        <v>8300</v>
      </c>
      <c r="I94" s="12">
        <v>21500</v>
      </c>
      <c r="J94" s="10">
        <v>0</v>
      </c>
      <c r="K94" s="13">
        <f t="shared" si="50"/>
        <v>21500</v>
      </c>
      <c r="L94" s="14">
        <v>0</v>
      </c>
      <c r="M94" s="14">
        <v>10</v>
      </c>
      <c r="N94" s="14">
        <v>12</v>
      </c>
      <c r="O94" s="15">
        <v>0</v>
      </c>
      <c r="P94" s="16">
        <f t="shared" si="40"/>
        <v>-12</v>
      </c>
      <c r="Q94" s="17">
        <v>-12</v>
      </c>
      <c r="R94" s="18">
        <v>0</v>
      </c>
      <c r="S94" s="18"/>
      <c r="T94" s="19">
        <f t="shared" si="47"/>
        <v>0</v>
      </c>
      <c r="U94" s="54"/>
      <c r="V94" s="105" t="e">
        <f>K94+#REF!+T94+U94</f>
        <v>#REF!</v>
      </c>
      <c r="W94" s="84"/>
      <c r="X94" s="84">
        <v>0</v>
      </c>
      <c r="Y94" s="11">
        <v>125</v>
      </c>
      <c r="Z94" s="84">
        <v>0</v>
      </c>
      <c r="AA94" s="84">
        <v>0</v>
      </c>
      <c r="AB94" s="11">
        <v>0</v>
      </c>
      <c r="AC94" s="105" t="e">
        <f t="shared" si="48"/>
        <v>#REF!</v>
      </c>
      <c r="AD94" s="106">
        <v>15</v>
      </c>
      <c r="AE94" s="85" t="s">
        <v>162</v>
      </c>
      <c r="AF94" s="85" t="s">
        <v>171</v>
      </c>
      <c r="AG94" s="51">
        <f t="shared" si="41"/>
        <v>91</v>
      </c>
      <c r="AH94" s="82"/>
      <c r="AI94" s="84"/>
      <c r="AJ94" s="83" t="e">
        <f t="shared" ref="AJ94:AJ99" si="51">+V94</f>
        <v>#REF!</v>
      </c>
      <c r="AK94" s="83"/>
      <c r="AL94" s="67" t="s">
        <v>101</v>
      </c>
      <c r="AO94" s="69">
        <f t="shared" si="49"/>
        <v>-12</v>
      </c>
      <c r="AP94" s="68">
        <f t="shared" si="42"/>
        <v>0</v>
      </c>
      <c r="AQ94" s="68">
        <f t="shared" si="43"/>
        <v>-12</v>
      </c>
      <c r="AR94" s="68">
        <f t="shared" si="44"/>
        <v>0</v>
      </c>
    </row>
    <row r="95" spans="1:44" x14ac:dyDescent="0.35">
      <c r="A95" s="8">
        <v>92</v>
      </c>
      <c r="B95" s="55" t="s">
        <v>105</v>
      </c>
      <c r="C95" s="10">
        <v>8800</v>
      </c>
      <c r="D95" s="10">
        <f t="shared" si="46"/>
        <v>4400</v>
      </c>
      <c r="E95" s="10">
        <f t="shared" si="45"/>
        <v>2200</v>
      </c>
      <c r="F95" s="10">
        <f t="shared" si="45"/>
        <v>1100</v>
      </c>
      <c r="G95" s="11">
        <f t="shared" si="37"/>
        <v>5000</v>
      </c>
      <c r="H95" s="11">
        <f t="shared" si="39"/>
        <v>8300</v>
      </c>
      <c r="I95" s="12">
        <v>21500</v>
      </c>
      <c r="J95" s="10">
        <v>0</v>
      </c>
      <c r="K95" s="13">
        <f t="shared" si="50"/>
        <v>21500</v>
      </c>
      <c r="L95" s="14">
        <v>0</v>
      </c>
      <c r="M95" s="14">
        <v>9.5</v>
      </c>
      <c r="N95" s="14">
        <v>11.5</v>
      </c>
      <c r="O95" s="15">
        <v>0</v>
      </c>
      <c r="P95" s="16">
        <f t="shared" si="40"/>
        <v>-11.5</v>
      </c>
      <c r="Q95" s="17">
        <v>-11.5</v>
      </c>
      <c r="R95" s="18">
        <v>0</v>
      </c>
      <c r="S95" s="18"/>
      <c r="T95" s="19">
        <f t="shared" si="47"/>
        <v>0</v>
      </c>
      <c r="U95" s="54"/>
      <c r="V95" s="105" t="e">
        <f>K95+#REF!+T95+U95</f>
        <v>#REF!</v>
      </c>
      <c r="W95" s="84"/>
      <c r="X95" s="84">
        <v>0</v>
      </c>
      <c r="Y95" s="11">
        <v>125</v>
      </c>
      <c r="Z95" s="84">
        <v>0</v>
      </c>
      <c r="AA95" s="84">
        <v>0</v>
      </c>
      <c r="AB95" s="11">
        <v>261</v>
      </c>
      <c r="AC95" s="105" t="e">
        <f t="shared" si="48"/>
        <v>#REF!</v>
      </c>
      <c r="AD95" s="106">
        <v>17.5</v>
      </c>
      <c r="AE95" s="85" t="s">
        <v>162</v>
      </c>
      <c r="AF95" s="85" t="s">
        <v>171</v>
      </c>
      <c r="AG95" s="51">
        <f t="shared" si="41"/>
        <v>92</v>
      </c>
      <c r="AH95" s="82"/>
      <c r="AI95" s="84"/>
      <c r="AJ95" s="83" t="e">
        <f t="shared" si="51"/>
        <v>#REF!</v>
      </c>
      <c r="AK95" s="83"/>
      <c r="AL95" s="67" t="s">
        <v>105</v>
      </c>
      <c r="AO95" s="69">
        <f t="shared" si="49"/>
        <v>-12.5</v>
      </c>
      <c r="AP95" s="68">
        <f t="shared" si="42"/>
        <v>1</v>
      </c>
      <c r="AQ95" s="68">
        <f t="shared" si="43"/>
        <v>-11.5</v>
      </c>
      <c r="AR95" s="68">
        <f t="shared" si="44"/>
        <v>0</v>
      </c>
    </row>
    <row r="96" spans="1:44" x14ac:dyDescent="0.35">
      <c r="A96" s="8">
        <v>93</v>
      </c>
      <c r="B96" s="55" t="s">
        <v>103</v>
      </c>
      <c r="C96" s="10">
        <v>8800</v>
      </c>
      <c r="D96" s="10">
        <f t="shared" si="46"/>
        <v>4400</v>
      </c>
      <c r="E96" s="10">
        <f t="shared" si="45"/>
        <v>2200</v>
      </c>
      <c r="F96" s="10">
        <f t="shared" si="45"/>
        <v>1100</v>
      </c>
      <c r="G96" s="11">
        <f t="shared" si="37"/>
        <v>5000</v>
      </c>
      <c r="H96" s="11">
        <f t="shared" si="39"/>
        <v>8300</v>
      </c>
      <c r="I96" s="12">
        <v>21500</v>
      </c>
      <c r="J96" s="10">
        <v>0</v>
      </c>
      <c r="K96" s="13">
        <f t="shared" si="50"/>
        <v>21500</v>
      </c>
      <c r="L96" s="14">
        <v>0</v>
      </c>
      <c r="M96" s="14">
        <v>10</v>
      </c>
      <c r="N96" s="14">
        <v>12</v>
      </c>
      <c r="O96" s="15">
        <v>0</v>
      </c>
      <c r="P96" s="16">
        <f t="shared" si="40"/>
        <v>-12</v>
      </c>
      <c r="Q96" s="17">
        <v>-12</v>
      </c>
      <c r="R96" s="18">
        <v>0</v>
      </c>
      <c r="S96" s="18"/>
      <c r="T96" s="19">
        <f t="shared" si="47"/>
        <v>0</v>
      </c>
      <c r="U96" s="54"/>
      <c r="V96" s="105" t="e">
        <f>K96+#REF!+T96+U96</f>
        <v>#REF!</v>
      </c>
      <c r="W96" s="84"/>
      <c r="X96" s="84">
        <v>0</v>
      </c>
      <c r="Y96" s="11">
        <v>125</v>
      </c>
      <c r="Z96" s="84">
        <v>0</v>
      </c>
      <c r="AA96" s="84">
        <v>0</v>
      </c>
      <c r="AB96" s="11">
        <v>228</v>
      </c>
      <c r="AC96" s="105" t="e">
        <f t="shared" si="48"/>
        <v>#REF!</v>
      </c>
      <c r="AD96" s="106">
        <v>18</v>
      </c>
      <c r="AE96" s="85" t="s">
        <v>162</v>
      </c>
      <c r="AF96" s="85" t="s">
        <v>171</v>
      </c>
      <c r="AG96" s="51">
        <f t="shared" si="41"/>
        <v>93</v>
      </c>
      <c r="AH96" s="82"/>
      <c r="AI96" s="84"/>
      <c r="AJ96" s="83" t="e">
        <f t="shared" si="51"/>
        <v>#REF!</v>
      </c>
      <c r="AK96" s="83"/>
      <c r="AL96" s="67" t="s">
        <v>103</v>
      </c>
      <c r="AO96" s="69">
        <f t="shared" si="49"/>
        <v>-12</v>
      </c>
      <c r="AP96" s="68">
        <f t="shared" si="42"/>
        <v>0</v>
      </c>
      <c r="AQ96" s="68">
        <f t="shared" si="43"/>
        <v>-12</v>
      </c>
      <c r="AR96" s="68">
        <f t="shared" si="44"/>
        <v>0</v>
      </c>
    </row>
    <row r="97" spans="1:46" x14ac:dyDescent="0.35">
      <c r="A97" s="8">
        <v>94</v>
      </c>
      <c r="B97" s="55" t="s">
        <v>104</v>
      </c>
      <c r="C97" s="10">
        <v>8800</v>
      </c>
      <c r="D97" s="10">
        <f t="shared" si="46"/>
        <v>4400</v>
      </c>
      <c r="E97" s="10">
        <f t="shared" si="45"/>
        <v>2200</v>
      </c>
      <c r="F97" s="10">
        <f t="shared" si="45"/>
        <v>1100</v>
      </c>
      <c r="G97" s="11">
        <f t="shared" si="37"/>
        <v>5000</v>
      </c>
      <c r="H97" s="11">
        <f t="shared" si="39"/>
        <v>8300</v>
      </c>
      <c r="I97" s="12">
        <v>21500</v>
      </c>
      <c r="J97" s="10">
        <v>0</v>
      </c>
      <c r="K97" s="13">
        <f t="shared" si="50"/>
        <v>21500</v>
      </c>
      <c r="L97" s="14">
        <v>0</v>
      </c>
      <c r="M97" s="14">
        <v>10</v>
      </c>
      <c r="N97" s="14">
        <v>12</v>
      </c>
      <c r="O97" s="15">
        <v>0</v>
      </c>
      <c r="P97" s="16">
        <f t="shared" si="40"/>
        <v>-12</v>
      </c>
      <c r="Q97" s="17">
        <v>-12</v>
      </c>
      <c r="R97" s="18">
        <v>0</v>
      </c>
      <c r="S97" s="18"/>
      <c r="T97" s="19">
        <f t="shared" si="47"/>
        <v>0</v>
      </c>
      <c r="U97" s="54"/>
      <c r="V97" s="105" t="e">
        <f>K97+#REF!+T97+U97</f>
        <v>#REF!</v>
      </c>
      <c r="W97" s="84"/>
      <c r="X97" s="84">
        <v>0</v>
      </c>
      <c r="Y97" s="11">
        <v>125</v>
      </c>
      <c r="Z97" s="84">
        <v>0</v>
      </c>
      <c r="AA97" s="84">
        <v>0</v>
      </c>
      <c r="AB97" s="11">
        <v>0</v>
      </c>
      <c r="AC97" s="105" t="e">
        <f t="shared" si="48"/>
        <v>#REF!</v>
      </c>
      <c r="AD97" s="106">
        <v>18.5</v>
      </c>
      <c r="AE97" s="85" t="s">
        <v>162</v>
      </c>
      <c r="AF97" s="85"/>
      <c r="AG97" s="51">
        <f t="shared" si="41"/>
        <v>94</v>
      </c>
      <c r="AH97" s="82"/>
      <c r="AI97" s="84"/>
      <c r="AJ97" s="83" t="e">
        <f t="shared" si="51"/>
        <v>#REF!</v>
      </c>
      <c r="AK97" s="83"/>
      <c r="AL97" s="67" t="s">
        <v>104</v>
      </c>
      <c r="AO97" s="69">
        <f t="shared" si="49"/>
        <v>-12</v>
      </c>
      <c r="AP97" s="68">
        <f t="shared" si="42"/>
        <v>0</v>
      </c>
      <c r="AQ97" s="68">
        <f t="shared" si="43"/>
        <v>-12</v>
      </c>
      <c r="AR97" s="68">
        <f t="shared" si="44"/>
        <v>0</v>
      </c>
    </row>
    <row r="98" spans="1:46" x14ac:dyDescent="0.35">
      <c r="A98" s="8">
        <v>95</v>
      </c>
      <c r="B98" s="55" t="s">
        <v>102</v>
      </c>
      <c r="C98" s="10">
        <v>8800</v>
      </c>
      <c r="D98" s="10">
        <f t="shared" si="46"/>
        <v>4400</v>
      </c>
      <c r="E98" s="10">
        <f t="shared" si="45"/>
        <v>2200</v>
      </c>
      <c r="F98" s="10">
        <f t="shared" si="45"/>
        <v>1100</v>
      </c>
      <c r="G98" s="11">
        <f t="shared" si="37"/>
        <v>5000</v>
      </c>
      <c r="H98" s="11">
        <f t="shared" si="39"/>
        <v>8300</v>
      </c>
      <c r="I98" s="12">
        <v>21500</v>
      </c>
      <c r="J98" s="10">
        <v>0</v>
      </c>
      <c r="K98" s="13">
        <f t="shared" si="50"/>
        <v>21500</v>
      </c>
      <c r="L98" s="14">
        <v>0</v>
      </c>
      <c r="M98" s="14">
        <v>9.5</v>
      </c>
      <c r="N98" s="14">
        <v>11.5</v>
      </c>
      <c r="O98" s="15">
        <v>0</v>
      </c>
      <c r="P98" s="16">
        <f t="shared" si="40"/>
        <v>-11.5</v>
      </c>
      <c r="Q98" s="17">
        <v>-11.5</v>
      </c>
      <c r="R98" s="18">
        <v>0</v>
      </c>
      <c r="S98" s="18"/>
      <c r="T98" s="19">
        <f t="shared" si="47"/>
        <v>0</v>
      </c>
      <c r="U98" s="54"/>
      <c r="V98" s="105" t="e">
        <f>K98+#REF!+T98+U98</f>
        <v>#REF!</v>
      </c>
      <c r="W98" s="84"/>
      <c r="X98" s="84">
        <v>0</v>
      </c>
      <c r="Y98" s="11">
        <v>125</v>
      </c>
      <c r="Z98" s="84">
        <v>0</v>
      </c>
      <c r="AA98" s="84">
        <v>0</v>
      </c>
      <c r="AB98" s="11">
        <v>261</v>
      </c>
      <c r="AC98" s="105" t="e">
        <f t="shared" si="48"/>
        <v>#REF!</v>
      </c>
      <c r="AD98" s="106">
        <v>17</v>
      </c>
      <c r="AE98" s="85" t="s">
        <v>162</v>
      </c>
      <c r="AF98" s="85" t="s">
        <v>171</v>
      </c>
      <c r="AG98" s="51">
        <f t="shared" si="41"/>
        <v>95</v>
      </c>
      <c r="AH98" s="82"/>
      <c r="AI98" s="84"/>
      <c r="AJ98" s="83" t="e">
        <f t="shared" si="51"/>
        <v>#REF!</v>
      </c>
      <c r="AK98" s="83"/>
      <c r="AL98" s="67" t="s">
        <v>102</v>
      </c>
      <c r="AO98" s="69">
        <f t="shared" si="49"/>
        <v>-12.5</v>
      </c>
      <c r="AP98" s="68">
        <f t="shared" si="42"/>
        <v>1</v>
      </c>
      <c r="AQ98" s="68">
        <f t="shared" si="43"/>
        <v>-11.5</v>
      </c>
      <c r="AR98" s="68">
        <f t="shared" si="44"/>
        <v>0</v>
      </c>
    </row>
    <row r="99" spans="1:46" s="111" customFormat="1" x14ac:dyDescent="0.35">
      <c r="A99" s="26">
        <v>96</v>
      </c>
      <c r="B99" s="56" t="s">
        <v>100</v>
      </c>
      <c r="C99" s="57">
        <v>8800</v>
      </c>
      <c r="D99" s="57">
        <f t="shared" si="46"/>
        <v>4400</v>
      </c>
      <c r="E99" s="57">
        <f t="shared" si="45"/>
        <v>2200</v>
      </c>
      <c r="F99" s="57">
        <f t="shared" si="45"/>
        <v>1100</v>
      </c>
      <c r="G99" s="58">
        <f t="shared" si="37"/>
        <v>5000</v>
      </c>
      <c r="H99" s="58">
        <f t="shared" si="39"/>
        <v>8300</v>
      </c>
      <c r="I99" s="59">
        <v>21500</v>
      </c>
      <c r="J99" s="57">
        <v>0</v>
      </c>
      <c r="K99" s="60">
        <f t="shared" si="50"/>
        <v>21500</v>
      </c>
      <c r="L99" s="61">
        <v>0</v>
      </c>
      <c r="M99" s="61">
        <v>9.5</v>
      </c>
      <c r="N99" s="61">
        <v>12.5</v>
      </c>
      <c r="O99" s="62">
        <v>0</v>
      </c>
      <c r="P99" s="63">
        <f t="shared" si="40"/>
        <v>-12.5</v>
      </c>
      <c r="Q99" s="64">
        <v>-12.5</v>
      </c>
      <c r="R99" s="52">
        <v>0</v>
      </c>
      <c r="S99" s="52"/>
      <c r="T99" s="65">
        <f t="shared" si="47"/>
        <v>0</v>
      </c>
      <c r="U99" s="66"/>
      <c r="V99" s="60" t="e">
        <f>K99+#REF!+T99+U99</f>
        <v>#REF!</v>
      </c>
      <c r="W99" s="57"/>
      <c r="X99" s="57">
        <v>0</v>
      </c>
      <c r="Y99" s="58">
        <v>125</v>
      </c>
      <c r="Z99" s="57">
        <v>0</v>
      </c>
      <c r="AA99" s="57">
        <v>0</v>
      </c>
      <c r="AB99" s="58">
        <v>193</v>
      </c>
      <c r="AC99" s="60" t="e">
        <f t="shared" si="48"/>
        <v>#REF!</v>
      </c>
      <c r="AD99" s="108">
        <v>14.5</v>
      </c>
      <c r="AE99" s="63" t="s">
        <v>172</v>
      </c>
      <c r="AF99" s="63"/>
      <c r="AG99" s="63">
        <f t="shared" si="41"/>
        <v>96</v>
      </c>
      <c r="AH99" s="109"/>
      <c r="AI99" s="57"/>
      <c r="AJ99" s="58" t="e">
        <f t="shared" si="51"/>
        <v>#REF!</v>
      </c>
      <c r="AK99" s="58"/>
      <c r="AL99" s="110" t="s">
        <v>100</v>
      </c>
      <c r="AO99" s="112">
        <f t="shared" si="49"/>
        <v>-12.5</v>
      </c>
      <c r="AP99" s="111">
        <f t="shared" si="42"/>
        <v>0</v>
      </c>
      <c r="AQ99" s="111">
        <f t="shared" si="43"/>
        <v>-12.5</v>
      </c>
      <c r="AR99" s="111">
        <f t="shared" si="44"/>
        <v>0</v>
      </c>
    </row>
    <row r="100" spans="1:46" x14ac:dyDescent="0.35">
      <c r="A100" s="8">
        <v>97</v>
      </c>
      <c r="B100" s="55" t="s">
        <v>110</v>
      </c>
      <c r="C100" s="10">
        <f>I100*40%</f>
        <v>11200</v>
      </c>
      <c r="D100" s="10">
        <f t="shared" si="46"/>
        <v>5600</v>
      </c>
      <c r="E100" s="10">
        <f t="shared" si="46"/>
        <v>2800</v>
      </c>
      <c r="F100" s="10">
        <f t="shared" si="46"/>
        <v>1400</v>
      </c>
      <c r="G100" s="11">
        <f>+I100-SUM(C100:F100)</f>
        <v>7000</v>
      </c>
      <c r="H100" s="11">
        <f>SUM(E100:G100)</f>
        <v>11200</v>
      </c>
      <c r="I100" s="12">
        <v>28000</v>
      </c>
      <c r="J100" s="10">
        <v>0</v>
      </c>
      <c r="K100" s="13">
        <f t="shared" si="50"/>
        <v>28000</v>
      </c>
      <c r="L100" s="14">
        <v>0</v>
      </c>
      <c r="M100" s="14">
        <v>22</v>
      </c>
      <c r="N100" s="14">
        <v>0</v>
      </c>
      <c r="O100" s="15">
        <v>0</v>
      </c>
      <c r="P100" s="16">
        <f t="shared" si="40"/>
        <v>0</v>
      </c>
      <c r="Q100" s="17">
        <v>0</v>
      </c>
      <c r="R100" s="18">
        <v>0</v>
      </c>
      <c r="S100" s="18"/>
      <c r="T100" s="19">
        <f t="shared" si="47"/>
        <v>0</v>
      </c>
      <c r="U100" s="54"/>
      <c r="V100" s="105" t="e">
        <f>K100+#REF!+T100+U100</f>
        <v>#REF!</v>
      </c>
      <c r="W100" s="84"/>
      <c r="X100" s="84">
        <v>0</v>
      </c>
      <c r="Y100" s="11">
        <v>167</v>
      </c>
      <c r="Z100" s="84">
        <v>0</v>
      </c>
      <c r="AA100" s="84">
        <v>0</v>
      </c>
      <c r="AB100" s="11">
        <v>0</v>
      </c>
      <c r="AC100" s="105" t="e">
        <f>(V100)-(W100+X100+Y100+AA100+Z100+AB100)</f>
        <v>#REF!</v>
      </c>
      <c r="AD100" s="106">
        <v>0</v>
      </c>
      <c r="AE100" s="85" t="s">
        <v>162</v>
      </c>
      <c r="AF100" s="85"/>
      <c r="AG100" s="51"/>
      <c r="AH100" s="82" t="e">
        <f>+V100</f>
        <v>#REF!</v>
      </c>
      <c r="AI100" s="84"/>
      <c r="AJ100" s="83"/>
      <c r="AK100" s="83"/>
      <c r="AL100" s="67" t="s">
        <v>110</v>
      </c>
      <c r="AO100" s="69">
        <f t="shared" si="49"/>
        <v>0</v>
      </c>
      <c r="AP100" s="68">
        <f t="shared" ref="AP100:AP102" si="52">+P100-AO100</f>
        <v>0</v>
      </c>
      <c r="AQ100" s="68">
        <f t="shared" si="43"/>
        <v>0</v>
      </c>
      <c r="AR100" s="68">
        <f t="shared" ref="AR100:AR103" si="53">+AQ100-P100</f>
        <v>0</v>
      </c>
    </row>
    <row r="101" spans="1:46" s="102" customFormat="1" x14ac:dyDescent="0.35">
      <c r="A101" s="8">
        <v>98</v>
      </c>
      <c r="B101" s="55" t="s">
        <v>111</v>
      </c>
      <c r="C101" s="10">
        <f>I101*40%</f>
        <v>9600</v>
      </c>
      <c r="D101" s="10">
        <f t="shared" ref="D101:F104" si="54">C101/2</f>
        <v>4800</v>
      </c>
      <c r="E101" s="10">
        <f t="shared" si="54"/>
        <v>2400</v>
      </c>
      <c r="F101" s="10">
        <f t="shared" si="54"/>
        <v>1200</v>
      </c>
      <c r="G101" s="11">
        <f>+I101-SUM(C101:F101)</f>
        <v>6000</v>
      </c>
      <c r="H101" s="11">
        <f>SUM(E101:G101)</f>
        <v>9600</v>
      </c>
      <c r="I101" s="12">
        <v>24000</v>
      </c>
      <c r="J101" s="10">
        <f>ROUND(X101*108.33%+(W101*435%),0)</f>
        <v>1248</v>
      </c>
      <c r="K101" s="13">
        <f t="shared" si="50"/>
        <v>22752</v>
      </c>
      <c r="L101" s="14">
        <v>0</v>
      </c>
      <c r="M101" s="14">
        <v>24</v>
      </c>
      <c r="N101" s="14">
        <v>0</v>
      </c>
      <c r="O101" s="15">
        <v>0</v>
      </c>
      <c r="P101" s="51">
        <f t="shared" si="40"/>
        <v>0</v>
      </c>
      <c r="Q101" s="35">
        <v>0</v>
      </c>
      <c r="R101" s="28">
        <v>0</v>
      </c>
      <c r="S101" s="28"/>
      <c r="T101" s="19">
        <f>+I101/24*S101</f>
        <v>0</v>
      </c>
      <c r="U101" s="20"/>
      <c r="V101" s="105" t="e">
        <f>K101+#REF!+T101+U101</f>
        <v>#REF!</v>
      </c>
      <c r="W101" s="10"/>
      <c r="X101" s="10">
        <f>ROUND(C101/22*(22+Q101)*12/100,0)</f>
        <v>1152</v>
      </c>
      <c r="Y101" s="11">
        <v>125</v>
      </c>
      <c r="Z101" s="10">
        <v>0</v>
      </c>
      <c r="AA101" s="10">
        <v>0</v>
      </c>
      <c r="AB101" s="11">
        <v>0</v>
      </c>
      <c r="AC101" s="105" t="e">
        <f>(V101)-(W101+X101+Y101+AA101+Z101+AB101)</f>
        <v>#REF!</v>
      </c>
      <c r="AD101" s="107">
        <v>0</v>
      </c>
      <c r="AE101" s="51" t="s">
        <v>162</v>
      </c>
      <c r="AF101" s="51"/>
      <c r="AG101" s="51"/>
      <c r="AH101" s="88"/>
      <c r="AI101" s="10"/>
      <c r="AJ101" s="11"/>
      <c r="AK101" s="11" t="e">
        <f>+V101</f>
        <v>#REF!</v>
      </c>
      <c r="AL101" s="101" t="s">
        <v>111</v>
      </c>
      <c r="AO101" s="103">
        <f>M101+L101+O101-24</f>
        <v>0</v>
      </c>
      <c r="AP101" s="102">
        <f t="shared" si="52"/>
        <v>0</v>
      </c>
      <c r="AQ101" s="102">
        <f t="shared" si="43"/>
        <v>0</v>
      </c>
      <c r="AR101" s="68">
        <f t="shared" si="53"/>
        <v>0</v>
      </c>
      <c r="AT101" s="101" t="s">
        <v>173</v>
      </c>
    </row>
    <row r="102" spans="1:46" s="102" customFormat="1" x14ac:dyDescent="0.35">
      <c r="A102" s="8">
        <v>99</v>
      </c>
      <c r="B102" s="55" t="s">
        <v>112</v>
      </c>
      <c r="C102" s="10">
        <v>8800</v>
      </c>
      <c r="D102" s="10">
        <f t="shared" si="54"/>
        <v>4400</v>
      </c>
      <c r="E102" s="10">
        <f t="shared" si="54"/>
        <v>2200</v>
      </c>
      <c r="F102" s="10">
        <f t="shared" si="54"/>
        <v>1100</v>
      </c>
      <c r="G102" s="11">
        <f>+I102-SUM(C102:F102)</f>
        <v>5000</v>
      </c>
      <c r="H102" s="11">
        <f>SUM(E102:G102)</f>
        <v>8300</v>
      </c>
      <c r="I102" s="12">
        <v>21500</v>
      </c>
      <c r="J102" s="10">
        <v>0</v>
      </c>
      <c r="K102" s="13">
        <f t="shared" si="50"/>
        <v>21500</v>
      </c>
      <c r="L102" s="14">
        <v>0</v>
      </c>
      <c r="M102" s="14">
        <v>4</v>
      </c>
      <c r="N102" s="14">
        <v>20</v>
      </c>
      <c r="O102" s="15">
        <v>0</v>
      </c>
      <c r="P102" s="51">
        <f t="shared" si="40"/>
        <v>-20</v>
      </c>
      <c r="Q102" s="35">
        <v>-21</v>
      </c>
      <c r="R102" s="28">
        <v>0</v>
      </c>
      <c r="S102" s="28"/>
      <c r="T102" s="19">
        <f>+I102/24*S102</f>
        <v>0</v>
      </c>
      <c r="U102" s="20"/>
      <c r="V102" s="105" t="e">
        <f>K102+#REF!+T102+U102</f>
        <v>#REF!</v>
      </c>
      <c r="W102" s="10"/>
      <c r="X102" s="10">
        <v>0</v>
      </c>
      <c r="Y102" s="11">
        <v>125</v>
      </c>
      <c r="Z102" s="10">
        <v>0</v>
      </c>
      <c r="AA102" s="10">
        <v>0</v>
      </c>
      <c r="AB102" s="11">
        <v>187</v>
      </c>
      <c r="AC102" s="105" t="e">
        <f>(V102)-(W102+X102+Y102+AA102+Z102+AB102)</f>
        <v>#REF!</v>
      </c>
      <c r="AD102" s="107">
        <v>0</v>
      </c>
      <c r="AE102" s="51" t="s">
        <v>162</v>
      </c>
      <c r="AF102" s="51"/>
      <c r="AG102" s="51"/>
      <c r="AH102" s="88"/>
      <c r="AI102" s="10"/>
      <c r="AJ102" s="11"/>
      <c r="AK102" s="11" t="e">
        <f>+V102</f>
        <v>#REF!</v>
      </c>
      <c r="AL102" s="101" t="s">
        <v>112</v>
      </c>
      <c r="AO102" s="103">
        <f>M102+L102+O102-24</f>
        <v>-20</v>
      </c>
      <c r="AP102" s="102">
        <f t="shared" si="52"/>
        <v>0</v>
      </c>
      <c r="AQ102" s="102">
        <f t="shared" si="43"/>
        <v>-20</v>
      </c>
      <c r="AR102" s="68">
        <f t="shared" si="53"/>
        <v>0</v>
      </c>
    </row>
    <row r="103" spans="1:46" s="102" customFormat="1" x14ac:dyDescent="0.35">
      <c r="A103" s="8">
        <v>100</v>
      </c>
      <c r="B103" s="55" t="s">
        <v>142</v>
      </c>
      <c r="C103" s="10">
        <v>8800</v>
      </c>
      <c r="D103" s="10">
        <f t="shared" si="54"/>
        <v>4400</v>
      </c>
      <c r="E103" s="10">
        <f t="shared" si="54"/>
        <v>2200</v>
      </c>
      <c r="F103" s="10">
        <f t="shared" si="54"/>
        <v>1100</v>
      </c>
      <c r="G103" s="11">
        <f>+I103-SUM(C103:F103)</f>
        <v>5000</v>
      </c>
      <c r="H103" s="11">
        <f>SUM(E103:G103)</f>
        <v>8300</v>
      </c>
      <c r="I103" s="12">
        <v>21500</v>
      </c>
      <c r="J103" s="10">
        <v>0</v>
      </c>
      <c r="K103" s="13">
        <f t="shared" si="50"/>
        <v>21500</v>
      </c>
      <c r="L103" s="14">
        <v>0</v>
      </c>
      <c r="M103" s="14">
        <v>8</v>
      </c>
      <c r="N103" s="14">
        <v>16</v>
      </c>
      <c r="O103" s="15">
        <v>0</v>
      </c>
      <c r="P103" s="51">
        <f t="shared" si="40"/>
        <v>-16</v>
      </c>
      <c r="Q103" s="35">
        <v>-18</v>
      </c>
      <c r="R103" s="28">
        <v>0</v>
      </c>
      <c r="S103" s="28"/>
      <c r="T103" s="19">
        <f>+I103/24*S103</f>
        <v>0</v>
      </c>
      <c r="U103" s="20">
        <v>513</v>
      </c>
      <c r="V103" s="105" t="e">
        <f>K103+#REF!+T103+U103</f>
        <v>#REF!</v>
      </c>
      <c r="W103" s="10"/>
      <c r="X103" s="10">
        <v>0</v>
      </c>
      <c r="Y103" s="11">
        <v>125</v>
      </c>
      <c r="Z103" s="10">
        <v>0</v>
      </c>
      <c r="AA103" s="10">
        <v>0</v>
      </c>
      <c r="AB103" s="11">
        <v>62</v>
      </c>
      <c r="AC103" s="105" t="e">
        <f>(V103)-(W103+X103+Y103+AA103+Z103+AB103)</f>
        <v>#REF!</v>
      </c>
      <c r="AD103" s="107"/>
      <c r="AE103" s="51" t="s">
        <v>166</v>
      </c>
      <c r="AF103" s="51"/>
      <c r="AG103" s="51"/>
      <c r="AH103" s="88"/>
      <c r="AI103" s="10"/>
      <c r="AJ103" s="11"/>
      <c r="AK103" s="11" t="e">
        <f>+V103</f>
        <v>#REF!</v>
      </c>
      <c r="AL103" s="101"/>
      <c r="AO103" s="103"/>
      <c r="AQ103" s="102">
        <f t="shared" si="43"/>
        <v>-16</v>
      </c>
      <c r="AR103" s="68">
        <f t="shared" si="53"/>
        <v>0</v>
      </c>
    </row>
    <row r="104" spans="1:46" s="102" customFormat="1" x14ac:dyDescent="0.35">
      <c r="A104" s="8">
        <v>101</v>
      </c>
      <c r="B104" s="55" t="s">
        <v>143</v>
      </c>
      <c r="C104" s="10">
        <f>I104*40%</f>
        <v>16000</v>
      </c>
      <c r="D104" s="10">
        <f t="shared" si="54"/>
        <v>8000</v>
      </c>
      <c r="E104" s="10">
        <f t="shared" si="54"/>
        <v>4000</v>
      </c>
      <c r="F104" s="10">
        <f t="shared" si="54"/>
        <v>2000</v>
      </c>
      <c r="G104" s="11">
        <f>+I104-SUM(C104:F104)</f>
        <v>10000</v>
      </c>
      <c r="H104" s="11">
        <f>SUM(E104:G104)</f>
        <v>16000</v>
      </c>
      <c r="I104" s="12">
        <v>40000</v>
      </c>
      <c r="J104" s="10">
        <v>0</v>
      </c>
      <c r="K104" s="13">
        <f t="shared" si="50"/>
        <v>40000</v>
      </c>
      <c r="L104" s="14">
        <v>0</v>
      </c>
      <c r="M104" s="14">
        <v>24</v>
      </c>
      <c r="N104" s="14">
        <v>0</v>
      </c>
      <c r="O104" s="15">
        <v>0</v>
      </c>
      <c r="P104" s="51">
        <f t="shared" si="40"/>
        <v>0</v>
      </c>
      <c r="Q104" s="35">
        <v>0</v>
      </c>
      <c r="R104" s="28">
        <v>0</v>
      </c>
      <c r="S104" s="28"/>
      <c r="T104" s="19">
        <f>+I104/24*S104</f>
        <v>0</v>
      </c>
      <c r="U104" s="20">
        <v>0</v>
      </c>
      <c r="V104" s="105" t="e">
        <f>K104+#REF!+T104+U104</f>
        <v>#REF!</v>
      </c>
      <c r="W104" s="10"/>
      <c r="X104" s="10">
        <v>0</v>
      </c>
      <c r="Y104" s="11">
        <v>0</v>
      </c>
      <c r="Z104" s="10">
        <v>0</v>
      </c>
      <c r="AA104" s="10">
        <v>0</v>
      </c>
      <c r="AB104" s="11">
        <v>0</v>
      </c>
      <c r="AC104" s="105" t="e">
        <f>(V104)-(W104+X104+Y104+AA104+Z104+AB104)</f>
        <v>#REF!</v>
      </c>
      <c r="AD104" s="107"/>
      <c r="AE104" s="51" t="s">
        <v>166</v>
      </c>
      <c r="AF104" s="51"/>
      <c r="AG104" s="51"/>
      <c r="AH104" s="88" t="e">
        <f>+V104</f>
        <v>#REF!</v>
      </c>
      <c r="AI104" s="10"/>
      <c r="AJ104" s="11"/>
      <c r="AK104" s="11"/>
      <c r="AL104" s="101"/>
      <c r="AO104" s="103"/>
      <c r="AR104" s="68"/>
    </row>
    <row r="105" spans="1:46" x14ac:dyDescent="0.35">
      <c r="A105" s="8"/>
      <c r="B105" s="55"/>
      <c r="C105" s="12">
        <f>SUM(C4:C104)</f>
        <v>1647380</v>
      </c>
      <c r="D105" s="12">
        <f t="shared" ref="D105:AK105" si="55">SUM(D4:D104)</f>
        <v>733050</v>
      </c>
      <c r="E105" s="12">
        <f t="shared" si="55"/>
        <v>360279.95</v>
      </c>
      <c r="F105" s="12">
        <f t="shared" si="55"/>
        <v>176639.97500000001</v>
      </c>
      <c r="G105" s="12">
        <f t="shared" si="55"/>
        <v>1110124.075</v>
      </c>
      <c r="H105" s="12">
        <f t="shared" si="55"/>
        <v>1647044</v>
      </c>
      <c r="I105" s="12">
        <f t="shared" si="55"/>
        <v>4027474</v>
      </c>
      <c r="J105" s="12">
        <f t="shared" si="55"/>
        <v>58339</v>
      </c>
      <c r="K105" s="12">
        <f t="shared" si="55"/>
        <v>3969135</v>
      </c>
      <c r="L105" s="12">
        <f t="shared" si="55"/>
        <v>105</v>
      </c>
      <c r="M105" s="12">
        <f t="shared" si="55"/>
        <v>1755.5</v>
      </c>
      <c r="N105" s="12">
        <f t="shared" si="55"/>
        <v>522.5</v>
      </c>
      <c r="O105" s="12">
        <f t="shared" si="55"/>
        <v>57</v>
      </c>
      <c r="P105" s="12">
        <f t="shared" si="55"/>
        <v>-360.5</v>
      </c>
      <c r="Q105" s="12">
        <f t="shared" si="55"/>
        <v>-486.5</v>
      </c>
      <c r="R105" s="12">
        <f t="shared" si="55"/>
        <v>106</v>
      </c>
      <c r="S105" s="12">
        <f t="shared" si="55"/>
        <v>8.5</v>
      </c>
      <c r="T105" s="12">
        <f t="shared" si="55"/>
        <v>19105.18181818182</v>
      </c>
      <c r="U105" s="12">
        <f t="shared" si="55"/>
        <v>90669.5</v>
      </c>
      <c r="V105" s="12" t="e">
        <f t="shared" si="55"/>
        <v>#REF!</v>
      </c>
      <c r="W105" s="12">
        <f t="shared" si="55"/>
        <v>1040</v>
      </c>
      <c r="X105" s="12">
        <f t="shared" si="55"/>
        <v>37329.636363636368</v>
      </c>
      <c r="Y105" s="12">
        <f t="shared" si="55"/>
        <v>14960</v>
      </c>
      <c r="Z105" s="12">
        <f t="shared" si="55"/>
        <v>64700</v>
      </c>
      <c r="AA105" s="12">
        <f t="shared" si="55"/>
        <v>15500</v>
      </c>
      <c r="AB105" s="12">
        <f t="shared" si="55"/>
        <v>-10380.5</v>
      </c>
      <c r="AC105" s="12" t="e">
        <f t="shared" si="55"/>
        <v>#REF!</v>
      </c>
      <c r="AD105" s="12">
        <f t="shared" si="55"/>
        <v>350</v>
      </c>
      <c r="AE105" s="12"/>
      <c r="AF105" s="12"/>
      <c r="AG105" s="12">
        <f t="shared" si="55"/>
        <v>4656</v>
      </c>
      <c r="AH105" s="12" t="e">
        <f t="shared" si="55"/>
        <v>#REF!</v>
      </c>
      <c r="AI105" s="12" t="e">
        <f t="shared" si="55"/>
        <v>#REF!</v>
      </c>
      <c r="AJ105" s="12" t="e">
        <f t="shared" si="55"/>
        <v>#REF!</v>
      </c>
      <c r="AK105" s="12" t="e">
        <f t="shared" si="55"/>
        <v>#REF!</v>
      </c>
    </row>
    <row r="106" spans="1:46" x14ac:dyDescent="0.35">
      <c r="B106" s="113" t="s">
        <v>174</v>
      </c>
    </row>
    <row r="107" spans="1:46" x14ac:dyDescent="0.35">
      <c r="B107" s="113" t="s">
        <v>175</v>
      </c>
      <c r="X107" s="119"/>
    </row>
    <row r="108" spans="1:46" x14ac:dyDescent="0.35">
      <c r="X108" s="119"/>
    </row>
    <row r="111" spans="1:46" x14ac:dyDescent="0.35">
      <c r="G111" s="120" t="s">
        <v>176</v>
      </c>
      <c r="H111" s="121"/>
    </row>
    <row r="112" spans="1:46" x14ac:dyDescent="0.35">
      <c r="G112" s="120" t="s">
        <v>177</v>
      </c>
      <c r="H112" s="121"/>
    </row>
    <row r="113" spans="7:13" x14ac:dyDescent="0.35">
      <c r="G113" s="120" t="s">
        <v>178</v>
      </c>
      <c r="H113" s="121"/>
    </row>
    <row r="114" spans="7:13" x14ac:dyDescent="0.35">
      <c r="G114" s="120" t="s">
        <v>179</v>
      </c>
      <c r="H114" s="121"/>
    </row>
    <row r="115" spans="7:13" x14ac:dyDescent="0.35">
      <c r="G115" s="120" t="s">
        <v>180</v>
      </c>
      <c r="H115" s="121"/>
    </row>
    <row r="118" spans="7:13" x14ac:dyDescent="0.35">
      <c r="G118" s="122">
        <v>2</v>
      </c>
      <c r="H118" s="123" t="s">
        <v>181</v>
      </c>
      <c r="I118" s="124">
        <v>29083</v>
      </c>
      <c r="J118" s="124">
        <v>29821.636363636364</v>
      </c>
      <c r="K118" s="125">
        <f>I118-J118</f>
        <v>-738.63636363636397</v>
      </c>
      <c r="L118" s="163" t="s">
        <v>182</v>
      </c>
      <c r="M118" s="163"/>
    </row>
  </sheetData>
  <mergeCells count="16">
    <mergeCell ref="L118:M118"/>
    <mergeCell ref="A1:AK1"/>
    <mergeCell ref="K2:U2"/>
    <mergeCell ref="AD2:AD3"/>
    <mergeCell ref="V2:V3"/>
    <mergeCell ref="W2:W3"/>
    <mergeCell ref="X2:X3"/>
    <mergeCell ref="Y2:Y3"/>
    <mergeCell ref="A2:A3"/>
    <mergeCell ref="B2:B3"/>
    <mergeCell ref="I2:I3"/>
    <mergeCell ref="J2:J3"/>
    <mergeCell ref="Z2:Z3"/>
    <mergeCell ref="AA2:AA3"/>
    <mergeCell ref="AB2:AB3"/>
    <mergeCell ref="AC2:AC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Jan'2022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2022-04-05T06:52:51Z</cp:lastPrinted>
  <dcterms:created xsi:type="dcterms:W3CDTF">2020-08-17T10:42:48Z</dcterms:created>
  <dcterms:modified xsi:type="dcterms:W3CDTF">2023-07-07T07:03:49Z</dcterms:modified>
</cp:coreProperties>
</file>