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F SHEET" sheetId="1" r:id="rId1"/>
    <sheet name="ESIC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14" i="2" l="1"/>
  <c r="D14" i="2"/>
  <c r="F14" i="2" s="1"/>
  <c r="E13" i="2"/>
  <c r="F13" i="2" s="1"/>
  <c r="D13" i="2"/>
  <c r="F12" i="2"/>
  <c r="E12" i="2"/>
  <c r="D12" i="2"/>
  <c r="E11" i="2"/>
  <c r="F11" i="2" s="1"/>
  <c r="D11" i="2"/>
  <c r="E10" i="2"/>
  <c r="D10" i="2"/>
  <c r="F10" i="2" s="1"/>
  <c r="E9" i="2"/>
  <c r="F9" i="2" s="1"/>
  <c r="D9" i="2"/>
  <c r="F8" i="2"/>
  <c r="E8" i="2"/>
  <c r="D8" i="2"/>
  <c r="E7" i="2"/>
  <c r="E17" i="2" s="1"/>
  <c r="F19" i="2" s="1"/>
  <c r="D7" i="2"/>
  <c r="E6" i="2"/>
  <c r="D6" i="2"/>
  <c r="F6" i="2" s="1"/>
  <c r="T21" i="1"/>
  <c r="S21" i="1"/>
  <c r="U21" i="1" s="1"/>
  <c r="R21" i="1"/>
  <c r="T20" i="1"/>
  <c r="S20" i="1"/>
  <c r="U20" i="1" s="1"/>
  <c r="R20" i="1"/>
  <c r="T19" i="1"/>
  <c r="S19" i="1"/>
  <c r="U19" i="1" s="1"/>
  <c r="R19" i="1"/>
  <c r="T18" i="1"/>
  <c r="U18" i="1" s="1"/>
  <c r="R18" i="1"/>
  <c r="U17" i="1"/>
  <c r="W17" i="1" s="1"/>
  <c r="T17" i="1"/>
  <c r="R17" i="1"/>
  <c r="T16" i="1"/>
  <c r="U16" i="1" s="1"/>
  <c r="S16" i="1"/>
  <c r="R16" i="1"/>
  <c r="T15" i="1"/>
  <c r="R15" i="1"/>
  <c r="U14" i="1"/>
  <c r="W14" i="1" s="1"/>
  <c r="T14" i="1"/>
  <c r="S14" i="1"/>
  <c r="R14" i="1"/>
  <c r="T13" i="1"/>
  <c r="U13" i="1" s="1"/>
  <c r="S13" i="1"/>
  <c r="R13" i="1"/>
  <c r="T12" i="1"/>
  <c r="R12" i="1"/>
  <c r="X11" i="1"/>
  <c r="T11" i="1"/>
  <c r="R11" i="1"/>
  <c r="T10" i="1"/>
  <c r="U10" i="1" s="1"/>
  <c r="S10" i="1"/>
  <c r="R10" i="1"/>
  <c r="X9" i="1"/>
  <c r="T9" i="1"/>
  <c r="R9" i="1"/>
  <c r="T8" i="1"/>
  <c r="S8" i="1"/>
  <c r="S15" i="1" s="1"/>
  <c r="U15" i="1" s="1"/>
  <c r="R8" i="1"/>
  <c r="A8" i="1"/>
  <c r="A9" i="1" s="1"/>
  <c r="A10" i="1" s="1"/>
  <c r="A11" i="1" s="1"/>
  <c r="A12" i="1" s="1"/>
  <c r="A13" i="1" s="1"/>
  <c r="X7" i="1"/>
  <c r="T7" i="1"/>
  <c r="T24" i="1" s="1"/>
  <c r="R7" i="1"/>
  <c r="U7" i="1" s="1"/>
  <c r="F7" i="2" l="1"/>
  <c r="F17" i="2" s="1"/>
  <c r="W7" i="1"/>
  <c r="V10" i="1"/>
  <c r="X10" i="1" s="1"/>
  <c r="W10" i="1"/>
  <c r="Y10" i="1" s="1"/>
  <c r="W13" i="1"/>
  <c r="V13" i="1"/>
  <c r="X13" i="1" s="1"/>
  <c r="V19" i="1"/>
  <c r="X19" i="1" s="1"/>
  <c r="W19" i="1"/>
  <c r="Y19" i="1" s="1"/>
  <c r="W15" i="1"/>
  <c r="V15" i="1"/>
  <c r="X15" i="1" s="1"/>
  <c r="W16" i="1"/>
  <c r="V16" i="1"/>
  <c r="X16" i="1" s="1"/>
  <c r="V18" i="1"/>
  <c r="X18" i="1" s="1"/>
  <c r="W18" i="1"/>
  <c r="Y18" i="1" s="1"/>
  <c r="V21" i="1"/>
  <c r="X21" i="1" s="1"/>
  <c r="W21" i="1"/>
  <c r="V20" i="1"/>
  <c r="X20" i="1" s="1"/>
  <c r="W20" i="1"/>
  <c r="Y20" i="1" s="1"/>
  <c r="S9" i="1"/>
  <c r="V17" i="1"/>
  <c r="X17" i="1" s="1"/>
  <c r="Y17" i="1" s="1"/>
  <c r="R24" i="1"/>
  <c r="U8" i="1"/>
  <c r="V14" i="1"/>
  <c r="X14" i="1" s="1"/>
  <c r="Y14" i="1" s="1"/>
  <c r="F21" i="2" l="1"/>
  <c r="I17" i="2"/>
  <c r="Y16" i="1"/>
  <c r="Y7" i="1"/>
  <c r="U9" i="1"/>
  <c r="S11" i="1"/>
  <c r="V8" i="1"/>
  <c r="W8" i="1"/>
  <c r="Y13" i="1"/>
  <c r="Y21" i="1"/>
  <c r="Y15" i="1"/>
  <c r="X8" i="1" l="1"/>
  <c r="W9" i="1"/>
  <c r="Y9" i="1" s="1"/>
  <c r="U11" i="1"/>
  <c r="W11" i="1" s="1"/>
  <c r="Y11" i="1" s="1"/>
  <c r="S12" i="1"/>
  <c r="U12" i="1" s="1"/>
  <c r="Y8" i="1" l="1"/>
  <c r="U24" i="1"/>
  <c r="W26" i="1" s="1"/>
  <c r="W12" i="1"/>
  <c r="V12" i="1"/>
  <c r="X12" i="1" l="1"/>
  <c r="X24" i="1" s="1"/>
  <c r="V24" i="1"/>
  <c r="W24" i="1"/>
  <c r="W28" i="1" l="1"/>
  <c r="W27" i="1"/>
  <c r="Y12" i="1"/>
  <c r="Y24" i="1" s="1"/>
  <c r="W25" i="1" s="1"/>
  <c r="W30" i="1" s="1"/>
</calcChain>
</file>

<file path=xl/sharedStrings.xml><?xml version="1.0" encoding="utf-8"?>
<sst xmlns="http://schemas.openxmlformats.org/spreadsheetml/2006/main" count="219" uniqueCount="173">
  <si>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</si>
  <si>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</si>
  <si>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JUNE-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</si>
  <si>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</si>
  <si>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</si>
  <si>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</si>
  <si>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</si>
  <si>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</si>
  <si>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</si>
  <si>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</si>
  <si>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</si>
  <si>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</si>
  <si>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</si>
  <si>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</si>
  <si>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</si>
  <si>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</si>
  <si>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</si>
  <si>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</si>
  <si>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</si>
  <si>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</si>
  <si>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</si>
  <si>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</si>
  <si>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</si>
  <si>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</si>
  <si>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</si>
  <si>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</si>
  <si>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</si>
  <si>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</si>
  <si>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</si>
  <si>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</si>
  <si>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</si>
  <si>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</si>
  <si>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</si>
  <si>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</si>
  <si>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</si>
  <si>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</si>
  <si>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</si>
  <si>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</si>
  <si>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</si>
  <si>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</si>
  <si>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</si>
  <si>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</si>
  <si>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</si>
  <si>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</si>
  <si>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</si>
  <si>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</si>
  <si>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</si>
  <si>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</si>
  <si>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</si>
  <si>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</si>
  <si>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</si>
  <si>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</si>
  <si>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</si>
  <si>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</si>
  <si>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</si>
  <si>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</si>
  <si>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</si>
  <si>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</si>
  <si>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</si>
  <si>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</si>
  <si>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</si>
  <si>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</si>
  <si>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</si>
  <si>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</si>
  <si>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</si>
  <si>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</si>
  <si>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</si>
  <si>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</si>
  <si>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</si>
  <si>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</si>
  <si>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</si>
  <si>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</si>
  <si>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</si>
  <si>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</si>
  <si>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</si>
  <si>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</si>
  <si>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Abhilash Sahu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</si>
  <si>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</si>
  <si>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</si>
  <si>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</si>
  <si>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</si>
  <si>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</si>
  <si>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</si>
  <si>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</si>
  <si>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</si>
  <si>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</si>
  <si>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</si>
  <si>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</si>
  <si>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</si>
  <si>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</si>
  <si>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</si>
  <si>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</si>
  <si>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</si>
  <si>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</si>
  <si>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</si>
  <si>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</si>
  <si>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</si>
  <si>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</si>
  <si>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</si>
  <si>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</si>
  <si>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</si>
  <si>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</si>
  <si>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</si>
  <si>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</si>
  <si>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</si>
  <si>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</si>
  <si>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</si>
  <si>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</si>
  <si>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</si>
  <si>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</si>
  <si>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</si>
  <si>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</si>
  <si>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</si>
  <si>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</si>
  <si>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</si>
  <si>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</si>
  <si>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</si>
  <si>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</si>
  <si>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</si>
  <si>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</si>
  <si>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</si>
  <si>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</si>
  <si>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</si>
  <si>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</si>
  <si>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</si>
  <si>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</si>
  <si>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</si>
  <si>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</si>
  <si>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</si>
  <si>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</si>
  <si>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</si>
  <si>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</si>
  <si>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</si>
  <si>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</si>
  <si>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</si>
  <si>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</si>
  <si>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</si>
  <si>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</si>
  <si>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</si>
  <si>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</si>
  <si>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</si>
  <si>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</si>
  <si>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</si>
  <si>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</si>
  <si>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</si>
  <si>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</si>
  <si>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</si>
  <si>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</si>
  <si>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</si>
  <si>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</si>
  <si>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</si>
  <si>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</si>
  <si>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</si>
  <si>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</si>
  <si>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</si>
  <si>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</si>
  <si>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</si>
  <si>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</si>
  <si>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</si>
  <si>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Add New</t>
  </si>
  <si>
    <t>Mango IT Solutions</t>
  </si>
  <si>
    <t>Days</t>
  </si>
  <si>
    <t>ESIC SHEET FOR THE MONTH- JUNE (30 days)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</si>
  <si>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</si>
  <si>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</si>
  <si>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</si>
  <si>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</si>
  <si>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</si>
  <si>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</si>
  <si>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</si>
  <si>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</si>
  <si>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</si>
  <si>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Shailendra Kondla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</si>
</sst>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5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5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1" xfId="2" applyFont="1" applyBorder="1" applyAlignment="1">
      <alignment vertical="center" wrapText="1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1" fontId="23" fillId="0" borderId="20" xfId="2" applyNumberFormat="1" applyFont="1" applyFill="1" applyBorder="1" applyAlignment="1">
      <alignment horizontal="center" wrapText="1"/>
    </xf>
    <xf numFmtId="0" fontId="15" fillId="0" borderId="21" xfId="2" applyFont="1" applyBorder="1" applyAlignment="1">
      <alignment horizontal="left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4" fillId="0" borderId="22" xfId="2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30" fillId="0" borderId="22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1" fontId="9" fillId="3" borderId="1" xfId="2" applyNumberFormat="1" applyFont="1" applyFill="1" applyBorder="1" applyAlignment="1">
      <alignment horizontal="center"/>
    </xf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0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2" fontId="41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Jun-23%20Salary%20Sheet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5">
          <cell r="D15">
            <v>22000</v>
          </cell>
          <cell r="I15">
            <v>16500</v>
          </cell>
        </row>
        <row r="16">
          <cell r="D16">
            <v>20600</v>
          </cell>
          <cell r="I16">
            <v>14400</v>
          </cell>
        </row>
        <row r="17">
          <cell r="D17">
            <v>9225</v>
          </cell>
          <cell r="Z17">
            <v>20413</v>
          </cell>
        </row>
        <row r="18">
          <cell r="D18">
            <v>9225</v>
          </cell>
          <cell r="T18">
            <v>-2</v>
          </cell>
          <cell r="Z18">
            <v>14286</v>
          </cell>
        </row>
        <row r="19">
          <cell r="D19">
            <v>9225</v>
          </cell>
          <cell r="T19">
            <v>-1</v>
          </cell>
          <cell r="Z19">
            <v>14930</v>
          </cell>
        </row>
        <row r="20">
          <cell r="Z20">
            <v>17344</v>
          </cell>
        </row>
        <row r="21">
          <cell r="D21">
            <v>9225</v>
          </cell>
          <cell r="T21">
            <v>-2</v>
          </cell>
          <cell r="Z21">
            <v>9554</v>
          </cell>
        </row>
        <row r="22">
          <cell r="D22">
            <v>36120</v>
          </cell>
          <cell r="I22">
            <v>28260</v>
          </cell>
        </row>
        <row r="24">
          <cell r="D24">
            <v>9225</v>
          </cell>
          <cell r="Z24">
            <v>11680</v>
          </cell>
        </row>
        <row r="25">
          <cell r="D25">
            <v>9225</v>
          </cell>
          <cell r="Z25">
            <v>12200</v>
          </cell>
        </row>
        <row r="35">
          <cell r="D35">
            <v>11400</v>
          </cell>
          <cell r="I35">
            <v>7900</v>
          </cell>
          <cell r="T35">
            <v>0</v>
          </cell>
        </row>
        <row r="38">
          <cell r="D38">
            <v>9225</v>
          </cell>
          <cell r="I38">
            <v>7315</v>
          </cell>
          <cell r="T38">
            <v>-3</v>
          </cell>
          <cell r="Z38">
            <v>17164</v>
          </cell>
        </row>
        <row r="46">
          <cell r="D46">
            <v>9600</v>
          </cell>
          <cell r="I46">
            <v>12600</v>
          </cell>
        </row>
        <row r="71">
          <cell r="Z71">
            <v>14613</v>
          </cell>
        </row>
        <row r="73">
          <cell r="AA73">
            <v>966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3"/>
  <sheetViews>
    <sheetView tabSelected="1" workbookViewId="0">
      <selection activeCell="AB12" sqref="AB12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2</v>
      </c>
    </row>
    <row r="4" spans="1:234" ht="17.25" customHeight="1" x14ac:dyDescent="0.3">
      <c r="A4" s="9" t="s">
        <v>3</v>
      </c>
      <c r="B4" s="10" t="s">
        <v>4</v>
      </c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13"/>
      <c r="O4" s="14"/>
      <c r="P4" s="13"/>
      <c r="Q4" s="13"/>
      <c r="R4" s="15" t="s">
        <v>5</v>
      </c>
      <c r="S4" s="16" t="s">
        <v>6</v>
      </c>
      <c r="T4" s="16" t="s">
        <v>7</v>
      </c>
      <c r="U4" s="17" t="s">
        <v>8</v>
      </c>
      <c r="V4" s="18" t="s">
        <v>9</v>
      </c>
      <c r="W4" s="18" t="s">
        <v>10</v>
      </c>
      <c r="X4" s="18"/>
      <c r="Y4" s="18"/>
    </row>
    <row r="5" spans="1:234" ht="15" customHeight="1" x14ac:dyDescent="0.25">
      <c r="A5" s="9"/>
      <c r="B5" s="19" t="s">
        <v>11</v>
      </c>
      <c r="C5" s="20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2" t="s">
        <v>17</v>
      </c>
      <c r="I5" s="23" t="s">
        <v>18</v>
      </c>
      <c r="J5" s="22" t="s">
        <v>19</v>
      </c>
      <c r="K5" s="24" t="s">
        <v>20</v>
      </c>
      <c r="L5" s="21" t="s">
        <v>21</v>
      </c>
      <c r="M5" s="21" t="s">
        <v>22</v>
      </c>
      <c r="N5" s="25" t="s">
        <v>23</v>
      </c>
      <c r="O5" s="26" t="s">
        <v>24</v>
      </c>
      <c r="P5" s="25" t="s">
        <v>25</v>
      </c>
      <c r="Q5" s="27" t="s">
        <v>26</v>
      </c>
      <c r="R5" s="15"/>
      <c r="S5" s="28"/>
      <c r="T5" s="28"/>
      <c r="U5" s="29"/>
      <c r="V5" s="18"/>
      <c r="W5" s="30" t="s">
        <v>27</v>
      </c>
      <c r="X5" s="30" t="s">
        <v>28</v>
      </c>
      <c r="Y5" s="30" t="s">
        <v>29</v>
      </c>
    </row>
    <row r="6" spans="1:234" ht="31.5" x14ac:dyDescent="0.25">
      <c r="A6" s="9"/>
      <c r="B6" s="31"/>
      <c r="C6" s="32"/>
      <c r="D6" s="22"/>
      <c r="E6" s="22"/>
      <c r="F6" s="33"/>
      <c r="G6" s="33"/>
      <c r="H6" s="33"/>
      <c r="I6" s="34"/>
      <c r="J6" s="33"/>
      <c r="K6" s="35"/>
      <c r="L6" s="22"/>
      <c r="M6" s="22"/>
      <c r="N6" s="26"/>
      <c r="O6" s="36"/>
      <c r="P6" s="26"/>
      <c r="Q6" s="37"/>
      <c r="R6" s="38"/>
      <c r="S6" s="38"/>
      <c r="T6" s="38"/>
      <c r="U6" s="39"/>
      <c r="V6" s="40" t="s">
        <v>30</v>
      </c>
      <c r="W6" s="30"/>
      <c r="X6" s="30"/>
      <c r="Y6" s="30"/>
    </row>
    <row r="7" spans="1:234" s="62" customFormat="1" ht="12.75" x14ac:dyDescent="0.2">
      <c r="A7" s="41">
        <v>1</v>
      </c>
      <c r="B7" s="42"/>
      <c r="C7" s="43">
        <v>100219201336</v>
      </c>
      <c r="D7" s="44" t="s">
        <v>31</v>
      </c>
      <c r="E7" s="45" t="s">
        <v>32</v>
      </c>
      <c r="F7" s="46" t="s">
        <v>33</v>
      </c>
      <c r="G7" s="47" t="s">
        <v>34</v>
      </c>
      <c r="H7" s="48">
        <v>28751</v>
      </c>
      <c r="I7" s="49" t="s">
        <v>35</v>
      </c>
      <c r="J7" s="48" t="s">
        <v>36</v>
      </c>
      <c r="K7" s="50" t="s">
        <v>37</v>
      </c>
      <c r="L7" s="44">
        <v>80010185621</v>
      </c>
      <c r="M7" s="51" t="s">
        <v>38</v>
      </c>
      <c r="N7" s="52">
        <v>616846629985</v>
      </c>
      <c r="O7" s="53" t="s">
        <v>39</v>
      </c>
      <c r="P7" s="46" t="s">
        <v>40</v>
      </c>
      <c r="Q7" s="54">
        <v>9755503032</v>
      </c>
      <c r="R7" s="55">
        <f>-'[1]Final Salary'!T6</f>
        <v>0</v>
      </c>
      <c r="S7" s="56">
        <v>22</v>
      </c>
      <c r="T7" s="57">
        <f>+'[1]Final Salary'!D6+'[1]Final Salary'!I6</f>
        <v>85360</v>
      </c>
      <c r="U7" s="58">
        <f>30000*(S7-R7)/S7</f>
        <v>30000</v>
      </c>
      <c r="V7" s="59">
        <v>15000</v>
      </c>
      <c r="W7" s="60">
        <f t="shared" ref="W7:W16" si="0">ROUND(U7*12/100,0)</f>
        <v>3600</v>
      </c>
      <c r="X7" s="59">
        <f t="shared" ref="X7:X18" si="1">V7*8.33/100</f>
        <v>1249.5</v>
      </c>
      <c r="Y7" s="59">
        <f>W7-X7</f>
        <v>2350.5</v>
      </c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  <c r="HG7" s="61"/>
      <c r="HH7" s="61"/>
      <c r="HI7" s="61"/>
      <c r="HJ7" s="61"/>
      <c r="HK7" s="61"/>
      <c r="HL7" s="61"/>
      <c r="HM7" s="61"/>
      <c r="HN7" s="61"/>
      <c r="HO7" s="61"/>
      <c r="HP7" s="61"/>
      <c r="HQ7" s="61"/>
      <c r="HR7" s="61"/>
      <c r="HS7" s="61"/>
      <c r="HT7" s="61"/>
      <c r="HU7" s="61"/>
      <c r="HV7" s="61"/>
      <c r="HW7" s="61"/>
      <c r="HX7" s="61"/>
      <c r="HY7" s="61"/>
      <c r="HZ7" s="61"/>
    </row>
    <row r="8" spans="1:234" s="62" customFormat="1" ht="12.75" x14ac:dyDescent="0.2">
      <c r="A8" s="41">
        <f t="shared" ref="A8:A13" si="2">+A7+1</f>
        <v>2</v>
      </c>
      <c r="B8" s="42"/>
      <c r="C8" s="43">
        <v>100092701028</v>
      </c>
      <c r="D8" s="63" t="s">
        <v>41</v>
      </c>
      <c r="E8" s="45" t="s">
        <v>42</v>
      </c>
      <c r="F8" s="46" t="s">
        <v>43</v>
      </c>
      <c r="G8" s="64" t="s">
        <v>34</v>
      </c>
      <c r="H8" s="65" t="s">
        <v>44</v>
      </c>
      <c r="I8" s="49" t="s">
        <v>35</v>
      </c>
      <c r="J8" s="48" t="s">
        <v>36</v>
      </c>
      <c r="K8" s="66" t="s">
        <v>37</v>
      </c>
      <c r="L8" s="51">
        <v>80010185443</v>
      </c>
      <c r="M8" s="51" t="s">
        <v>38</v>
      </c>
      <c r="N8" s="52">
        <v>336301395939</v>
      </c>
      <c r="O8" s="53" t="s">
        <v>45</v>
      </c>
      <c r="P8" s="46" t="s">
        <v>46</v>
      </c>
      <c r="Q8" s="67">
        <v>9589531610</v>
      </c>
      <c r="R8" s="55">
        <f>-'[1]Final Salary'!T8</f>
        <v>0</v>
      </c>
      <c r="S8" s="55">
        <f>+S7</f>
        <v>22</v>
      </c>
      <c r="T8" s="57">
        <f>+'[1]Final Salary'!D8+'[1]Final Salary'!I8</f>
        <v>95200</v>
      </c>
      <c r="U8" s="58">
        <f>15000*(S8-R8)/S8</f>
        <v>15000</v>
      </c>
      <c r="V8" s="59">
        <f>+U8</f>
        <v>15000</v>
      </c>
      <c r="W8" s="60">
        <f t="shared" si="0"/>
        <v>1800</v>
      </c>
      <c r="X8" s="59">
        <f t="shared" si="1"/>
        <v>1249.5</v>
      </c>
      <c r="Y8" s="59">
        <f t="shared" ref="Y8:Y18" si="3">W8-X8</f>
        <v>550.5</v>
      </c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  <c r="FN8" s="61"/>
      <c r="FO8" s="61"/>
      <c r="FP8" s="61"/>
      <c r="FQ8" s="61"/>
      <c r="FR8" s="61"/>
      <c r="FS8" s="61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  <c r="GH8" s="61"/>
      <c r="GI8" s="61"/>
      <c r="GJ8" s="61"/>
      <c r="GK8" s="61"/>
      <c r="GL8" s="61"/>
      <c r="GM8" s="61"/>
      <c r="GN8" s="61"/>
      <c r="GO8" s="61"/>
      <c r="GP8" s="61"/>
      <c r="GQ8" s="61"/>
      <c r="GR8" s="61"/>
      <c r="GS8" s="61"/>
      <c r="GT8" s="61"/>
      <c r="GU8" s="61"/>
      <c r="GV8" s="61"/>
      <c r="GW8" s="61"/>
      <c r="GX8" s="61"/>
      <c r="GY8" s="61"/>
      <c r="GZ8" s="61"/>
      <c r="HA8" s="61"/>
      <c r="HB8" s="61"/>
      <c r="HC8" s="61"/>
      <c r="HD8" s="61"/>
      <c r="HE8" s="61"/>
      <c r="HF8" s="61"/>
      <c r="HG8" s="61"/>
      <c r="HH8" s="61"/>
      <c r="HI8" s="61"/>
      <c r="HJ8" s="61"/>
      <c r="HK8" s="61"/>
      <c r="HL8" s="61"/>
      <c r="HM8" s="61"/>
      <c r="HN8" s="61"/>
      <c r="HO8" s="61"/>
      <c r="HP8" s="61"/>
      <c r="HQ8" s="61"/>
      <c r="HR8" s="61"/>
      <c r="HS8" s="61"/>
      <c r="HT8" s="61"/>
      <c r="HU8" s="61"/>
      <c r="HV8" s="61"/>
      <c r="HW8" s="61"/>
      <c r="HX8" s="61"/>
      <c r="HY8" s="61"/>
      <c r="HZ8" s="61"/>
    </row>
    <row r="9" spans="1:234" s="62" customFormat="1" ht="14.25" customHeight="1" x14ac:dyDescent="0.2">
      <c r="A9" s="41">
        <f t="shared" si="2"/>
        <v>3</v>
      </c>
      <c r="B9" s="68"/>
      <c r="C9" s="43">
        <v>100170161176</v>
      </c>
      <c r="D9" s="63" t="s">
        <v>47</v>
      </c>
      <c r="E9" s="69" t="s">
        <v>48</v>
      </c>
      <c r="F9" s="46" t="s">
        <v>49</v>
      </c>
      <c r="G9" s="64" t="s">
        <v>34</v>
      </c>
      <c r="H9" s="48">
        <v>30744</v>
      </c>
      <c r="I9" s="49" t="s">
        <v>35</v>
      </c>
      <c r="J9" s="48" t="s">
        <v>36</v>
      </c>
      <c r="K9" s="47" t="s">
        <v>37</v>
      </c>
      <c r="L9" s="70">
        <v>80010185508</v>
      </c>
      <c r="M9" s="51" t="s">
        <v>38</v>
      </c>
      <c r="N9" s="52">
        <v>887154784191</v>
      </c>
      <c r="O9" s="71" t="s">
        <v>50</v>
      </c>
      <c r="P9" s="46"/>
      <c r="Q9" s="67">
        <v>9009699148</v>
      </c>
      <c r="R9" s="55">
        <f>-'[1]Final Salary'!T9</f>
        <v>0</v>
      </c>
      <c r="S9" s="55">
        <f>+S8</f>
        <v>22</v>
      </c>
      <c r="T9" s="57">
        <f>+'[1]Final Salary'!D9+'[1]Final Salary'!I9</f>
        <v>78400</v>
      </c>
      <c r="U9" s="58">
        <f>22000*(S9-R9)/S9</f>
        <v>22000</v>
      </c>
      <c r="V9" s="59">
        <v>15000</v>
      </c>
      <c r="W9" s="60">
        <f t="shared" si="0"/>
        <v>2640</v>
      </c>
      <c r="X9" s="59">
        <f t="shared" si="1"/>
        <v>1249.5</v>
      </c>
      <c r="Y9" s="59">
        <f t="shared" si="3"/>
        <v>1390.5</v>
      </c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</row>
    <row r="10" spans="1:234" s="62" customFormat="1" ht="12.75" x14ac:dyDescent="0.2">
      <c r="A10" s="41">
        <f t="shared" si="2"/>
        <v>4</v>
      </c>
      <c r="B10" s="68"/>
      <c r="C10" s="43">
        <v>100476085069</v>
      </c>
      <c r="D10" s="63" t="s">
        <v>51</v>
      </c>
      <c r="E10" s="45" t="s">
        <v>52</v>
      </c>
      <c r="F10" s="46" t="s">
        <v>53</v>
      </c>
      <c r="G10" s="64" t="s">
        <v>34</v>
      </c>
      <c r="H10" s="48"/>
      <c r="I10" s="49" t="s">
        <v>35</v>
      </c>
      <c r="J10" s="48" t="s">
        <v>36</v>
      </c>
      <c r="K10" s="47" t="s">
        <v>37</v>
      </c>
      <c r="L10" s="70">
        <v>80010185818</v>
      </c>
      <c r="M10" s="51" t="s">
        <v>38</v>
      </c>
      <c r="N10" s="72">
        <v>418274829898</v>
      </c>
      <c r="O10" s="71" t="s">
        <v>54</v>
      </c>
      <c r="P10" s="46"/>
      <c r="Q10" s="44">
        <v>8817312650</v>
      </c>
      <c r="R10" s="55">
        <f>-'[1]Final Salary'!T18</f>
        <v>2</v>
      </c>
      <c r="S10" s="55">
        <f>+S7</f>
        <v>22</v>
      </c>
      <c r="T10" s="57">
        <f>+'[1]Final Salary'!D18</f>
        <v>9225</v>
      </c>
      <c r="U10" s="58">
        <f>(T10/S10)*(S10-R10)</f>
        <v>8386.363636363636</v>
      </c>
      <c r="V10" s="59">
        <f>+U10</f>
        <v>8386.363636363636</v>
      </c>
      <c r="W10" s="60">
        <f t="shared" si="0"/>
        <v>1006</v>
      </c>
      <c r="X10" s="59">
        <f t="shared" si="1"/>
        <v>698.58409090909083</v>
      </c>
      <c r="Y10" s="59">
        <f t="shared" si="3"/>
        <v>307.41590909090917</v>
      </c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</row>
    <row r="11" spans="1:234" s="62" customFormat="1" ht="12.75" x14ac:dyDescent="0.2">
      <c r="A11" s="41">
        <f t="shared" si="2"/>
        <v>5</v>
      </c>
      <c r="B11" s="73"/>
      <c r="C11" s="43">
        <v>101250035730</v>
      </c>
      <c r="D11" s="74" t="s">
        <v>55</v>
      </c>
      <c r="E11" s="45" t="s">
        <v>56</v>
      </c>
      <c r="F11" s="46" t="s">
        <v>57</v>
      </c>
      <c r="G11" s="64" t="s">
        <v>32</v>
      </c>
      <c r="H11" s="48">
        <v>31213</v>
      </c>
      <c r="I11" s="75" t="s">
        <v>58</v>
      </c>
      <c r="J11" s="48" t="s">
        <v>36</v>
      </c>
      <c r="K11" s="76" t="s">
        <v>37</v>
      </c>
      <c r="L11" s="77">
        <v>80010203999</v>
      </c>
      <c r="M11" s="51" t="s">
        <v>38</v>
      </c>
      <c r="N11" s="78">
        <v>225827924879</v>
      </c>
      <c r="O11" s="71" t="s">
        <v>59</v>
      </c>
      <c r="P11" s="46"/>
      <c r="Q11" s="44">
        <v>9893103032</v>
      </c>
      <c r="R11" s="55">
        <f>-'[1]Final Salary'!T22</f>
        <v>0</v>
      </c>
      <c r="S11" s="55">
        <f>+S9</f>
        <v>22</v>
      </c>
      <c r="T11" s="57">
        <f>+'[1]Final Salary'!D22+'[1]Final Salary'!I22</f>
        <v>64380</v>
      </c>
      <c r="U11" s="58">
        <f>30000*(S11-R11)/S11</f>
        <v>30000</v>
      </c>
      <c r="V11" s="59">
        <v>15000</v>
      </c>
      <c r="W11" s="60">
        <f t="shared" si="0"/>
        <v>3600</v>
      </c>
      <c r="X11" s="59">
        <f t="shared" si="1"/>
        <v>1249.5</v>
      </c>
      <c r="Y11" s="59">
        <f t="shared" si="3"/>
        <v>2350.5</v>
      </c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</row>
    <row r="12" spans="1:234" s="61" customFormat="1" ht="12.75" x14ac:dyDescent="0.2">
      <c r="A12" s="41">
        <f t="shared" si="2"/>
        <v>6</v>
      </c>
      <c r="B12" s="73"/>
      <c r="C12" s="79">
        <v>101191377180</v>
      </c>
      <c r="D12" s="74" t="s">
        <v>60</v>
      </c>
      <c r="E12" s="80" t="s">
        <v>61</v>
      </c>
      <c r="F12" s="73" t="s">
        <v>62</v>
      </c>
      <c r="G12" s="64" t="s">
        <v>34</v>
      </c>
      <c r="H12" s="81">
        <v>29656</v>
      </c>
      <c r="I12" s="75" t="s">
        <v>35</v>
      </c>
      <c r="J12" s="74" t="s">
        <v>63</v>
      </c>
      <c r="K12" s="76" t="s">
        <v>37</v>
      </c>
      <c r="L12" s="77">
        <v>80010329445</v>
      </c>
      <c r="M12" s="51" t="s">
        <v>38</v>
      </c>
      <c r="N12" s="43">
        <v>720509413318</v>
      </c>
      <c r="O12" s="82" t="s">
        <v>64</v>
      </c>
      <c r="P12" s="73"/>
      <c r="Q12" s="83">
        <v>9827340903</v>
      </c>
      <c r="R12" s="55">
        <f>-'[1]Final Salary'!T17</f>
        <v>0</v>
      </c>
      <c r="S12" s="55">
        <f>+S11</f>
        <v>22</v>
      </c>
      <c r="T12" s="57">
        <f>+'[1]Final Salary'!D17</f>
        <v>9225</v>
      </c>
      <c r="U12" s="58">
        <f>(T12/S12)*(S12-R12)</f>
        <v>9225</v>
      </c>
      <c r="V12" s="59">
        <f t="shared" ref="V12:V21" si="4">+U12</f>
        <v>9225</v>
      </c>
      <c r="W12" s="60">
        <f t="shared" si="0"/>
        <v>1107</v>
      </c>
      <c r="X12" s="59">
        <f t="shared" si="1"/>
        <v>768.4425</v>
      </c>
      <c r="Y12" s="59">
        <f t="shared" si="3"/>
        <v>338.5575</v>
      </c>
    </row>
    <row r="13" spans="1:234" s="61" customFormat="1" ht="12.75" x14ac:dyDescent="0.2">
      <c r="A13" s="41">
        <f t="shared" si="2"/>
        <v>7</v>
      </c>
      <c r="B13" s="73"/>
      <c r="C13" s="79">
        <v>101381951434</v>
      </c>
      <c r="D13" s="74" t="s">
        <v>65</v>
      </c>
      <c r="E13" s="80" t="s">
        <v>66</v>
      </c>
      <c r="F13" s="73" t="s">
        <v>67</v>
      </c>
      <c r="G13" s="64" t="s">
        <v>34</v>
      </c>
      <c r="H13" s="81">
        <v>28469</v>
      </c>
      <c r="I13" s="75" t="s">
        <v>35</v>
      </c>
      <c r="J13" s="48" t="s">
        <v>36</v>
      </c>
      <c r="K13" s="76" t="s">
        <v>37</v>
      </c>
      <c r="L13" s="77">
        <v>80010330222</v>
      </c>
      <c r="M13" s="51" t="s">
        <v>38</v>
      </c>
      <c r="N13" s="72">
        <v>612436889681</v>
      </c>
      <c r="O13" s="84" t="s">
        <v>68</v>
      </c>
      <c r="P13" s="73"/>
      <c r="Q13" s="74">
        <v>8085177351</v>
      </c>
      <c r="R13" s="55">
        <f>-'[1]Final Salary'!T19</f>
        <v>1</v>
      </c>
      <c r="S13" s="55">
        <f>+S7</f>
        <v>22</v>
      </c>
      <c r="T13" s="57">
        <f>+'[1]Final Salary'!D19</f>
        <v>9225</v>
      </c>
      <c r="U13" s="58">
        <f>(T13/S13)*(S13-R13)</f>
        <v>8805.681818181818</v>
      </c>
      <c r="V13" s="59">
        <f t="shared" si="4"/>
        <v>8805.681818181818</v>
      </c>
      <c r="W13" s="60">
        <f t="shared" si="0"/>
        <v>1057</v>
      </c>
      <c r="X13" s="59">
        <f t="shared" si="1"/>
        <v>733.51329545454541</v>
      </c>
      <c r="Y13" s="59">
        <f t="shared" si="3"/>
        <v>323.48670454545459</v>
      </c>
    </row>
    <row r="14" spans="1:234" s="61" customFormat="1" ht="12.75" x14ac:dyDescent="0.2">
      <c r="A14" s="41">
        <v>8</v>
      </c>
      <c r="B14" s="85"/>
      <c r="C14" s="79">
        <v>100476085048</v>
      </c>
      <c r="D14" s="86"/>
      <c r="E14" s="87" t="s">
        <v>69</v>
      </c>
      <c r="F14" s="88"/>
      <c r="G14" s="89"/>
      <c r="H14" s="90"/>
      <c r="I14" s="91"/>
      <c r="J14" s="92"/>
      <c r="K14" s="93"/>
      <c r="L14" s="94"/>
      <c r="M14" s="95"/>
      <c r="N14" s="96"/>
      <c r="O14" s="91"/>
      <c r="P14" s="88"/>
      <c r="Q14" s="95"/>
      <c r="R14" s="55">
        <f>-'[1]Final Salary'!T15</f>
        <v>0</v>
      </c>
      <c r="S14" s="55">
        <f>+S7</f>
        <v>22</v>
      </c>
      <c r="T14" s="57">
        <f>+'[1]Final Salary'!D15+'[1]Final Salary'!I15</f>
        <v>38500</v>
      </c>
      <c r="U14" s="58">
        <f>15000*(S14-R14)/S14</f>
        <v>15000</v>
      </c>
      <c r="V14" s="97">
        <f t="shared" si="4"/>
        <v>15000</v>
      </c>
      <c r="W14" s="60">
        <f t="shared" si="0"/>
        <v>1800</v>
      </c>
      <c r="X14" s="97">
        <f>V14*8.33/100</f>
        <v>1249.5</v>
      </c>
      <c r="Y14" s="97">
        <f>W14-X14</f>
        <v>550.5</v>
      </c>
    </row>
    <row r="15" spans="1:234" s="61" customFormat="1" ht="12.75" x14ac:dyDescent="0.2">
      <c r="A15" s="41">
        <v>9</v>
      </c>
      <c r="B15" s="85"/>
      <c r="C15" s="98">
        <v>100784339314</v>
      </c>
      <c r="D15" s="86"/>
      <c r="E15" s="87" t="s">
        <v>70</v>
      </c>
      <c r="F15" s="88"/>
      <c r="G15" s="89"/>
      <c r="H15" s="90"/>
      <c r="I15" s="91"/>
      <c r="J15" s="92"/>
      <c r="K15" s="93"/>
      <c r="L15" s="94"/>
      <c r="M15" s="95"/>
      <c r="N15" s="96"/>
      <c r="O15" s="91"/>
      <c r="P15" s="88"/>
      <c r="Q15" s="95"/>
      <c r="R15" s="55">
        <f>-'[1]Final Salary'!T16</f>
        <v>0</v>
      </c>
      <c r="S15" s="55">
        <f>+S8</f>
        <v>22</v>
      </c>
      <c r="T15" s="57">
        <f>+'[1]Final Salary'!D16+'[1]Final Salary'!I16</f>
        <v>35000</v>
      </c>
      <c r="U15" s="58">
        <f>15000*(S15-R15)/S15</f>
        <v>15000</v>
      </c>
      <c r="V15" s="97">
        <f t="shared" si="4"/>
        <v>15000</v>
      </c>
      <c r="W15" s="60">
        <f t="shared" si="0"/>
        <v>1800</v>
      </c>
      <c r="X15" s="97">
        <f t="shared" si="1"/>
        <v>1249.5</v>
      </c>
      <c r="Y15" s="97">
        <f t="shared" si="3"/>
        <v>550.5</v>
      </c>
    </row>
    <row r="16" spans="1:234" s="61" customFormat="1" ht="12.75" x14ac:dyDescent="0.2">
      <c r="A16" s="41">
        <v>10</v>
      </c>
      <c r="B16" s="85"/>
      <c r="C16" s="98">
        <v>101250033892</v>
      </c>
      <c r="D16" s="86"/>
      <c r="E16" s="87" t="s">
        <v>71</v>
      </c>
      <c r="F16" s="88"/>
      <c r="G16" s="89"/>
      <c r="H16" s="90"/>
      <c r="I16" s="91"/>
      <c r="J16" s="92"/>
      <c r="K16" s="93"/>
      <c r="L16" s="94"/>
      <c r="M16" s="95"/>
      <c r="N16" s="96"/>
      <c r="O16" s="91"/>
      <c r="P16" s="88"/>
      <c r="Q16" s="95"/>
      <c r="R16" s="55">
        <f>-'[1]Final Salary'!T21</f>
        <v>2</v>
      </c>
      <c r="S16" s="55">
        <f>+S7</f>
        <v>22</v>
      </c>
      <c r="T16" s="57">
        <f>+'[1]Final Salary'!D21</f>
        <v>9225</v>
      </c>
      <c r="U16" s="58">
        <f>(T16/S16)*(S16-R16)</f>
        <v>8386.363636363636</v>
      </c>
      <c r="V16" s="59">
        <f t="shared" si="4"/>
        <v>8386.363636363636</v>
      </c>
      <c r="W16" s="60">
        <f t="shared" si="0"/>
        <v>1006</v>
      </c>
      <c r="X16" s="59">
        <f t="shared" si="1"/>
        <v>698.58409090909083</v>
      </c>
      <c r="Y16" s="59">
        <f t="shared" si="3"/>
        <v>307.41590909090917</v>
      </c>
    </row>
    <row r="17" spans="1:30" s="61" customFormat="1" ht="12.75" x14ac:dyDescent="0.2">
      <c r="A17" s="41">
        <v>11</v>
      </c>
      <c r="B17" s="85"/>
      <c r="C17" s="98"/>
      <c r="D17" s="86"/>
      <c r="E17" s="87" t="s">
        <v>72</v>
      </c>
      <c r="F17" s="88"/>
      <c r="G17" s="89"/>
      <c r="H17" s="90"/>
      <c r="I17" s="91"/>
      <c r="J17" s="92"/>
      <c r="K17" s="93"/>
      <c r="L17" s="94"/>
      <c r="M17" s="95"/>
      <c r="N17" s="96"/>
      <c r="O17" s="91"/>
      <c r="P17" s="88"/>
      <c r="Q17" s="95"/>
      <c r="R17" s="55">
        <f>-'[1]Final Salary'!T24</f>
        <v>0</v>
      </c>
      <c r="S17" s="55">
        <v>30</v>
      </c>
      <c r="T17" s="57">
        <f>+'[1]Final Salary'!D24</f>
        <v>9225</v>
      </c>
      <c r="U17" s="58">
        <f>(T17/S17)*(S17-R17)</f>
        <v>9225</v>
      </c>
      <c r="V17" s="59">
        <f t="shared" si="4"/>
        <v>9225</v>
      </c>
      <c r="W17" s="60">
        <f>ROUND(U17*12/100,0)</f>
        <v>1107</v>
      </c>
      <c r="X17" s="59">
        <f t="shared" si="1"/>
        <v>768.4425</v>
      </c>
      <c r="Y17" s="59">
        <f t="shared" si="3"/>
        <v>338.5575</v>
      </c>
    </row>
    <row r="18" spans="1:30" s="61" customFormat="1" ht="12.75" x14ac:dyDescent="0.2">
      <c r="A18" s="41">
        <v>12</v>
      </c>
      <c r="B18" s="85"/>
      <c r="C18" s="98"/>
      <c r="D18" s="86"/>
      <c r="E18" s="87" t="s">
        <v>73</v>
      </c>
      <c r="F18" s="88"/>
      <c r="G18" s="89"/>
      <c r="H18" s="90"/>
      <c r="I18" s="91"/>
      <c r="J18" s="92"/>
      <c r="K18" s="93"/>
      <c r="L18" s="94"/>
      <c r="M18" s="95"/>
      <c r="N18" s="96"/>
      <c r="O18" s="91"/>
      <c r="P18" s="88"/>
      <c r="Q18" s="95"/>
      <c r="R18" s="55">
        <f>-'[1]Final Salary'!T25</f>
        <v>0</v>
      </c>
      <c r="S18" s="55">
        <v>30</v>
      </c>
      <c r="T18" s="57">
        <f>+'[1]Final Salary'!D25</f>
        <v>9225</v>
      </c>
      <c r="U18" s="58">
        <f>(T18/S18)*(S18-R18)</f>
        <v>9225</v>
      </c>
      <c r="V18" s="59">
        <f t="shared" si="4"/>
        <v>9225</v>
      </c>
      <c r="W18" s="99">
        <f>ROUND(U18*12/100,0)</f>
        <v>1107</v>
      </c>
      <c r="X18" s="59">
        <f t="shared" si="1"/>
        <v>768.4425</v>
      </c>
      <c r="Y18" s="59">
        <f t="shared" si="3"/>
        <v>338.5575</v>
      </c>
    </row>
    <row r="19" spans="1:30" s="61" customFormat="1" ht="12.75" x14ac:dyDescent="0.2">
      <c r="A19" s="41">
        <v>13</v>
      </c>
      <c r="B19" s="85"/>
      <c r="C19" s="98"/>
      <c r="D19" s="86"/>
      <c r="E19" s="87" t="s">
        <v>74</v>
      </c>
      <c r="F19" s="88"/>
      <c r="G19" s="89"/>
      <c r="H19" s="90"/>
      <c r="I19" s="91"/>
      <c r="J19" s="92"/>
      <c r="K19" s="93"/>
      <c r="L19" s="94"/>
      <c r="M19" s="95"/>
      <c r="N19" s="96"/>
      <c r="O19" s="91"/>
      <c r="P19" s="88"/>
      <c r="Q19" s="95"/>
      <c r="R19" s="55">
        <f>-'[1]Final Salary'!T38</f>
        <v>3</v>
      </c>
      <c r="S19" s="55">
        <f>+S7</f>
        <v>22</v>
      </c>
      <c r="T19" s="57">
        <f>+'[1]Final Salary'!D38+'[1]Final Salary'!I38</f>
        <v>16540</v>
      </c>
      <c r="U19" s="58">
        <f>'[1]Final Salary'!D38*(S19-R19)/S19</f>
        <v>7967.045454545455</v>
      </c>
      <c r="V19" s="59">
        <f t="shared" si="4"/>
        <v>7967.045454545455</v>
      </c>
      <c r="W19" s="99">
        <f>ROUND(U19*12/100,0)</f>
        <v>956</v>
      </c>
      <c r="X19" s="59">
        <f>V19*8.33/100</f>
        <v>663.65488636363648</v>
      </c>
      <c r="Y19" s="59">
        <f>W19-X19</f>
        <v>292.34511363636352</v>
      </c>
    </row>
    <row r="20" spans="1:30" s="61" customFormat="1" ht="12.75" x14ac:dyDescent="0.2">
      <c r="A20" s="41">
        <v>14</v>
      </c>
      <c r="B20" s="85"/>
      <c r="C20" s="98"/>
      <c r="D20" s="86"/>
      <c r="E20" s="87" t="s">
        <v>75</v>
      </c>
      <c r="F20" s="88"/>
      <c r="G20" s="89"/>
      <c r="H20" s="90"/>
      <c r="I20" s="91"/>
      <c r="J20" s="92"/>
      <c r="K20" s="93"/>
      <c r="L20" s="94"/>
      <c r="M20" s="95"/>
      <c r="N20" s="96"/>
      <c r="O20" s="91"/>
      <c r="P20" s="88"/>
      <c r="Q20" s="95"/>
      <c r="R20" s="55">
        <f>-'[1]Final Salary'!T46</f>
        <v>0</v>
      </c>
      <c r="S20" s="55">
        <f>+S19</f>
        <v>22</v>
      </c>
      <c r="T20" s="57">
        <f>+'[1]Final Salary'!D46+'[1]Final Salary'!I46</f>
        <v>22200</v>
      </c>
      <c r="U20" s="58">
        <f>'[1]Final Salary'!D46*(S20-R20)/S20</f>
        <v>9600</v>
      </c>
      <c r="V20" s="59">
        <f t="shared" si="4"/>
        <v>9600</v>
      </c>
      <c r="W20" s="99">
        <f>ROUND(U20*12/100,0)</f>
        <v>1152</v>
      </c>
      <c r="X20" s="59">
        <f>V20*8.33/100</f>
        <v>799.68</v>
      </c>
      <c r="Y20" s="59">
        <f>W20-X20</f>
        <v>352.32000000000005</v>
      </c>
    </row>
    <row r="21" spans="1:30" s="61" customFormat="1" ht="12.75" x14ac:dyDescent="0.2">
      <c r="A21" s="41">
        <v>15</v>
      </c>
      <c r="B21" s="85"/>
      <c r="C21" s="202" t="s">
        <v>159</v>
      </c>
      <c r="D21" s="86"/>
      <c r="E21" s="87" t="s">
        <v>76</v>
      </c>
      <c r="F21" s="88"/>
      <c r="G21" s="89"/>
      <c r="H21" s="90"/>
      <c r="I21" s="91"/>
      <c r="J21" s="92"/>
      <c r="K21" s="93"/>
      <c r="L21" s="94"/>
      <c r="M21" s="95"/>
      <c r="N21" s="96"/>
      <c r="O21" s="91"/>
      <c r="P21" s="88"/>
      <c r="Q21" s="95"/>
      <c r="R21" s="55">
        <f>-'[1]Final Salary'!T35</f>
        <v>0</v>
      </c>
      <c r="S21" s="55">
        <f>+S7</f>
        <v>22</v>
      </c>
      <c r="T21" s="57">
        <f>+'[1]Final Salary'!D35+'[1]Final Salary'!I35</f>
        <v>19300</v>
      </c>
      <c r="U21" s="58">
        <f>'[1]Final Salary'!D35*(S21-R21)/S21</f>
        <v>11400</v>
      </c>
      <c r="V21" s="59">
        <f t="shared" si="4"/>
        <v>11400</v>
      </c>
      <c r="W21" s="99">
        <f>ROUND(U21*12/100,0)</f>
        <v>1368</v>
      </c>
      <c r="X21" s="59">
        <f>V21*8.33/100</f>
        <v>949.62</v>
      </c>
      <c r="Y21" s="59">
        <f>W21-X21</f>
        <v>418.38</v>
      </c>
    </row>
    <row r="22" spans="1:30" s="61" customFormat="1" ht="12.75" x14ac:dyDescent="0.2">
      <c r="A22" s="100"/>
      <c r="B22" s="85"/>
      <c r="C22" s="98"/>
      <c r="D22" s="86"/>
      <c r="E22" s="85"/>
      <c r="F22" s="85"/>
      <c r="G22" s="64"/>
      <c r="H22" s="101"/>
      <c r="I22" s="102"/>
      <c r="J22" s="103"/>
      <c r="K22" s="104"/>
      <c r="L22" s="105"/>
      <c r="M22" s="106"/>
      <c r="N22" s="98"/>
      <c r="O22" s="102"/>
      <c r="P22" s="85"/>
      <c r="Q22" s="106"/>
      <c r="R22" s="107"/>
      <c r="S22" s="107"/>
      <c r="T22" s="108"/>
      <c r="U22" s="109"/>
      <c r="V22" s="110"/>
      <c r="W22" s="107"/>
      <c r="X22" s="108"/>
      <c r="Y22" s="108"/>
    </row>
    <row r="23" spans="1:30" s="61" customFormat="1" ht="12.75" x14ac:dyDescent="0.2">
      <c r="A23" s="100"/>
      <c r="B23" s="85"/>
      <c r="C23" s="98"/>
      <c r="D23" s="86"/>
      <c r="E23" s="85"/>
      <c r="F23" s="85"/>
      <c r="G23" s="64"/>
      <c r="H23" s="101"/>
      <c r="I23" s="102"/>
      <c r="J23" s="103"/>
      <c r="K23" s="104"/>
      <c r="L23" s="105"/>
      <c r="M23" s="106"/>
      <c r="N23" s="98"/>
      <c r="O23" s="102"/>
      <c r="P23" s="85"/>
      <c r="Q23" s="106"/>
      <c r="R23" s="107"/>
      <c r="S23" s="107"/>
      <c r="T23" s="108"/>
      <c r="U23" s="109"/>
      <c r="V23" s="110"/>
      <c r="W23" s="107"/>
      <c r="X23" s="108"/>
      <c r="Y23" s="108"/>
    </row>
    <row r="24" spans="1:30" s="113" customFormat="1" ht="19.5" x14ac:dyDescent="0.4">
      <c r="A24" s="111" t="s">
        <v>77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2">
        <f>SUM(R7:R22)</f>
        <v>8</v>
      </c>
      <c r="S24" s="112"/>
      <c r="T24" s="112">
        <f t="shared" ref="T24:Y24" si="5">SUM(T7:T23)</f>
        <v>510230</v>
      </c>
      <c r="U24" s="112">
        <f t="shared" si="5"/>
        <v>209220.45454545456</v>
      </c>
      <c r="V24" s="112">
        <f t="shared" si="5"/>
        <v>172220.45454545453</v>
      </c>
      <c r="W24" s="112">
        <f t="shared" si="5"/>
        <v>25106</v>
      </c>
      <c r="X24" s="112">
        <f t="shared" si="5"/>
        <v>14345.963863636363</v>
      </c>
      <c r="Y24" s="112">
        <f t="shared" si="5"/>
        <v>10760.036136363637</v>
      </c>
      <c r="AC24" s="114"/>
      <c r="AD24" s="115" t="s">
        <v>78</v>
      </c>
    </row>
    <row r="25" spans="1:30" s="113" customFormat="1" ht="15.75" x14ac:dyDescent="0.25">
      <c r="A25" s="116"/>
      <c r="B25" s="116"/>
      <c r="C25" s="117"/>
      <c r="D25" s="117"/>
      <c r="I25" s="118"/>
      <c r="J25" s="119" t="s">
        <v>79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20"/>
      <c r="W25" s="121">
        <f>+X24+Y24</f>
        <v>25106</v>
      </c>
      <c r="X25" s="122"/>
      <c r="Y25" s="122"/>
    </row>
    <row r="26" spans="1:30" s="113" customFormat="1" ht="15.75" x14ac:dyDescent="0.25">
      <c r="A26" s="116"/>
      <c r="B26" s="116"/>
      <c r="C26" s="116"/>
      <c r="D26" s="116"/>
      <c r="I26" s="118"/>
      <c r="J26" s="119" t="s">
        <v>80</v>
      </c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20"/>
      <c r="W26" s="123">
        <f>ROUND(IF(U24*0.0085&lt;500,"500",U24*0.0085),0)</f>
        <v>1778</v>
      </c>
      <c r="X26" s="122"/>
      <c r="Y26" s="122"/>
    </row>
    <row r="27" spans="1:30" s="113" customFormat="1" ht="15.75" x14ac:dyDescent="0.25">
      <c r="A27" s="116"/>
      <c r="B27" s="116"/>
      <c r="C27" s="116"/>
      <c r="D27" s="116"/>
      <c r="I27" s="118"/>
      <c r="J27" s="119" t="s">
        <v>81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20"/>
      <c r="W27" s="123">
        <f>ROUND(V24*0.005,0)</f>
        <v>861</v>
      </c>
      <c r="X27" s="122"/>
      <c r="Y27" s="124"/>
      <c r="AB27" s="125"/>
    </row>
    <row r="28" spans="1:30" s="113" customFormat="1" ht="18.75" x14ac:dyDescent="0.3">
      <c r="A28" s="126" t="s">
        <v>82</v>
      </c>
      <c r="B28" s="4"/>
      <c r="C28" s="126"/>
      <c r="D28" s="4"/>
      <c r="E28" s="1"/>
      <c r="F28" s="1"/>
      <c r="I28" s="118"/>
      <c r="J28" s="119" t="s">
        <v>83</v>
      </c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20"/>
      <c r="W28" s="123">
        <f>ROUND(IF(V24*0.0001&lt;200,"200",V24*0.0001),0)</f>
        <v>200</v>
      </c>
      <c r="X28" s="122"/>
      <c r="Y28" s="122"/>
    </row>
    <row r="29" spans="1:30" s="113" customFormat="1" ht="18.75" x14ac:dyDescent="0.3">
      <c r="A29" s="126" t="s">
        <v>84</v>
      </c>
      <c r="B29" s="126"/>
      <c r="C29" s="3"/>
      <c r="D29" s="4"/>
      <c r="E29" s="1"/>
      <c r="F29" s="1"/>
      <c r="G29" s="127"/>
      <c r="H29" s="128"/>
      <c r="I29" s="129"/>
      <c r="J29" s="130"/>
      <c r="K29" s="131"/>
      <c r="L29" s="117"/>
      <c r="M29" s="117"/>
      <c r="N29" s="117"/>
      <c r="O29" s="118"/>
      <c r="P29" s="117"/>
      <c r="Q29" s="117"/>
      <c r="R29" s="122"/>
      <c r="S29" s="122"/>
      <c r="T29" s="122"/>
      <c r="U29" s="132"/>
      <c r="V29" s="122"/>
      <c r="W29" s="133"/>
      <c r="X29" s="122"/>
      <c r="Y29" s="122"/>
    </row>
    <row r="30" spans="1:30" s="113" customFormat="1" ht="19.5" thickBot="1" x14ac:dyDescent="0.35">
      <c r="A30" s="4"/>
      <c r="B30" s="4"/>
      <c r="C30" s="3"/>
      <c r="D30" s="134"/>
      <c r="E30" s="135"/>
      <c r="F30" s="1"/>
      <c r="G30" s="127"/>
      <c r="H30" s="128"/>
      <c r="I30" s="129"/>
      <c r="J30" s="136" t="s">
        <v>85</v>
      </c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7"/>
      <c r="W30" s="138">
        <f>SUM(W24:W29)</f>
        <v>53051</v>
      </c>
      <c r="X30" s="122"/>
      <c r="Y30" s="122"/>
    </row>
    <row r="31" spans="1:30" s="113" customFormat="1" ht="21" thickTop="1" x14ac:dyDescent="0.4">
      <c r="A31" s="139"/>
      <c r="B31" s="139"/>
      <c r="C31" s="139"/>
      <c r="D31" s="4"/>
      <c r="E31" s="1"/>
      <c r="F31" s="1"/>
      <c r="G31" s="127"/>
      <c r="H31" s="128"/>
      <c r="I31" s="129"/>
      <c r="J31" s="140"/>
      <c r="K31" s="140"/>
      <c r="L31" s="140"/>
      <c r="M31" s="140"/>
      <c r="N31" s="140"/>
      <c r="O31" s="141"/>
      <c r="P31" s="140"/>
      <c r="Q31" s="140"/>
      <c r="R31" s="142"/>
      <c r="S31" s="142"/>
      <c r="T31" s="142"/>
      <c r="U31" s="142"/>
      <c r="V31" s="142"/>
      <c r="W31" s="143"/>
      <c r="X31" s="122"/>
      <c r="Y31" s="122"/>
    </row>
    <row r="32" spans="1:30" s="113" customFormat="1" ht="20.25" x14ac:dyDescent="0.4">
      <c r="A32" s="144"/>
      <c r="B32" s="145" t="s">
        <v>86</v>
      </c>
      <c r="C32" s="145" t="s">
        <v>86</v>
      </c>
      <c r="D32" s="146"/>
      <c r="E32" s="146"/>
      <c r="F32" s="1"/>
      <c r="G32" s="127"/>
      <c r="H32" s="128"/>
      <c r="I32" s="129"/>
      <c r="J32" s="140"/>
      <c r="K32" s="140"/>
      <c r="L32" s="140"/>
      <c r="M32" s="140"/>
      <c r="N32" s="140"/>
      <c r="O32" s="141"/>
      <c r="P32" s="140"/>
      <c r="Q32" s="140"/>
      <c r="R32" s="142"/>
      <c r="S32" s="142"/>
      <c r="T32" s="142"/>
      <c r="U32" s="142"/>
      <c r="V32" s="142"/>
      <c r="W32" s="143"/>
      <c r="X32" s="122"/>
      <c r="Y32" s="122"/>
    </row>
    <row r="33" spans="1:234" s="113" customFormat="1" ht="20.25" x14ac:dyDescent="0.4">
      <c r="A33" s="144"/>
      <c r="B33" s="147">
        <v>1</v>
      </c>
      <c r="C33" s="87" t="s">
        <v>76</v>
      </c>
      <c r="D33" s="148"/>
      <c r="E33" s="148"/>
      <c r="F33" s="1"/>
      <c r="G33" s="127"/>
      <c r="H33" s="128"/>
      <c r="I33" s="129"/>
      <c r="J33" s="140"/>
      <c r="K33" s="140"/>
      <c r="L33" s="140"/>
      <c r="M33" s="140"/>
      <c r="N33" s="140"/>
      <c r="O33" s="141"/>
      <c r="P33" s="140"/>
      <c r="Q33" s="140"/>
      <c r="R33" s="142"/>
      <c r="S33" s="142"/>
      <c r="T33" s="142"/>
      <c r="U33" s="142"/>
      <c r="V33" s="142"/>
      <c r="W33" s="143"/>
      <c r="X33" s="122"/>
      <c r="Y33" s="122"/>
    </row>
    <row r="34" spans="1:234" s="113" customFormat="1" ht="20.25" x14ac:dyDescent="0.4">
      <c r="A34" s="144"/>
      <c r="B34" s="147"/>
      <c r="C34" s="149"/>
      <c r="D34" s="148"/>
      <c r="E34" s="148"/>
      <c r="F34" s="1"/>
      <c r="G34" s="127"/>
      <c r="H34" s="128"/>
      <c r="I34" s="129"/>
      <c r="J34" s="140"/>
      <c r="K34" s="140"/>
      <c r="L34" s="140"/>
      <c r="M34" s="140"/>
      <c r="N34" s="140"/>
      <c r="O34" s="141"/>
      <c r="P34" s="140"/>
      <c r="Q34" s="140"/>
      <c r="R34" s="142"/>
      <c r="S34" s="142"/>
      <c r="T34" s="142"/>
      <c r="U34" s="142"/>
      <c r="V34" s="142"/>
      <c r="W34" s="143"/>
      <c r="X34" s="122"/>
      <c r="Y34" s="122"/>
    </row>
    <row r="35" spans="1:234" s="113" customFormat="1" ht="20.25" x14ac:dyDescent="0.4">
      <c r="A35" s="144"/>
      <c r="B35" s="147"/>
      <c r="C35" s="149"/>
      <c r="D35" s="148"/>
      <c r="E35" s="148"/>
      <c r="F35" s="1"/>
      <c r="G35" s="127"/>
      <c r="H35" s="128"/>
      <c r="I35" s="129"/>
      <c r="J35" s="140"/>
      <c r="K35" s="140"/>
      <c r="L35" s="140"/>
      <c r="M35" s="140"/>
      <c r="N35" s="140"/>
      <c r="O35" s="141"/>
      <c r="P35" s="140"/>
      <c r="Q35" s="140"/>
      <c r="R35" s="142"/>
      <c r="S35" s="142"/>
      <c r="T35" s="142"/>
      <c r="U35" s="142"/>
      <c r="V35" s="142"/>
      <c r="W35" s="143"/>
      <c r="X35" s="122"/>
      <c r="Y35" s="122"/>
    </row>
    <row r="36" spans="1:234" s="113" customFormat="1" ht="20.25" x14ac:dyDescent="0.4">
      <c r="A36" s="144"/>
      <c r="B36" s="147"/>
      <c r="C36" s="149"/>
      <c r="D36" s="150"/>
      <c r="E36" s="150"/>
      <c r="F36" s="1"/>
      <c r="G36" s="127"/>
      <c r="H36" s="128"/>
      <c r="I36" s="129"/>
      <c r="J36" s="140"/>
      <c r="K36" s="140"/>
      <c r="L36" s="140"/>
      <c r="M36" s="140"/>
      <c r="N36" s="140"/>
      <c r="O36" s="141"/>
      <c r="P36" s="140"/>
      <c r="Q36" s="140"/>
      <c r="R36" s="142"/>
      <c r="S36" s="142"/>
      <c r="T36" s="142"/>
      <c r="U36" s="142"/>
      <c r="V36" s="142"/>
      <c r="W36" s="143"/>
      <c r="X36" s="122"/>
      <c r="Y36" s="122"/>
    </row>
    <row r="37" spans="1:234" s="113" customFormat="1" ht="20.25" x14ac:dyDescent="0.4">
      <c r="A37" s="144"/>
      <c r="B37" s="145" t="s">
        <v>87</v>
      </c>
      <c r="C37" s="145"/>
      <c r="D37" s="146"/>
      <c r="E37" s="146"/>
      <c r="F37" s="1"/>
      <c r="G37" s="127"/>
      <c r="H37" s="128"/>
      <c r="I37" s="129"/>
      <c r="J37" s="140"/>
      <c r="K37" s="140"/>
      <c r="L37" s="140"/>
      <c r="M37" s="140"/>
      <c r="N37" s="140"/>
      <c r="O37" s="141"/>
      <c r="P37" s="140"/>
      <c r="Q37" s="140"/>
      <c r="R37" s="142"/>
      <c r="S37" s="142"/>
      <c r="T37" s="142"/>
      <c r="U37" s="142"/>
      <c r="V37" s="142"/>
      <c r="W37" s="143"/>
      <c r="X37" s="122"/>
      <c r="Y37" s="122"/>
    </row>
    <row r="38" spans="1:234" s="113" customFormat="1" ht="20.25" x14ac:dyDescent="0.4">
      <c r="A38" s="151"/>
      <c r="B38" s="147"/>
      <c r="C38" s="87"/>
      <c r="D38" s="146"/>
      <c r="E38" s="146"/>
      <c r="F38" s="152"/>
      <c r="G38" s="153"/>
      <c r="H38" s="154"/>
      <c r="I38" s="155"/>
      <c r="J38" s="156"/>
      <c r="K38" s="156"/>
      <c r="L38" s="156"/>
      <c r="M38" s="156"/>
      <c r="N38" s="156"/>
      <c r="O38" s="157"/>
      <c r="P38" s="156"/>
      <c r="Q38" s="156"/>
      <c r="R38" s="158"/>
      <c r="S38" s="158"/>
      <c r="T38" s="158"/>
      <c r="U38" s="158"/>
      <c r="V38" s="158"/>
      <c r="W38" s="159"/>
      <c r="X38" s="160"/>
      <c r="Y38" s="122"/>
    </row>
    <row r="39" spans="1:234" s="113" customFormat="1" ht="18.75" customHeight="1" x14ac:dyDescent="0.3">
      <c r="A39" s="4"/>
      <c r="B39" s="4"/>
      <c r="C39" s="3"/>
      <c r="D39" s="4"/>
      <c r="E39" s="1"/>
      <c r="F39" s="161" t="s">
        <v>88</v>
      </c>
      <c r="I39" s="118"/>
      <c r="J39" s="162"/>
      <c r="K39" s="163"/>
      <c r="L39" s="126" t="s">
        <v>89</v>
      </c>
      <c r="O39" s="164"/>
      <c r="P39" s="116"/>
      <c r="Q39" s="116"/>
      <c r="R39" s="165"/>
      <c r="S39" s="165"/>
      <c r="T39" s="165"/>
      <c r="U39" s="166"/>
      <c r="V39" s="122"/>
      <c r="W39" s="122"/>
      <c r="X39" s="122"/>
      <c r="Y39" s="122"/>
    </row>
    <row r="40" spans="1:234" s="113" customFormat="1" ht="18.75" x14ac:dyDescent="0.3">
      <c r="A40" s="167"/>
      <c r="B40" s="168" t="s">
        <v>3</v>
      </c>
      <c r="C40" s="169" t="s">
        <v>14</v>
      </c>
      <c r="D40" s="170"/>
      <c r="E40" s="170" t="s">
        <v>90</v>
      </c>
      <c r="F40" s="171"/>
      <c r="I40" s="118"/>
      <c r="K40" s="172"/>
      <c r="L40" s="126" t="s">
        <v>91</v>
      </c>
      <c r="O40" s="164"/>
      <c r="P40" s="116"/>
      <c r="Q40" s="116"/>
      <c r="R40" s="165"/>
      <c r="S40" s="165"/>
      <c r="T40" s="165"/>
      <c r="U40" s="166"/>
      <c r="V40" s="122"/>
      <c r="W40" s="122"/>
      <c r="X40" s="122"/>
      <c r="Y40" s="122"/>
    </row>
    <row r="41" spans="1:234" s="113" customFormat="1" ht="18.75" x14ac:dyDescent="0.3">
      <c r="A41" s="173"/>
      <c r="B41" s="174"/>
      <c r="C41" s="175"/>
      <c r="D41" s="170"/>
      <c r="E41" s="170"/>
      <c r="F41" s="176"/>
      <c r="I41" s="118"/>
      <c r="K41" s="172"/>
      <c r="L41" s="126"/>
      <c r="O41" s="164"/>
      <c r="P41" s="116"/>
      <c r="Q41" s="116"/>
      <c r="R41" s="165"/>
      <c r="S41" s="165"/>
      <c r="T41"/>
      <c r="U41"/>
      <c r="V41"/>
      <c r="W41"/>
    </row>
    <row r="42" spans="1:234" ht="18.75" x14ac:dyDescent="0.3">
      <c r="A42" s="173"/>
      <c r="B42" s="177">
        <v>1</v>
      </c>
      <c r="C42" s="178" t="s">
        <v>92</v>
      </c>
      <c r="D42" s="179"/>
      <c r="E42" s="180">
        <v>90380</v>
      </c>
      <c r="F42" s="4"/>
      <c r="J42" s="162" t="s">
        <v>93</v>
      </c>
      <c r="L42" s="126" t="s">
        <v>94</v>
      </c>
      <c r="T42"/>
      <c r="U42"/>
      <c r="V42"/>
      <c r="W42"/>
      <c r="X42" s="1"/>
      <c r="Y42" s="1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</row>
    <row r="43" spans="1:234" x14ac:dyDescent="0.25">
      <c r="A43" s="181"/>
      <c r="B43" s="177">
        <v>2</v>
      </c>
      <c r="C43" s="178" t="s">
        <v>95</v>
      </c>
      <c r="D43" s="179"/>
      <c r="E43" s="180">
        <v>61343</v>
      </c>
      <c r="F43" s="4"/>
      <c r="T43"/>
      <c r="U43"/>
      <c r="V43"/>
      <c r="W43"/>
      <c r="X43" s="1"/>
      <c r="Y43" s="1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</row>
    <row r="44" spans="1:234" x14ac:dyDescent="0.25">
      <c r="A44" s="181"/>
      <c r="B44" s="182">
        <v>3</v>
      </c>
      <c r="C44" s="178" t="s">
        <v>96</v>
      </c>
      <c r="D44" s="179"/>
      <c r="E44" s="180">
        <v>60000</v>
      </c>
      <c r="F44" s="4"/>
      <c r="G44" s="7"/>
      <c r="H44" s="7"/>
      <c r="I44" s="183"/>
      <c r="J44" s="7"/>
      <c r="K44" s="7"/>
      <c r="L44" s="7"/>
      <c r="M44" s="7"/>
      <c r="Q44" s="1"/>
      <c r="R44" s="1"/>
      <c r="S44" s="1"/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 x14ac:dyDescent="0.25">
      <c r="A45" s="181"/>
      <c r="B45" s="177">
        <v>4</v>
      </c>
      <c r="C45" s="184" t="s">
        <v>97</v>
      </c>
      <c r="D45" s="179"/>
      <c r="E45" s="185">
        <v>60000</v>
      </c>
      <c r="F45" s="4"/>
      <c r="G45" s="7"/>
      <c r="H45" s="7"/>
      <c r="I45" s="183"/>
      <c r="J45" s="7"/>
      <c r="K45" s="7"/>
      <c r="L45" s="7"/>
      <c r="M45" s="7"/>
      <c r="Q45" s="1"/>
      <c r="R45" s="1"/>
      <c r="S45" s="1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 x14ac:dyDescent="0.25">
      <c r="A46" s="181"/>
      <c r="B46" s="177">
        <v>5</v>
      </c>
      <c r="C46" s="184" t="s">
        <v>98</v>
      </c>
      <c r="D46" s="186"/>
      <c r="E46" s="185">
        <v>68000</v>
      </c>
      <c r="F46" s="4"/>
      <c r="G46" s="7"/>
      <c r="H46" s="7"/>
      <c r="I46" s="183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 x14ac:dyDescent="0.25">
      <c r="A47" s="181"/>
      <c r="B47" s="182">
        <v>6</v>
      </c>
      <c r="C47" s="184" t="s">
        <v>99</v>
      </c>
      <c r="D47" s="179"/>
      <c r="E47" s="185">
        <v>52000</v>
      </c>
      <c r="G47" s="7"/>
      <c r="H47" s="7"/>
      <c r="I47" s="183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 x14ac:dyDescent="0.25">
      <c r="A48" s="181"/>
      <c r="B48" s="177">
        <v>7</v>
      </c>
      <c r="C48" s="184" t="s">
        <v>100</v>
      </c>
      <c r="D48" s="187"/>
      <c r="E48" s="185">
        <v>38000</v>
      </c>
      <c r="G48" s="7"/>
      <c r="H48" s="7"/>
      <c r="I48" s="183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 x14ac:dyDescent="0.25">
      <c r="A49" s="181"/>
      <c r="B49" s="177">
        <v>8</v>
      </c>
      <c r="C49" s="184" t="s">
        <v>101</v>
      </c>
      <c r="D49" s="179"/>
      <c r="E49" s="185">
        <v>31000</v>
      </c>
      <c r="G49" s="7"/>
      <c r="H49" s="7"/>
      <c r="I49" s="183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 x14ac:dyDescent="0.25">
      <c r="A50" s="181"/>
      <c r="B50" s="182">
        <v>9</v>
      </c>
      <c r="C50" s="178" t="s">
        <v>102</v>
      </c>
      <c r="D50" s="179"/>
      <c r="E50" s="180">
        <v>40000</v>
      </c>
      <c r="G50" s="7"/>
      <c r="H50" s="7"/>
      <c r="I50" s="183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 x14ac:dyDescent="0.25">
      <c r="A51" s="181"/>
      <c r="B51" s="177">
        <v>10</v>
      </c>
      <c r="C51" s="178" t="s">
        <v>103</v>
      </c>
      <c r="D51" s="188"/>
      <c r="E51" s="180">
        <v>45000</v>
      </c>
      <c r="G51" s="7"/>
      <c r="H51" s="7"/>
      <c r="I51" s="183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81"/>
      <c r="B52" s="177">
        <v>11</v>
      </c>
      <c r="C52" s="178" t="s">
        <v>104</v>
      </c>
      <c r="D52" s="187"/>
      <c r="E52" s="180">
        <v>35000</v>
      </c>
      <c r="G52" s="7"/>
      <c r="H52" s="7"/>
      <c r="I52" s="183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ht="16.5" customHeight="1" x14ac:dyDescent="0.25">
      <c r="A53" s="181"/>
      <c r="B53" s="182">
        <v>12</v>
      </c>
      <c r="C53" s="178" t="s">
        <v>105</v>
      </c>
      <c r="D53" s="187"/>
      <c r="E53" s="180">
        <v>38000</v>
      </c>
      <c r="F53" s="1" t="s">
        <v>106</v>
      </c>
      <c r="G53" s="7"/>
      <c r="H53" s="7"/>
      <c r="I53" s="183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81"/>
      <c r="B54" s="177">
        <v>13</v>
      </c>
      <c r="C54" s="189" t="s">
        <v>107</v>
      </c>
      <c r="D54" s="187"/>
      <c r="E54" s="190">
        <v>25000</v>
      </c>
      <c r="G54" s="7"/>
      <c r="H54" s="7"/>
      <c r="I54" s="183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W54"/>
      <c r="HX54"/>
      <c r="HY54"/>
      <c r="HZ54"/>
    </row>
    <row r="55" spans="1:234" x14ac:dyDescent="0.25">
      <c r="A55" s="181"/>
      <c r="B55" s="177">
        <v>14</v>
      </c>
      <c r="C55" s="189" t="s">
        <v>108</v>
      </c>
      <c r="D55" s="187"/>
      <c r="E55" s="190">
        <v>30000</v>
      </c>
      <c r="T55"/>
      <c r="U55"/>
      <c r="V55"/>
      <c r="W55"/>
      <c r="X55" s="1"/>
      <c r="Y55" s="1"/>
      <c r="HW55"/>
      <c r="HX55"/>
      <c r="HY55"/>
      <c r="HZ55"/>
    </row>
    <row r="56" spans="1:234" x14ac:dyDescent="0.25">
      <c r="A56" s="181"/>
      <c r="B56" s="182">
        <v>15</v>
      </c>
      <c r="C56" s="189" t="s">
        <v>109</v>
      </c>
      <c r="D56" s="187"/>
      <c r="E56" s="190">
        <v>28000</v>
      </c>
      <c r="T56"/>
      <c r="U56"/>
      <c r="V56"/>
      <c r="W56"/>
      <c r="X56" s="1"/>
      <c r="Y56" s="1"/>
      <c r="HW56"/>
      <c r="HX56"/>
      <c r="HY56"/>
      <c r="HZ56"/>
    </row>
    <row r="57" spans="1:234" ht="12" customHeight="1" x14ac:dyDescent="0.25">
      <c r="A57" s="191"/>
      <c r="B57" s="177">
        <v>17</v>
      </c>
      <c r="C57" s="189" t="s">
        <v>110</v>
      </c>
      <c r="D57" s="187"/>
      <c r="E57" s="190">
        <v>30000</v>
      </c>
      <c r="T57"/>
      <c r="U57"/>
      <c r="V57"/>
      <c r="W57"/>
      <c r="X57" s="1"/>
      <c r="Y57" s="1"/>
      <c r="HW57"/>
      <c r="HX57"/>
      <c r="HY57"/>
      <c r="HZ57"/>
    </row>
    <row r="58" spans="1:234" x14ac:dyDescent="0.25">
      <c r="A58" s="191"/>
      <c r="B58" s="182">
        <v>18</v>
      </c>
      <c r="C58" s="189" t="s">
        <v>111</v>
      </c>
      <c r="D58" s="192"/>
      <c r="E58" s="190">
        <v>25000</v>
      </c>
      <c r="T58"/>
      <c r="U58"/>
      <c r="V58"/>
      <c r="W58"/>
      <c r="X58" s="1"/>
      <c r="Y58" s="1"/>
      <c r="HW58"/>
      <c r="HX58"/>
      <c r="HY58"/>
      <c r="HZ58"/>
    </row>
    <row r="59" spans="1:234" x14ac:dyDescent="0.25">
      <c r="A59" s="191"/>
      <c r="B59" s="177">
        <v>19</v>
      </c>
      <c r="C59" s="189" t="s">
        <v>112</v>
      </c>
      <c r="D59" s="192"/>
      <c r="E59" s="190">
        <v>24000</v>
      </c>
      <c r="F59"/>
      <c r="G59"/>
      <c r="H59"/>
      <c r="I59"/>
      <c r="J59"/>
      <c r="K59"/>
      <c r="L59"/>
      <c r="M59"/>
      <c r="N59"/>
      <c r="O59" s="193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91"/>
      <c r="B60" s="177">
        <v>20</v>
      </c>
      <c r="C60" s="189" t="s">
        <v>113</v>
      </c>
      <c r="D60" s="192"/>
      <c r="E60" s="190">
        <v>25000</v>
      </c>
      <c r="F60"/>
      <c r="G60"/>
      <c r="H60"/>
      <c r="I60"/>
      <c r="J60"/>
      <c r="K60"/>
      <c r="L60"/>
      <c r="M60"/>
      <c r="N60"/>
      <c r="O60" s="193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91"/>
      <c r="B61" s="182">
        <v>21</v>
      </c>
      <c r="C61" s="189" t="s">
        <v>114</v>
      </c>
      <c r="D61" s="187"/>
      <c r="E61" s="190">
        <v>37000</v>
      </c>
      <c r="F61"/>
      <c r="G61"/>
      <c r="H61"/>
      <c r="I61"/>
      <c r="J61"/>
      <c r="K61"/>
      <c r="L61"/>
      <c r="M61"/>
      <c r="N61"/>
      <c r="O61" s="193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91"/>
      <c r="B62" s="177">
        <v>22</v>
      </c>
      <c r="C62" s="189" t="s">
        <v>115</v>
      </c>
      <c r="D62" s="192"/>
      <c r="E62" s="190">
        <v>24000</v>
      </c>
      <c r="F62"/>
      <c r="G62"/>
      <c r="H62"/>
      <c r="I62"/>
      <c r="J62"/>
      <c r="K62"/>
      <c r="L62"/>
      <c r="M62"/>
      <c r="N62"/>
      <c r="O62" s="193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91"/>
      <c r="B63" s="177">
        <v>23</v>
      </c>
      <c r="C63" s="178" t="s">
        <v>116</v>
      </c>
      <c r="D63" s="187"/>
      <c r="E63" s="180">
        <v>24000</v>
      </c>
      <c r="F63"/>
      <c r="G63"/>
      <c r="H63"/>
      <c r="I63"/>
      <c r="J63"/>
      <c r="K63"/>
      <c r="L63"/>
      <c r="M63"/>
      <c r="N63"/>
      <c r="O63" s="19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x14ac:dyDescent="0.25">
      <c r="A64" s="191"/>
      <c r="B64" s="182">
        <v>24</v>
      </c>
      <c r="C64" s="178" t="s">
        <v>117</v>
      </c>
      <c r="D64" s="187"/>
      <c r="E64" s="180">
        <v>35000</v>
      </c>
      <c r="F64"/>
      <c r="G64"/>
      <c r="H64"/>
      <c r="I64"/>
      <c r="J64"/>
      <c r="K64"/>
      <c r="L64"/>
      <c r="M64"/>
      <c r="N64"/>
      <c r="O64" s="193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 x14ac:dyDescent="0.25">
      <c r="A65" s="191"/>
      <c r="B65" s="177">
        <v>25</v>
      </c>
      <c r="C65" s="178" t="s">
        <v>118</v>
      </c>
      <c r="D65" s="187"/>
      <c r="E65" s="180">
        <v>43000</v>
      </c>
      <c r="F65"/>
      <c r="G65"/>
      <c r="H65"/>
      <c r="I65"/>
      <c r="J65"/>
      <c r="K65"/>
      <c r="L65"/>
      <c r="M65"/>
      <c r="N65"/>
      <c r="O65" s="193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 x14ac:dyDescent="0.25">
      <c r="A66" s="191"/>
      <c r="B66" s="177">
        <v>26</v>
      </c>
      <c r="C66" s="178" t="s">
        <v>119</v>
      </c>
      <c r="D66" s="187"/>
      <c r="E66" s="180">
        <v>29000</v>
      </c>
      <c r="F66"/>
      <c r="G66"/>
      <c r="H66"/>
      <c r="I66"/>
      <c r="J66"/>
      <c r="K66"/>
      <c r="L66"/>
      <c r="M66"/>
      <c r="N66"/>
      <c r="O66" s="193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 x14ac:dyDescent="0.25">
      <c r="A67" s="191"/>
      <c r="B67" s="182">
        <v>27</v>
      </c>
      <c r="C67" s="178" t="s">
        <v>120</v>
      </c>
      <c r="D67" s="187"/>
      <c r="E67" s="180">
        <v>21500</v>
      </c>
      <c r="F67"/>
      <c r="G67"/>
      <c r="H67"/>
      <c r="I67"/>
      <c r="J67"/>
      <c r="K67"/>
      <c r="L67"/>
      <c r="M67"/>
      <c r="N67"/>
      <c r="O67" s="193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 x14ac:dyDescent="0.25">
      <c r="A68" s="191"/>
      <c r="B68" s="177">
        <v>28</v>
      </c>
      <c r="C68" s="178" t="s">
        <v>121</v>
      </c>
      <c r="D68" s="187"/>
      <c r="E68" s="180">
        <v>33000</v>
      </c>
      <c r="F68"/>
      <c r="G68"/>
      <c r="H68"/>
      <c r="I68"/>
      <c r="J68"/>
      <c r="K68"/>
      <c r="L68"/>
      <c r="M68"/>
      <c r="N68"/>
      <c r="O68" s="193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91"/>
      <c r="B69" s="177">
        <v>29</v>
      </c>
      <c r="C69" s="178" t="s">
        <v>122</v>
      </c>
      <c r="D69" s="187"/>
      <c r="E69" s="180">
        <v>35000</v>
      </c>
      <c r="F69"/>
      <c r="G69"/>
      <c r="H69"/>
      <c r="I69"/>
      <c r="J69"/>
      <c r="K69"/>
      <c r="L69"/>
      <c r="M69"/>
      <c r="N69"/>
      <c r="O69" s="193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91"/>
      <c r="B70" s="182">
        <v>30</v>
      </c>
      <c r="C70" s="178" t="s">
        <v>123</v>
      </c>
      <c r="D70" s="187"/>
      <c r="E70" s="180">
        <v>42000</v>
      </c>
      <c r="F70"/>
      <c r="G70"/>
      <c r="H70"/>
      <c r="I70"/>
      <c r="J70"/>
      <c r="K70"/>
      <c r="L70"/>
      <c r="M70"/>
      <c r="N70"/>
      <c r="O70" s="193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91"/>
      <c r="B71" s="177">
        <v>31</v>
      </c>
      <c r="C71" s="178" t="s">
        <v>124</v>
      </c>
      <c r="D71" s="187"/>
      <c r="E71" s="180">
        <v>25000</v>
      </c>
      <c r="F71"/>
      <c r="G71"/>
      <c r="H71"/>
      <c r="I71"/>
      <c r="J71"/>
      <c r="K71"/>
      <c r="L71"/>
      <c r="M71"/>
      <c r="N71"/>
      <c r="O71" s="193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91"/>
      <c r="B72" s="177">
        <v>32</v>
      </c>
      <c r="C72" s="178" t="s">
        <v>125</v>
      </c>
      <c r="D72" s="187"/>
      <c r="E72" s="180">
        <v>14519</v>
      </c>
      <c r="F72"/>
      <c r="G72"/>
      <c r="H72"/>
      <c r="I72"/>
      <c r="J72"/>
      <c r="K72"/>
      <c r="L72"/>
      <c r="M72"/>
      <c r="N72"/>
      <c r="O72" s="193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91"/>
      <c r="B73" s="182">
        <v>33</v>
      </c>
      <c r="C73" s="178" t="s">
        <v>126</v>
      </c>
      <c r="D73" s="187"/>
      <c r="E73" s="180">
        <v>40000</v>
      </c>
      <c r="F73"/>
      <c r="G73"/>
      <c r="H73"/>
      <c r="I73"/>
      <c r="J73"/>
      <c r="K73"/>
      <c r="L73"/>
      <c r="M73"/>
      <c r="N73"/>
      <c r="O73" s="19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91"/>
      <c r="B74" s="177">
        <v>34</v>
      </c>
      <c r="C74" s="178" t="s">
        <v>127</v>
      </c>
      <c r="D74" s="187"/>
      <c r="E74" s="180">
        <v>40000</v>
      </c>
      <c r="F74"/>
      <c r="G74"/>
      <c r="H74"/>
      <c r="I74"/>
      <c r="J74"/>
      <c r="K74"/>
      <c r="L74"/>
      <c r="M74"/>
      <c r="N74"/>
      <c r="O74" s="193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91"/>
      <c r="B75" s="177">
        <v>35</v>
      </c>
      <c r="C75" s="178" t="s">
        <v>128</v>
      </c>
      <c r="D75" s="187"/>
      <c r="E75" s="180">
        <v>40000</v>
      </c>
      <c r="T75"/>
      <c r="U75"/>
      <c r="V75"/>
      <c r="W75"/>
      <c r="X75" s="1"/>
      <c r="Y75" s="1"/>
      <c r="HW75"/>
      <c r="HX75"/>
      <c r="HY75"/>
      <c r="HZ75"/>
    </row>
    <row r="76" spans="1:234" x14ac:dyDescent="0.25">
      <c r="A76" s="191"/>
      <c r="B76" s="182">
        <v>36</v>
      </c>
      <c r="C76" s="178" t="s">
        <v>129</v>
      </c>
      <c r="D76" s="187"/>
      <c r="E76" s="180">
        <v>30000</v>
      </c>
      <c r="T76"/>
      <c r="U76"/>
      <c r="V76"/>
      <c r="W76"/>
      <c r="X76" s="1"/>
      <c r="Y76" s="1"/>
      <c r="HW76"/>
      <c r="HX76"/>
      <c r="HY76"/>
      <c r="HZ76"/>
    </row>
    <row r="77" spans="1:234" x14ac:dyDescent="0.25">
      <c r="A77" s="191"/>
      <c r="B77" s="177">
        <v>37</v>
      </c>
      <c r="C77" s="178" t="s">
        <v>130</v>
      </c>
      <c r="D77" s="187"/>
      <c r="E77" s="180">
        <v>50000</v>
      </c>
      <c r="T77"/>
      <c r="U77"/>
      <c r="V77"/>
      <c r="W77"/>
      <c r="X77" s="1"/>
      <c r="Y77" s="1"/>
      <c r="HW77"/>
      <c r="HX77"/>
      <c r="HY77"/>
      <c r="HZ77"/>
    </row>
    <row r="78" spans="1:234" x14ac:dyDescent="0.25">
      <c r="A78" s="191"/>
      <c r="B78" s="177">
        <v>38</v>
      </c>
      <c r="C78" s="178" t="s">
        <v>131</v>
      </c>
      <c r="D78" s="194"/>
      <c r="E78" s="180">
        <v>30000</v>
      </c>
      <c r="T78"/>
      <c r="U78"/>
      <c r="V78"/>
      <c r="W78"/>
      <c r="X78" s="1"/>
      <c r="Y78" s="1"/>
      <c r="HW78"/>
      <c r="HX78"/>
      <c r="HY78"/>
      <c r="HZ78"/>
    </row>
    <row r="79" spans="1:234" x14ac:dyDescent="0.25">
      <c r="A79" s="195"/>
      <c r="B79" s="182">
        <v>39</v>
      </c>
      <c r="C79" s="178" t="s">
        <v>132</v>
      </c>
      <c r="D79" s="196"/>
      <c r="E79" s="180">
        <v>25000</v>
      </c>
      <c r="T79"/>
      <c r="U79"/>
      <c r="V79"/>
      <c r="W79"/>
      <c r="X79" s="1"/>
      <c r="Y79" s="1"/>
      <c r="HW79"/>
      <c r="HX79"/>
      <c r="HY79"/>
      <c r="HZ79"/>
    </row>
    <row r="80" spans="1:234" x14ac:dyDescent="0.25">
      <c r="A80" s="191"/>
      <c r="B80" s="177">
        <v>40</v>
      </c>
      <c r="C80" s="178" t="s">
        <v>133</v>
      </c>
      <c r="D80" s="196"/>
      <c r="E80" s="180">
        <v>50000</v>
      </c>
      <c r="T80"/>
      <c r="U80"/>
      <c r="V80"/>
      <c r="W80"/>
      <c r="X80" s="1"/>
      <c r="Y80" s="1"/>
      <c r="HW80"/>
      <c r="HX80"/>
      <c r="HY80"/>
      <c r="HZ80"/>
    </row>
    <row r="81" spans="1:234" x14ac:dyDescent="0.25">
      <c r="A81" s="191"/>
      <c r="B81" s="177">
        <v>41</v>
      </c>
      <c r="C81" s="178" t="s">
        <v>134</v>
      </c>
      <c r="D81" s="196"/>
      <c r="E81" s="180">
        <v>40000</v>
      </c>
      <c r="T81"/>
      <c r="U81"/>
      <c r="V81"/>
      <c r="W81"/>
      <c r="X81" s="1"/>
      <c r="Y81" s="1"/>
      <c r="HW81"/>
      <c r="HX81"/>
      <c r="HY81"/>
      <c r="HZ81"/>
    </row>
    <row r="82" spans="1:234" x14ac:dyDescent="0.25">
      <c r="A82" s="191"/>
      <c r="B82" s="182">
        <v>42</v>
      </c>
      <c r="C82" s="178" t="s">
        <v>135</v>
      </c>
      <c r="D82" s="196"/>
      <c r="E82" s="180">
        <v>35000</v>
      </c>
      <c r="T82"/>
      <c r="U82"/>
      <c r="V82"/>
      <c r="W82"/>
      <c r="X82" s="1"/>
      <c r="Y82" s="1"/>
      <c r="HW82"/>
      <c r="HX82"/>
      <c r="HY82"/>
      <c r="HZ82"/>
    </row>
    <row r="83" spans="1:234" x14ac:dyDescent="0.25">
      <c r="A83" s="191"/>
      <c r="B83" s="177">
        <v>43</v>
      </c>
      <c r="C83" s="178" t="s">
        <v>136</v>
      </c>
      <c r="D83" s="196"/>
      <c r="E83" s="180">
        <v>50000</v>
      </c>
      <c r="T83"/>
      <c r="U83"/>
      <c r="V83"/>
      <c r="W83"/>
      <c r="X83" s="1"/>
      <c r="Y83" s="1"/>
      <c r="HW83"/>
      <c r="HX83"/>
      <c r="HY83"/>
      <c r="HZ83"/>
    </row>
    <row r="84" spans="1:234" x14ac:dyDescent="0.25">
      <c r="A84" s="191"/>
      <c r="B84" s="177">
        <v>44</v>
      </c>
      <c r="C84" s="178" t="s">
        <v>137</v>
      </c>
      <c r="D84" s="196"/>
      <c r="E84" s="180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91"/>
      <c r="B85" s="182">
        <v>45</v>
      </c>
      <c r="C85" s="178" t="s">
        <v>138</v>
      </c>
      <c r="D85" s="194"/>
      <c r="E85" s="180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 s="200" customFormat="1" ht="12.75" customHeight="1" x14ac:dyDescent="0.25">
      <c r="A86" s="195"/>
      <c r="B86" s="177">
        <v>46</v>
      </c>
      <c r="C86" s="178" t="s">
        <v>139</v>
      </c>
      <c r="D86" s="197"/>
      <c r="E86" s="180">
        <v>21500</v>
      </c>
      <c r="F86" s="7"/>
      <c r="G86" s="7"/>
      <c r="H86" s="7"/>
      <c r="I86" s="198"/>
      <c r="J86" s="199"/>
      <c r="K86" s="7"/>
      <c r="L86" s="7"/>
      <c r="M86" s="7"/>
      <c r="N86" s="7"/>
      <c r="O86" s="198"/>
      <c r="P86" s="7"/>
      <c r="Q86" s="199"/>
      <c r="R86" s="7"/>
      <c r="S86" s="7"/>
      <c r="T86"/>
      <c r="U86"/>
      <c r="V86"/>
      <c r="W8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</row>
    <row r="87" spans="1:234" x14ac:dyDescent="0.25">
      <c r="A87" s="191"/>
      <c r="B87" s="177">
        <v>47</v>
      </c>
      <c r="C87" s="178" t="s">
        <v>140</v>
      </c>
      <c r="D87" s="196"/>
      <c r="E87" s="180">
        <v>21500</v>
      </c>
      <c r="T87"/>
      <c r="U87"/>
      <c r="V87"/>
      <c r="W87"/>
      <c r="X87" s="1"/>
      <c r="Y87" s="1"/>
      <c r="HW87"/>
      <c r="HX87"/>
      <c r="HY87"/>
      <c r="HZ87"/>
    </row>
    <row r="88" spans="1:234" ht="26.25" x14ac:dyDescent="0.25">
      <c r="A88" s="191"/>
      <c r="B88" s="182">
        <v>48</v>
      </c>
      <c r="C88" s="178" t="s">
        <v>141</v>
      </c>
      <c r="D88" s="196"/>
      <c r="E88" s="180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91"/>
      <c r="B89" s="177">
        <v>49</v>
      </c>
      <c r="C89" s="178" t="s">
        <v>142</v>
      </c>
      <c r="D89" s="196"/>
      <c r="E89" s="180">
        <v>15000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91"/>
      <c r="B90" s="177">
        <v>50</v>
      </c>
      <c r="C90" s="189" t="s">
        <v>143</v>
      </c>
      <c r="D90" s="196"/>
      <c r="E90" s="190">
        <v>35000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91"/>
      <c r="B91" s="182">
        <v>51</v>
      </c>
      <c r="C91" s="189" t="s">
        <v>144</v>
      </c>
      <c r="D91" s="196"/>
      <c r="E91" s="190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91"/>
      <c r="B92" s="177">
        <v>52</v>
      </c>
      <c r="C92" s="189" t="s">
        <v>145</v>
      </c>
      <c r="D92" s="196"/>
      <c r="E92" s="190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 s="200" customFormat="1" ht="17.25" customHeight="1" x14ac:dyDescent="0.25">
      <c r="A93" s="191"/>
      <c r="B93" s="177">
        <v>53</v>
      </c>
      <c r="C93" s="189" t="s">
        <v>146</v>
      </c>
      <c r="D93" s="196"/>
      <c r="E93" s="190">
        <v>18000</v>
      </c>
      <c r="F93" s="7"/>
      <c r="G93" s="7"/>
      <c r="H93" s="7"/>
      <c r="I93" s="198"/>
      <c r="J93" s="199"/>
      <c r="K93" s="7"/>
      <c r="L93" s="7"/>
      <c r="M93" s="7"/>
      <c r="N93" s="7"/>
      <c r="O93" s="198"/>
      <c r="P93" s="7"/>
      <c r="Q93" s="199"/>
      <c r="R93" s="7"/>
      <c r="S93" s="7"/>
      <c r="T93"/>
      <c r="U93"/>
      <c r="V93"/>
      <c r="W93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</row>
    <row r="94" spans="1:234" x14ac:dyDescent="0.25">
      <c r="A94" s="191"/>
      <c r="B94" s="182">
        <v>54</v>
      </c>
      <c r="C94" s="189" t="s">
        <v>147</v>
      </c>
      <c r="D94" s="196"/>
      <c r="E94" s="190">
        <v>21500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91"/>
      <c r="B95" s="177">
        <v>55</v>
      </c>
      <c r="C95" s="189" t="s">
        <v>148</v>
      </c>
      <c r="D95" s="196"/>
      <c r="E95" s="190">
        <v>21500</v>
      </c>
      <c r="T95"/>
      <c r="U95"/>
      <c r="V95"/>
      <c r="W95"/>
      <c r="X95" s="1"/>
      <c r="Y95" s="1"/>
      <c r="HV95"/>
      <c r="HW95"/>
      <c r="HX95"/>
      <c r="HY95"/>
      <c r="HZ95"/>
    </row>
    <row r="96" spans="1:234" ht="13.5" customHeight="1" x14ac:dyDescent="0.25">
      <c r="A96" s="191"/>
      <c r="B96" s="177">
        <v>56</v>
      </c>
      <c r="C96" s="189" t="s">
        <v>149</v>
      </c>
      <c r="D96" s="196"/>
      <c r="E96" s="190">
        <v>21500</v>
      </c>
      <c r="T96"/>
      <c r="U96"/>
      <c r="V96"/>
      <c r="W96"/>
      <c r="X96" s="1"/>
      <c r="Y96" s="1"/>
      <c r="HV96"/>
      <c r="HW96"/>
      <c r="HX96"/>
      <c r="HY96"/>
      <c r="HZ96"/>
    </row>
    <row r="97" spans="1:234" x14ac:dyDescent="0.25">
      <c r="A97" s="191"/>
      <c r="B97" s="182">
        <v>57</v>
      </c>
      <c r="C97" s="189" t="s">
        <v>150</v>
      </c>
      <c r="D97" s="196"/>
      <c r="E97" s="190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x14ac:dyDescent="0.25">
      <c r="A98" s="191"/>
      <c r="B98" s="177">
        <v>58</v>
      </c>
      <c r="C98" s="189" t="s">
        <v>151</v>
      </c>
      <c r="D98" s="196"/>
      <c r="E98" s="190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 x14ac:dyDescent="0.25">
      <c r="A99" s="191"/>
      <c r="B99" s="177">
        <v>59</v>
      </c>
      <c r="C99" s="189" t="s">
        <v>152</v>
      </c>
      <c r="D99" s="196"/>
      <c r="E99" s="190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 x14ac:dyDescent="0.25">
      <c r="A100" s="191"/>
      <c r="B100" s="182">
        <v>60</v>
      </c>
      <c r="C100" s="189" t="s">
        <v>153</v>
      </c>
      <c r="D100" s="196"/>
      <c r="E100" s="190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 x14ac:dyDescent="0.25">
      <c r="A101" s="191"/>
      <c r="B101" s="177">
        <v>61</v>
      </c>
      <c r="C101" s="189" t="s">
        <v>154</v>
      </c>
      <c r="D101" s="196"/>
      <c r="E101" s="190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 x14ac:dyDescent="0.25">
      <c r="A102" s="191"/>
      <c r="B102" s="177">
        <v>62</v>
      </c>
      <c r="C102" s="189" t="s">
        <v>155</v>
      </c>
      <c r="E102" s="190">
        <v>15650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 x14ac:dyDescent="0.25">
      <c r="A103" s="191"/>
      <c r="B103" s="182">
        <v>63</v>
      </c>
      <c r="C103" s="189" t="s">
        <v>156</v>
      </c>
      <c r="D103" s="196"/>
      <c r="E103" s="190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 x14ac:dyDescent="0.25">
      <c r="A104" s="191"/>
      <c r="B104" s="177">
        <v>64</v>
      </c>
      <c r="C104" s="189" t="s">
        <v>157</v>
      </c>
      <c r="D104" s="196"/>
      <c r="E104" s="190">
        <v>30000</v>
      </c>
      <c r="T104"/>
      <c r="U104"/>
      <c r="V104"/>
      <c r="W104"/>
      <c r="X104" s="1"/>
      <c r="Y104" s="1"/>
      <c r="HW104"/>
      <c r="HX104"/>
      <c r="HY104"/>
      <c r="HZ104"/>
    </row>
    <row r="105" spans="1:234" x14ac:dyDescent="0.25">
      <c r="A105" s="191"/>
      <c r="B105" s="191">
        <v>65</v>
      </c>
      <c r="C105" s="201" t="s">
        <v>158</v>
      </c>
      <c r="D105" s="201"/>
      <c r="E105" s="201">
        <v>25000</v>
      </c>
      <c r="T105"/>
      <c r="U105"/>
      <c r="V105"/>
      <c r="W105"/>
      <c r="X105" s="1"/>
      <c r="Y105" s="1"/>
      <c r="HW105"/>
      <c r="HX105"/>
      <c r="HY105"/>
      <c r="HZ105"/>
    </row>
    <row r="106" spans="1:234" x14ac:dyDescent="0.25">
      <c r="A106" s="191"/>
      <c r="B106" s="191">
        <v>66</v>
      </c>
      <c r="C106" s="201" t="s">
        <v>75</v>
      </c>
      <c r="D106" s="201"/>
      <c r="E106" s="201">
        <v>24000</v>
      </c>
      <c r="F106"/>
      <c r="G106"/>
      <c r="H106"/>
      <c r="I106"/>
      <c r="J106"/>
      <c r="K106"/>
      <c r="L106"/>
      <c r="M106"/>
      <c r="N106"/>
      <c r="O106" s="193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 x14ac:dyDescent="0.25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93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 x14ac:dyDescent="0.25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93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 x14ac:dyDescent="0.25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93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 x14ac:dyDescent="0.25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93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 x14ac:dyDescent="0.25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93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 x14ac:dyDescent="0.25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93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x14ac:dyDescent="0.25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9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x14ac:dyDescent="0.25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93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x14ac:dyDescent="0.25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93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93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93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93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93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93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93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93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9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93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93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93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93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93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93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93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93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93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9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93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93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93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93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93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93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93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93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93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9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93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93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93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93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93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93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93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93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93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9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93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93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93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93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93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93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93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93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93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93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93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93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93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93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93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93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93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93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93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93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93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93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93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93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93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93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93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93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93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93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93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93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93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93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93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93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93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93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93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93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93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93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93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93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93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93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93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93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93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93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93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93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93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93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93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93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93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93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93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93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93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93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93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93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93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93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93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93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93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93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93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93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93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93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93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93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93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93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93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93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93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93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93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93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93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93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93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93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93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93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93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93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93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93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93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93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93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93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93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93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93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93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93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93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93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93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93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93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93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93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93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93"/>
      <c r="P265"/>
      <c r="Q265"/>
      <c r="R265"/>
      <c r="S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93"/>
      <c r="P266"/>
      <c r="Q266"/>
      <c r="R266"/>
      <c r="S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93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93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93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93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93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93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93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93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93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93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93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93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93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93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93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93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93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93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93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93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93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93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93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93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93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93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93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93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93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93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93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93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93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93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93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93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93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93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93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93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93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93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93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93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93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93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E313"/>
      <c r="F313"/>
      <c r="G313"/>
      <c r="H313"/>
      <c r="I313"/>
      <c r="J313"/>
      <c r="K313"/>
      <c r="L313"/>
      <c r="M313"/>
      <c r="N313"/>
      <c r="O313" s="193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E314"/>
      <c r="F314"/>
      <c r="G314"/>
      <c r="H314"/>
      <c r="I314"/>
      <c r="J314"/>
      <c r="K314"/>
      <c r="L314"/>
      <c r="M314"/>
      <c r="N314"/>
      <c r="O314" s="193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F315"/>
      <c r="G315"/>
      <c r="H315"/>
      <c r="I315"/>
      <c r="J315"/>
      <c r="K315"/>
      <c r="L315"/>
      <c r="M315"/>
      <c r="N315"/>
      <c r="O315" s="193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F316"/>
      <c r="G316"/>
      <c r="H316"/>
      <c r="I316"/>
      <c r="J316"/>
      <c r="K316"/>
      <c r="L316"/>
      <c r="M316"/>
      <c r="N316"/>
      <c r="O316" s="193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F317"/>
      <c r="G317"/>
      <c r="H317"/>
      <c r="I317"/>
      <c r="J317"/>
      <c r="K317"/>
      <c r="L317"/>
      <c r="M317"/>
      <c r="N317"/>
      <c r="O317" s="193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F318"/>
      <c r="G318"/>
      <c r="H318"/>
      <c r="I318"/>
      <c r="J318"/>
      <c r="K318"/>
      <c r="L318"/>
      <c r="M318"/>
      <c r="N318"/>
      <c r="O318" s="193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F319"/>
      <c r="G319"/>
      <c r="H319"/>
      <c r="I319"/>
      <c r="J319"/>
      <c r="K319"/>
      <c r="L319"/>
      <c r="M319"/>
      <c r="N319"/>
      <c r="O319" s="193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F320"/>
      <c r="G320"/>
      <c r="H320"/>
      <c r="I320"/>
      <c r="J320"/>
      <c r="K320"/>
      <c r="L320"/>
      <c r="M320"/>
      <c r="N320"/>
      <c r="O320" s="193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F321"/>
      <c r="G321"/>
      <c r="H321"/>
      <c r="I321"/>
      <c r="J321"/>
      <c r="K321"/>
      <c r="L321"/>
      <c r="M321"/>
      <c r="N321"/>
      <c r="O321" s="193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F322"/>
      <c r="G322"/>
      <c r="H322"/>
      <c r="I322"/>
      <c r="J322"/>
      <c r="K322"/>
      <c r="L322"/>
      <c r="M322"/>
      <c r="N322"/>
      <c r="O322" s="193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F323"/>
      <c r="G323"/>
      <c r="H323"/>
      <c r="I323"/>
      <c r="J323"/>
      <c r="K323"/>
      <c r="L323"/>
      <c r="M323"/>
      <c r="N323"/>
      <c r="O323" s="193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F324"/>
      <c r="G324"/>
      <c r="H324"/>
      <c r="I324"/>
      <c r="J324"/>
      <c r="K324"/>
      <c r="L324"/>
      <c r="M324"/>
      <c r="N324"/>
      <c r="O324" s="193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F325"/>
      <c r="G325"/>
      <c r="H325"/>
      <c r="I325"/>
      <c r="J325"/>
      <c r="K325"/>
      <c r="L325"/>
      <c r="M325"/>
      <c r="N325"/>
      <c r="O325" s="193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F326"/>
      <c r="G326"/>
      <c r="H326"/>
      <c r="I326"/>
      <c r="J326"/>
      <c r="K326"/>
      <c r="L326"/>
      <c r="M326"/>
      <c r="N326"/>
      <c r="O326" s="193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F327"/>
      <c r="G327"/>
      <c r="H327"/>
      <c r="I327"/>
      <c r="J327"/>
      <c r="K327"/>
      <c r="L327"/>
      <c r="M327"/>
      <c r="N327"/>
      <c r="O327" s="193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F328"/>
      <c r="G328"/>
      <c r="H328"/>
      <c r="I328"/>
      <c r="J328"/>
      <c r="K328"/>
      <c r="L328"/>
      <c r="M328"/>
      <c r="N328"/>
      <c r="O328" s="193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F329"/>
      <c r="G329"/>
      <c r="H329"/>
      <c r="I329"/>
      <c r="J329"/>
      <c r="K329"/>
      <c r="L329"/>
      <c r="M329"/>
      <c r="N329"/>
      <c r="O329" s="193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F330"/>
      <c r="G330"/>
      <c r="H330"/>
      <c r="I330"/>
      <c r="J330"/>
      <c r="K330"/>
      <c r="L330"/>
      <c r="M330"/>
      <c r="N330"/>
      <c r="O330" s="193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F331"/>
      <c r="G331"/>
      <c r="H331"/>
      <c r="I331"/>
      <c r="J331"/>
      <c r="K331"/>
      <c r="L331"/>
      <c r="M331"/>
      <c r="N331"/>
      <c r="O331" s="193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93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93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</sheetData>
  <mergeCells count="44">
    <mergeCell ref="D38:E38"/>
    <mergeCell ref="F39:F40"/>
    <mergeCell ref="B40:B41"/>
    <mergeCell ref="C40:C41"/>
    <mergeCell ref="D40:D41"/>
    <mergeCell ref="E40:E41"/>
    <mergeCell ref="J30:V30"/>
    <mergeCell ref="A31:C31"/>
    <mergeCell ref="B32:C32"/>
    <mergeCell ref="D32:E32"/>
    <mergeCell ref="B37:C37"/>
    <mergeCell ref="D37:E37"/>
    <mergeCell ref="Y5:Y6"/>
    <mergeCell ref="A24:Q24"/>
    <mergeCell ref="J25:V25"/>
    <mergeCell ref="J26:V26"/>
    <mergeCell ref="J27:V27"/>
    <mergeCell ref="J28:V28"/>
    <mergeCell ref="N5:N6"/>
    <mergeCell ref="O5:O6"/>
    <mergeCell ref="P5:P6"/>
    <mergeCell ref="Q5:Q6"/>
    <mergeCell ref="W5:W6"/>
    <mergeCell ref="X5:X6"/>
    <mergeCell ref="V4:V5"/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A4:A6"/>
    <mergeCell ref="B4:K4"/>
    <mergeCell ref="R4:R5"/>
    <mergeCell ref="S4:S5"/>
    <mergeCell ref="T4:T5"/>
    <mergeCell ref="U4:U5"/>
    <mergeCell ref="J5:J6"/>
    <mergeCell ref="K5:K6"/>
    <mergeCell ref="L5:L6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3" sqref="E23:E24"/>
    </sheetView>
  </sheetViews>
  <sheetFormatPr defaultColWidth="11.42578125" defaultRowHeight="15.75" x14ac:dyDescent="0.25"/>
  <cols>
    <col min="1" max="1" width="7.85546875" style="115" customWidth="1"/>
    <col min="2" max="2" width="15.85546875" style="204" customWidth="1"/>
    <col min="3" max="3" width="25.42578125" style="115" bestFit="1" customWidth="1"/>
    <col min="4" max="4" width="13.42578125" style="115" customWidth="1"/>
    <col min="5" max="5" width="15.140625" style="210" customWidth="1"/>
    <col min="6" max="6" width="15.7109375" style="115" customWidth="1"/>
    <col min="7" max="256" width="11.42578125" style="115"/>
    <col min="257" max="257" width="7.85546875" style="115" customWidth="1"/>
    <col min="258" max="258" width="15.85546875" style="115" customWidth="1"/>
    <col min="259" max="259" width="25.42578125" style="115" bestFit="1" customWidth="1"/>
    <col min="260" max="260" width="13.42578125" style="115" customWidth="1"/>
    <col min="261" max="261" width="15.140625" style="115" customWidth="1"/>
    <col min="262" max="262" width="15.7109375" style="115" customWidth="1"/>
    <col min="263" max="512" width="11.42578125" style="115"/>
    <col min="513" max="513" width="7.85546875" style="115" customWidth="1"/>
    <col min="514" max="514" width="15.85546875" style="115" customWidth="1"/>
    <col min="515" max="515" width="25.42578125" style="115" bestFit="1" customWidth="1"/>
    <col min="516" max="516" width="13.42578125" style="115" customWidth="1"/>
    <col min="517" max="517" width="15.140625" style="115" customWidth="1"/>
    <col min="518" max="518" width="15.7109375" style="115" customWidth="1"/>
    <col min="519" max="768" width="11.42578125" style="115"/>
    <col min="769" max="769" width="7.85546875" style="115" customWidth="1"/>
    <col min="770" max="770" width="15.85546875" style="115" customWidth="1"/>
    <col min="771" max="771" width="25.42578125" style="115" bestFit="1" customWidth="1"/>
    <col min="772" max="772" width="13.42578125" style="115" customWidth="1"/>
    <col min="773" max="773" width="15.140625" style="115" customWidth="1"/>
    <col min="774" max="774" width="15.7109375" style="115" customWidth="1"/>
    <col min="775" max="1024" width="11.42578125" style="115"/>
    <col min="1025" max="1025" width="7.85546875" style="115" customWidth="1"/>
    <col min="1026" max="1026" width="15.85546875" style="115" customWidth="1"/>
    <col min="1027" max="1027" width="25.42578125" style="115" bestFit="1" customWidth="1"/>
    <col min="1028" max="1028" width="13.42578125" style="115" customWidth="1"/>
    <col min="1029" max="1029" width="15.140625" style="115" customWidth="1"/>
    <col min="1030" max="1030" width="15.7109375" style="115" customWidth="1"/>
    <col min="1031" max="1280" width="11.42578125" style="115"/>
    <col min="1281" max="1281" width="7.85546875" style="115" customWidth="1"/>
    <col min="1282" max="1282" width="15.85546875" style="115" customWidth="1"/>
    <col min="1283" max="1283" width="25.42578125" style="115" bestFit="1" customWidth="1"/>
    <col min="1284" max="1284" width="13.42578125" style="115" customWidth="1"/>
    <col min="1285" max="1285" width="15.140625" style="115" customWidth="1"/>
    <col min="1286" max="1286" width="15.7109375" style="115" customWidth="1"/>
    <col min="1287" max="1536" width="11.42578125" style="115"/>
    <col min="1537" max="1537" width="7.85546875" style="115" customWidth="1"/>
    <col min="1538" max="1538" width="15.85546875" style="115" customWidth="1"/>
    <col min="1539" max="1539" width="25.42578125" style="115" bestFit="1" customWidth="1"/>
    <col min="1540" max="1540" width="13.42578125" style="115" customWidth="1"/>
    <col min="1541" max="1541" width="15.140625" style="115" customWidth="1"/>
    <col min="1542" max="1542" width="15.7109375" style="115" customWidth="1"/>
    <col min="1543" max="1792" width="11.42578125" style="115"/>
    <col min="1793" max="1793" width="7.85546875" style="115" customWidth="1"/>
    <col min="1794" max="1794" width="15.85546875" style="115" customWidth="1"/>
    <col min="1795" max="1795" width="25.42578125" style="115" bestFit="1" customWidth="1"/>
    <col min="1796" max="1796" width="13.42578125" style="115" customWidth="1"/>
    <col min="1797" max="1797" width="15.140625" style="115" customWidth="1"/>
    <col min="1798" max="1798" width="15.7109375" style="115" customWidth="1"/>
    <col min="1799" max="2048" width="11.42578125" style="115"/>
    <col min="2049" max="2049" width="7.85546875" style="115" customWidth="1"/>
    <col min="2050" max="2050" width="15.85546875" style="115" customWidth="1"/>
    <col min="2051" max="2051" width="25.42578125" style="115" bestFit="1" customWidth="1"/>
    <col min="2052" max="2052" width="13.42578125" style="115" customWidth="1"/>
    <col min="2053" max="2053" width="15.140625" style="115" customWidth="1"/>
    <col min="2054" max="2054" width="15.7109375" style="115" customWidth="1"/>
    <col min="2055" max="2304" width="11.42578125" style="115"/>
    <col min="2305" max="2305" width="7.85546875" style="115" customWidth="1"/>
    <col min="2306" max="2306" width="15.85546875" style="115" customWidth="1"/>
    <col min="2307" max="2307" width="25.42578125" style="115" bestFit="1" customWidth="1"/>
    <col min="2308" max="2308" width="13.42578125" style="115" customWidth="1"/>
    <col min="2309" max="2309" width="15.140625" style="115" customWidth="1"/>
    <col min="2310" max="2310" width="15.7109375" style="115" customWidth="1"/>
    <col min="2311" max="2560" width="11.42578125" style="115"/>
    <col min="2561" max="2561" width="7.85546875" style="115" customWidth="1"/>
    <col min="2562" max="2562" width="15.85546875" style="115" customWidth="1"/>
    <col min="2563" max="2563" width="25.42578125" style="115" bestFit="1" customWidth="1"/>
    <col min="2564" max="2564" width="13.42578125" style="115" customWidth="1"/>
    <col min="2565" max="2565" width="15.140625" style="115" customWidth="1"/>
    <col min="2566" max="2566" width="15.7109375" style="115" customWidth="1"/>
    <col min="2567" max="2816" width="11.42578125" style="115"/>
    <col min="2817" max="2817" width="7.85546875" style="115" customWidth="1"/>
    <col min="2818" max="2818" width="15.85546875" style="115" customWidth="1"/>
    <col min="2819" max="2819" width="25.42578125" style="115" bestFit="1" customWidth="1"/>
    <col min="2820" max="2820" width="13.42578125" style="115" customWidth="1"/>
    <col min="2821" max="2821" width="15.140625" style="115" customWidth="1"/>
    <col min="2822" max="2822" width="15.7109375" style="115" customWidth="1"/>
    <col min="2823" max="3072" width="11.42578125" style="115"/>
    <col min="3073" max="3073" width="7.85546875" style="115" customWidth="1"/>
    <col min="3074" max="3074" width="15.85546875" style="115" customWidth="1"/>
    <col min="3075" max="3075" width="25.42578125" style="115" bestFit="1" customWidth="1"/>
    <col min="3076" max="3076" width="13.42578125" style="115" customWidth="1"/>
    <col min="3077" max="3077" width="15.140625" style="115" customWidth="1"/>
    <col min="3078" max="3078" width="15.7109375" style="115" customWidth="1"/>
    <col min="3079" max="3328" width="11.42578125" style="115"/>
    <col min="3329" max="3329" width="7.85546875" style="115" customWidth="1"/>
    <col min="3330" max="3330" width="15.85546875" style="115" customWidth="1"/>
    <col min="3331" max="3331" width="25.42578125" style="115" bestFit="1" customWidth="1"/>
    <col min="3332" max="3332" width="13.42578125" style="115" customWidth="1"/>
    <col min="3333" max="3333" width="15.140625" style="115" customWidth="1"/>
    <col min="3334" max="3334" width="15.7109375" style="115" customWidth="1"/>
    <col min="3335" max="3584" width="11.42578125" style="115"/>
    <col min="3585" max="3585" width="7.85546875" style="115" customWidth="1"/>
    <col min="3586" max="3586" width="15.85546875" style="115" customWidth="1"/>
    <col min="3587" max="3587" width="25.42578125" style="115" bestFit="1" customWidth="1"/>
    <col min="3588" max="3588" width="13.42578125" style="115" customWidth="1"/>
    <col min="3589" max="3589" width="15.140625" style="115" customWidth="1"/>
    <col min="3590" max="3590" width="15.7109375" style="115" customWidth="1"/>
    <col min="3591" max="3840" width="11.42578125" style="115"/>
    <col min="3841" max="3841" width="7.85546875" style="115" customWidth="1"/>
    <col min="3842" max="3842" width="15.85546875" style="115" customWidth="1"/>
    <col min="3843" max="3843" width="25.42578125" style="115" bestFit="1" customWidth="1"/>
    <col min="3844" max="3844" width="13.42578125" style="115" customWidth="1"/>
    <col min="3845" max="3845" width="15.140625" style="115" customWidth="1"/>
    <col min="3846" max="3846" width="15.7109375" style="115" customWidth="1"/>
    <col min="3847" max="4096" width="11.42578125" style="115"/>
    <col min="4097" max="4097" width="7.85546875" style="115" customWidth="1"/>
    <col min="4098" max="4098" width="15.85546875" style="115" customWidth="1"/>
    <col min="4099" max="4099" width="25.42578125" style="115" bestFit="1" customWidth="1"/>
    <col min="4100" max="4100" width="13.42578125" style="115" customWidth="1"/>
    <col min="4101" max="4101" width="15.140625" style="115" customWidth="1"/>
    <col min="4102" max="4102" width="15.7109375" style="115" customWidth="1"/>
    <col min="4103" max="4352" width="11.42578125" style="115"/>
    <col min="4353" max="4353" width="7.85546875" style="115" customWidth="1"/>
    <col min="4354" max="4354" width="15.85546875" style="115" customWidth="1"/>
    <col min="4355" max="4355" width="25.42578125" style="115" bestFit="1" customWidth="1"/>
    <col min="4356" max="4356" width="13.42578125" style="115" customWidth="1"/>
    <col min="4357" max="4357" width="15.140625" style="115" customWidth="1"/>
    <col min="4358" max="4358" width="15.7109375" style="115" customWidth="1"/>
    <col min="4359" max="4608" width="11.42578125" style="115"/>
    <col min="4609" max="4609" width="7.85546875" style="115" customWidth="1"/>
    <col min="4610" max="4610" width="15.85546875" style="115" customWidth="1"/>
    <col min="4611" max="4611" width="25.42578125" style="115" bestFit="1" customWidth="1"/>
    <col min="4612" max="4612" width="13.42578125" style="115" customWidth="1"/>
    <col min="4613" max="4613" width="15.140625" style="115" customWidth="1"/>
    <col min="4614" max="4614" width="15.7109375" style="115" customWidth="1"/>
    <col min="4615" max="4864" width="11.42578125" style="115"/>
    <col min="4865" max="4865" width="7.85546875" style="115" customWidth="1"/>
    <col min="4866" max="4866" width="15.85546875" style="115" customWidth="1"/>
    <col min="4867" max="4867" width="25.42578125" style="115" bestFit="1" customWidth="1"/>
    <col min="4868" max="4868" width="13.42578125" style="115" customWidth="1"/>
    <col min="4869" max="4869" width="15.140625" style="115" customWidth="1"/>
    <col min="4870" max="4870" width="15.7109375" style="115" customWidth="1"/>
    <col min="4871" max="5120" width="11.42578125" style="115"/>
    <col min="5121" max="5121" width="7.85546875" style="115" customWidth="1"/>
    <col min="5122" max="5122" width="15.85546875" style="115" customWidth="1"/>
    <col min="5123" max="5123" width="25.42578125" style="115" bestFit="1" customWidth="1"/>
    <col min="5124" max="5124" width="13.42578125" style="115" customWidth="1"/>
    <col min="5125" max="5125" width="15.140625" style="115" customWidth="1"/>
    <col min="5126" max="5126" width="15.7109375" style="115" customWidth="1"/>
    <col min="5127" max="5376" width="11.42578125" style="115"/>
    <col min="5377" max="5377" width="7.85546875" style="115" customWidth="1"/>
    <col min="5378" max="5378" width="15.85546875" style="115" customWidth="1"/>
    <col min="5379" max="5379" width="25.42578125" style="115" bestFit="1" customWidth="1"/>
    <col min="5380" max="5380" width="13.42578125" style="115" customWidth="1"/>
    <col min="5381" max="5381" width="15.140625" style="115" customWidth="1"/>
    <col min="5382" max="5382" width="15.7109375" style="115" customWidth="1"/>
    <col min="5383" max="5632" width="11.42578125" style="115"/>
    <col min="5633" max="5633" width="7.85546875" style="115" customWidth="1"/>
    <col min="5634" max="5634" width="15.85546875" style="115" customWidth="1"/>
    <col min="5635" max="5635" width="25.42578125" style="115" bestFit="1" customWidth="1"/>
    <col min="5636" max="5636" width="13.42578125" style="115" customWidth="1"/>
    <col min="5637" max="5637" width="15.140625" style="115" customWidth="1"/>
    <col min="5638" max="5638" width="15.7109375" style="115" customWidth="1"/>
    <col min="5639" max="5888" width="11.42578125" style="115"/>
    <col min="5889" max="5889" width="7.85546875" style="115" customWidth="1"/>
    <col min="5890" max="5890" width="15.85546875" style="115" customWidth="1"/>
    <col min="5891" max="5891" width="25.42578125" style="115" bestFit="1" customWidth="1"/>
    <col min="5892" max="5892" width="13.42578125" style="115" customWidth="1"/>
    <col min="5893" max="5893" width="15.140625" style="115" customWidth="1"/>
    <col min="5894" max="5894" width="15.7109375" style="115" customWidth="1"/>
    <col min="5895" max="6144" width="11.42578125" style="115"/>
    <col min="6145" max="6145" width="7.85546875" style="115" customWidth="1"/>
    <col min="6146" max="6146" width="15.85546875" style="115" customWidth="1"/>
    <col min="6147" max="6147" width="25.42578125" style="115" bestFit="1" customWidth="1"/>
    <col min="6148" max="6148" width="13.42578125" style="115" customWidth="1"/>
    <col min="6149" max="6149" width="15.140625" style="115" customWidth="1"/>
    <col min="6150" max="6150" width="15.7109375" style="115" customWidth="1"/>
    <col min="6151" max="6400" width="11.42578125" style="115"/>
    <col min="6401" max="6401" width="7.85546875" style="115" customWidth="1"/>
    <col min="6402" max="6402" width="15.85546875" style="115" customWidth="1"/>
    <col min="6403" max="6403" width="25.42578125" style="115" bestFit="1" customWidth="1"/>
    <col min="6404" max="6404" width="13.42578125" style="115" customWidth="1"/>
    <col min="6405" max="6405" width="15.140625" style="115" customWidth="1"/>
    <col min="6406" max="6406" width="15.7109375" style="115" customWidth="1"/>
    <col min="6407" max="6656" width="11.42578125" style="115"/>
    <col min="6657" max="6657" width="7.85546875" style="115" customWidth="1"/>
    <col min="6658" max="6658" width="15.85546875" style="115" customWidth="1"/>
    <col min="6659" max="6659" width="25.42578125" style="115" bestFit="1" customWidth="1"/>
    <col min="6660" max="6660" width="13.42578125" style="115" customWidth="1"/>
    <col min="6661" max="6661" width="15.140625" style="115" customWidth="1"/>
    <col min="6662" max="6662" width="15.7109375" style="115" customWidth="1"/>
    <col min="6663" max="6912" width="11.42578125" style="115"/>
    <col min="6913" max="6913" width="7.85546875" style="115" customWidth="1"/>
    <col min="6914" max="6914" width="15.85546875" style="115" customWidth="1"/>
    <col min="6915" max="6915" width="25.42578125" style="115" bestFit="1" customWidth="1"/>
    <col min="6916" max="6916" width="13.42578125" style="115" customWidth="1"/>
    <col min="6917" max="6917" width="15.140625" style="115" customWidth="1"/>
    <col min="6918" max="6918" width="15.7109375" style="115" customWidth="1"/>
    <col min="6919" max="7168" width="11.42578125" style="115"/>
    <col min="7169" max="7169" width="7.85546875" style="115" customWidth="1"/>
    <col min="7170" max="7170" width="15.85546875" style="115" customWidth="1"/>
    <col min="7171" max="7171" width="25.42578125" style="115" bestFit="1" customWidth="1"/>
    <col min="7172" max="7172" width="13.42578125" style="115" customWidth="1"/>
    <col min="7173" max="7173" width="15.140625" style="115" customWidth="1"/>
    <col min="7174" max="7174" width="15.7109375" style="115" customWidth="1"/>
    <col min="7175" max="7424" width="11.42578125" style="115"/>
    <col min="7425" max="7425" width="7.85546875" style="115" customWidth="1"/>
    <col min="7426" max="7426" width="15.85546875" style="115" customWidth="1"/>
    <col min="7427" max="7427" width="25.42578125" style="115" bestFit="1" customWidth="1"/>
    <col min="7428" max="7428" width="13.42578125" style="115" customWidth="1"/>
    <col min="7429" max="7429" width="15.140625" style="115" customWidth="1"/>
    <col min="7430" max="7430" width="15.7109375" style="115" customWidth="1"/>
    <col min="7431" max="7680" width="11.42578125" style="115"/>
    <col min="7681" max="7681" width="7.85546875" style="115" customWidth="1"/>
    <col min="7682" max="7682" width="15.85546875" style="115" customWidth="1"/>
    <col min="7683" max="7683" width="25.42578125" style="115" bestFit="1" customWidth="1"/>
    <col min="7684" max="7684" width="13.42578125" style="115" customWidth="1"/>
    <col min="7685" max="7685" width="15.140625" style="115" customWidth="1"/>
    <col min="7686" max="7686" width="15.7109375" style="115" customWidth="1"/>
    <col min="7687" max="7936" width="11.42578125" style="115"/>
    <col min="7937" max="7937" width="7.85546875" style="115" customWidth="1"/>
    <col min="7938" max="7938" width="15.85546875" style="115" customWidth="1"/>
    <col min="7939" max="7939" width="25.42578125" style="115" bestFit="1" customWidth="1"/>
    <col min="7940" max="7940" width="13.42578125" style="115" customWidth="1"/>
    <col min="7941" max="7941" width="15.140625" style="115" customWidth="1"/>
    <col min="7942" max="7942" width="15.7109375" style="115" customWidth="1"/>
    <col min="7943" max="8192" width="11.42578125" style="115"/>
    <col min="8193" max="8193" width="7.85546875" style="115" customWidth="1"/>
    <col min="8194" max="8194" width="15.85546875" style="115" customWidth="1"/>
    <col min="8195" max="8195" width="25.42578125" style="115" bestFit="1" customWidth="1"/>
    <col min="8196" max="8196" width="13.42578125" style="115" customWidth="1"/>
    <col min="8197" max="8197" width="15.140625" style="115" customWidth="1"/>
    <col min="8198" max="8198" width="15.7109375" style="115" customWidth="1"/>
    <col min="8199" max="8448" width="11.42578125" style="115"/>
    <col min="8449" max="8449" width="7.85546875" style="115" customWidth="1"/>
    <col min="8450" max="8450" width="15.85546875" style="115" customWidth="1"/>
    <col min="8451" max="8451" width="25.42578125" style="115" bestFit="1" customWidth="1"/>
    <col min="8452" max="8452" width="13.42578125" style="115" customWidth="1"/>
    <col min="8453" max="8453" width="15.140625" style="115" customWidth="1"/>
    <col min="8454" max="8454" width="15.7109375" style="115" customWidth="1"/>
    <col min="8455" max="8704" width="11.42578125" style="115"/>
    <col min="8705" max="8705" width="7.85546875" style="115" customWidth="1"/>
    <col min="8706" max="8706" width="15.85546875" style="115" customWidth="1"/>
    <col min="8707" max="8707" width="25.42578125" style="115" bestFit="1" customWidth="1"/>
    <col min="8708" max="8708" width="13.42578125" style="115" customWidth="1"/>
    <col min="8709" max="8709" width="15.140625" style="115" customWidth="1"/>
    <col min="8710" max="8710" width="15.7109375" style="115" customWidth="1"/>
    <col min="8711" max="8960" width="11.42578125" style="115"/>
    <col min="8961" max="8961" width="7.85546875" style="115" customWidth="1"/>
    <col min="8962" max="8962" width="15.85546875" style="115" customWidth="1"/>
    <col min="8963" max="8963" width="25.42578125" style="115" bestFit="1" customWidth="1"/>
    <col min="8964" max="8964" width="13.42578125" style="115" customWidth="1"/>
    <col min="8965" max="8965" width="15.140625" style="115" customWidth="1"/>
    <col min="8966" max="8966" width="15.7109375" style="115" customWidth="1"/>
    <col min="8967" max="9216" width="11.42578125" style="115"/>
    <col min="9217" max="9217" width="7.85546875" style="115" customWidth="1"/>
    <col min="9218" max="9218" width="15.85546875" style="115" customWidth="1"/>
    <col min="9219" max="9219" width="25.42578125" style="115" bestFit="1" customWidth="1"/>
    <col min="9220" max="9220" width="13.42578125" style="115" customWidth="1"/>
    <col min="9221" max="9221" width="15.140625" style="115" customWidth="1"/>
    <col min="9222" max="9222" width="15.7109375" style="115" customWidth="1"/>
    <col min="9223" max="9472" width="11.42578125" style="115"/>
    <col min="9473" max="9473" width="7.85546875" style="115" customWidth="1"/>
    <col min="9474" max="9474" width="15.85546875" style="115" customWidth="1"/>
    <col min="9475" max="9475" width="25.42578125" style="115" bestFit="1" customWidth="1"/>
    <col min="9476" max="9476" width="13.42578125" style="115" customWidth="1"/>
    <col min="9477" max="9477" width="15.140625" style="115" customWidth="1"/>
    <col min="9478" max="9478" width="15.7109375" style="115" customWidth="1"/>
    <col min="9479" max="9728" width="11.42578125" style="115"/>
    <col min="9729" max="9729" width="7.85546875" style="115" customWidth="1"/>
    <col min="9730" max="9730" width="15.85546875" style="115" customWidth="1"/>
    <col min="9731" max="9731" width="25.42578125" style="115" bestFit="1" customWidth="1"/>
    <col min="9732" max="9732" width="13.42578125" style="115" customWidth="1"/>
    <col min="9733" max="9733" width="15.140625" style="115" customWidth="1"/>
    <col min="9734" max="9734" width="15.7109375" style="115" customWidth="1"/>
    <col min="9735" max="9984" width="11.42578125" style="115"/>
    <col min="9985" max="9985" width="7.85546875" style="115" customWidth="1"/>
    <col min="9986" max="9986" width="15.85546875" style="115" customWidth="1"/>
    <col min="9987" max="9987" width="25.42578125" style="115" bestFit="1" customWidth="1"/>
    <col min="9988" max="9988" width="13.42578125" style="115" customWidth="1"/>
    <col min="9989" max="9989" width="15.140625" style="115" customWidth="1"/>
    <col min="9990" max="9990" width="15.7109375" style="115" customWidth="1"/>
    <col min="9991" max="10240" width="11.42578125" style="115"/>
    <col min="10241" max="10241" width="7.85546875" style="115" customWidth="1"/>
    <col min="10242" max="10242" width="15.85546875" style="115" customWidth="1"/>
    <col min="10243" max="10243" width="25.42578125" style="115" bestFit="1" customWidth="1"/>
    <col min="10244" max="10244" width="13.42578125" style="115" customWidth="1"/>
    <col min="10245" max="10245" width="15.140625" style="115" customWidth="1"/>
    <col min="10246" max="10246" width="15.7109375" style="115" customWidth="1"/>
    <col min="10247" max="10496" width="11.42578125" style="115"/>
    <col min="10497" max="10497" width="7.85546875" style="115" customWidth="1"/>
    <col min="10498" max="10498" width="15.85546875" style="115" customWidth="1"/>
    <col min="10499" max="10499" width="25.42578125" style="115" bestFit="1" customWidth="1"/>
    <col min="10500" max="10500" width="13.42578125" style="115" customWidth="1"/>
    <col min="10501" max="10501" width="15.140625" style="115" customWidth="1"/>
    <col min="10502" max="10502" width="15.7109375" style="115" customWidth="1"/>
    <col min="10503" max="10752" width="11.42578125" style="115"/>
    <col min="10753" max="10753" width="7.85546875" style="115" customWidth="1"/>
    <col min="10754" max="10754" width="15.85546875" style="115" customWidth="1"/>
    <col min="10755" max="10755" width="25.42578125" style="115" bestFit="1" customWidth="1"/>
    <col min="10756" max="10756" width="13.42578125" style="115" customWidth="1"/>
    <col min="10757" max="10757" width="15.140625" style="115" customWidth="1"/>
    <col min="10758" max="10758" width="15.7109375" style="115" customWidth="1"/>
    <col min="10759" max="11008" width="11.42578125" style="115"/>
    <col min="11009" max="11009" width="7.85546875" style="115" customWidth="1"/>
    <col min="11010" max="11010" width="15.85546875" style="115" customWidth="1"/>
    <col min="11011" max="11011" width="25.42578125" style="115" bestFit="1" customWidth="1"/>
    <col min="11012" max="11012" width="13.42578125" style="115" customWidth="1"/>
    <col min="11013" max="11013" width="15.140625" style="115" customWidth="1"/>
    <col min="11014" max="11014" width="15.7109375" style="115" customWidth="1"/>
    <col min="11015" max="11264" width="11.42578125" style="115"/>
    <col min="11265" max="11265" width="7.85546875" style="115" customWidth="1"/>
    <col min="11266" max="11266" width="15.85546875" style="115" customWidth="1"/>
    <col min="11267" max="11267" width="25.42578125" style="115" bestFit="1" customWidth="1"/>
    <col min="11268" max="11268" width="13.42578125" style="115" customWidth="1"/>
    <col min="11269" max="11269" width="15.140625" style="115" customWidth="1"/>
    <col min="11270" max="11270" width="15.7109375" style="115" customWidth="1"/>
    <col min="11271" max="11520" width="11.42578125" style="115"/>
    <col min="11521" max="11521" width="7.85546875" style="115" customWidth="1"/>
    <col min="11522" max="11522" width="15.85546875" style="115" customWidth="1"/>
    <col min="11523" max="11523" width="25.42578125" style="115" bestFit="1" customWidth="1"/>
    <col min="11524" max="11524" width="13.42578125" style="115" customWidth="1"/>
    <col min="11525" max="11525" width="15.140625" style="115" customWidth="1"/>
    <col min="11526" max="11526" width="15.7109375" style="115" customWidth="1"/>
    <col min="11527" max="11776" width="11.42578125" style="115"/>
    <col min="11777" max="11777" width="7.85546875" style="115" customWidth="1"/>
    <col min="11778" max="11778" width="15.85546875" style="115" customWidth="1"/>
    <col min="11779" max="11779" width="25.42578125" style="115" bestFit="1" customWidth="1"/>
    <col min="11780" max="11780" width="13.42578125" style="115" customWidth="1"/>
    <col min="11781" max="11781" width="15.140625" style="115" customWidth="1"/>
    <col min="11782" max="11782" width="15.7109375" style="115" customWidth="1"/>
    <col min="11783" max="12032" width="11.42578125" style="115"/>
    <col min="12033" max="12033" width="7.85546875" style="115" customWidth="1"/>
    <col min="12034" max="12034" width="15.85546875" style="115" customWidth="1"/>
    <col min="12035" max="12035" width="25.42578125" style="115" bestFit="1" customWidth="1"/>
    <col min="12036" max="12036" width="13.42578125" style="115" customWidth="1"/>
    <col min="12037" max="12037" width="15.140625" style="115" customWidth="1"/>
    <col min="12038" max="12038" width="15.7109375" style="115" customWidth="1"/>
    <col min="12039" max="12288" width="11.42578125" style="115"/>
    <col min="12289" max="12289" width="7.85546875" style="115" customWidth="1"/>
    <col min="12290" max="12290" width="15.85546875" style="115" customWidth="1"/>
    <col min="12291" max="12291" width="25.42578125" style="115" bestFit="1" customWidth="1"/>
    <col min="12292" max="12292" width="13.42578125" style="115" customWidth="1"/>
    <col min="12293" max="12293" width="15.140625" style="115" customWidth="1"/>
    <col min="12294" max="12294" width="15.7109375" style="115" customWidth="1"/>
    <col min="12295" max="12544" width="11.42578125" style="115"/>
    <col min="12545" max="12545" width="7.85546875" style="115" customWidth="1"/>
    <col min="12546" max="12546" width="15.85546875" style="115" customWidth="1"/>
    <col min="12547" max="12547" width="25.42578125" style="115" bestFit="1" customWidth="1"/>
    <col min="12548" max="12548" width="13.42578125" style="115" customWidth="1"/>
    <col min="12549" max="12549" width="15.140625" style="115" customWidth="1"/>
    <col min="12550" max="12550" width="15.7109375" style="115" customWidth="1"/>
    <col min="12551" max="12800" width="11.42578125" style="115"/>
    <col min="12801" max="12801" width="7.85546875" style="115" customWidth="1"/>
    <col min="12802" max="12802" width="15.85546875" style="115" customWidth="1"/>
    <col min="12803" max="12803" width="25.42578125" style="115" bestFit="1" customWidth="1"/>
    <col min="12804" max="12804" width="13.42578125" style="115" customWidth="1"/>
    <col min="12805" max="12805" width="15.140625" style="115" customWidth="1"/>
    <col min="12806" max="12806" width="15.7109375" style="115" customWidth="1"/>
    <col min="12807" max="13056" width="11.42578125" style="115"/>
    <col min="13057" max="13057" width="7.85546875" style="115" customWidth="1"/>
    <col min="13058" max="13058" width="15.85546875" style="115" customWidth="1"/>
    <col min="13059" max="13059" width="25.42578125" style="115" bestFit="1" customWidth="1"/>
    <col min="13060" max="13060" width="13.42578125" style="115" customWidth="1"/>
    <col min="13061" max="13061" width="15.140625" style="115" customWidth="1"/>
    <col min="13062" max="13062" width="15.7109375" style="115" customWidth="1"/>
    <col min="13063" max="13312" width="11.42578125" style="115"/>
    <col min="13313" max="13313" width="7.85546875" style="115" customWidth="1"/>
    <col min="13314" max="13314" width="15.85546875" style="115" customWidth="1"/>
    <col min="13315" max="13315" width="25.42578125" style="115" bestFit="1" customWidth="1"/>
    <col min="13316" max="13316" width="13.42578125" style="115" customWidth="1"/>
    <col min="13317" max="13317" width="15.140625" style="115" customWidth="1"/>
    <col min="13318" max="13318" width="15.7109375" style="115" customWidth="1"/>
    <col min="13319" max="13568" width="11.42578125" style="115"/>
    <col min="13569" max="13569" width="7.85546875" style="115" customWidth="1"/>
    <col min="13570" max="13570" width="15.85546875" style="115" customWidth="1"/>
    <col min="13571" max="13571" width="25.42578125" style="115" bestFit="1" customWidth="1"/>
    <col min="13572" max="13572" width="13.42578125" style="115" customWidth="1"/>
    <col min="13573" max="13573" width="15.140625" style="115" customWidth="1"/>
    <col min="13574" max="13574" width="15.7109375" style="115" customWidth="1"/>
    <col min="13575" max="13824" width="11.42578125" style="115"/>
    <col min="13825" max="13825" width="7.85546875" style="115" customWidth="1"/>
    <col min="13826" max="13826" width="15.85546875" style="115" customWidth="1"/>
    <col min="13827" max="13827" width="25.42578125" style="115" bestFit="1" customWidth="1"/>
    <col min="13828" max="13828" width="13.42578125" style="115" customWidth="1"/>
    <col min="13829" max="13829" width="15.140625" style="115" customWidth="1"/>
    <col min="13830" max="13830" width="15.7109375" style="115" customWidth="1"/>
    <col min="13831" max="14080" width="11.42578125" style="115"/>
    <col min="14081" max="14081" width="7.85546875" style="115" customWidth="1"/>
    <col min="14082" max="14082" width="15.85546875" style="115" customWidth="1"/>
    <col min="14083" max="14083" width="25.42578125" style="115" bestFit="1" customWidth="1"/>
    <col min="14084" max="14084" width="13.42578125" style="115" customWidth="1"/>
    <col min="14085" max="14085" width="15.140625" style="115" customWidth="1"/>
    <col min="14086" max="14086" width="15.7109375" style="115" customWidth="1"/>
    <col min="14087" max="14336" width="11.42578125" style="115"/>
    <col min="14337" max="14337" width="7.85546875" style="115" customWidth="1"/>
    <col min="14338" max="14338" width="15.85546875" style="115" customWidth="1"/>
    <col min="14339" max="14339" width="25.42578125" style="115" bestFit="1" customWidth="1"/>
    <col min="14340" max="14340" width="13.42578125" style="115" customWidth="1"/>
    <col min="14341" max="14341" width="15.140625" style="115" customWidth="1"/>
    <col min="14342" max="14342" width="15.7109375" style="115" customWidth="1"/>
    <col min="14343" max="14592" width="11.42578125" style="115"/>
    <col min="14593" max="14593" width="7.85546875" style="115" customWidth="1"/>
    <col min="14594" max="14594" width="15.85546875" style="115" customWidth="1"/>
    <col min="14595" max="14595" width="25.42578125" style="115" bestFit="1" customWidth="1"/>
    <col min="14596" max="14596" width="13.42578125" style="115" customWidth="1"/>
    <col min="14597" max="14597" width="15.140625" style="115" customWidth="1"/>
    <col min="14598" max="14598" width="15.7109375" style="115" customWidth="1"/>
    <col min="14599" max="14848" width="11.42578125" style="115"/>
    <col min="14849" max="14849" width="7.85546875" style="115" customWidth="1"/>
    <col min="14850" max="14850" width="15.85546875" style="115" customWidth="1"/>
    <col min="14851" max="14851" width="25.42578125" style="115" bestFit="1" customWidth="1"/>
    <col min="14852" max="14852" width="13.42578125" style="115" customWidth="1"/>
    <col min="14853" max="14853" width="15.140625" style="115" customWidth="1"/>
    <col min="14854" max="14854" width="15.7109375" style="115" customWidth="1"/>
    <col min="14855" max="15104" width="11.42578125" style="115"/>
    <col min="15105" max="15105" width="7.85546875" style="115" customWidth="1"/>
    <col min="15106" max="15106" width="15.85546875" style="115" customWidth="1"/>
    <col min="15107" max="15107" width="25.42578125" style="115" bestFit="1" customWidth="1"/>
    <col min="15108" max="15108" width="13.42578125" style="115" customWidth="1"/>
    <col min="15109" max="15109" width="15.140625" style="115" customWidth="1"/>
    <col min="15110" max="15110" width="15.7109375" style="115" customWidth="1"/>
    <col min="15111" max="15360" width="11.42578125" style="115"/>
    <col min="15361" max="15361" width="7.85546875" style="115" customWidth="1"/>
    <col min="15362" max="15362" width="15.85546875" style="115" customWidth="1"/>
    <col min="15363" max="15363" width="25.42578125" style="115" bestFit="1" customWidth="1"/>
    <col min="15364" max="15364" width="13.42578125" style="115" customWidth="1"/>
    <col min="15365" max="15365" width="15.140625" style="115" customWidth="1"/>
    <col min="15366" max="15366" width="15.7109375" style="115" customWidth="1"/>
    <col min="15367" max="15616" width="11.42578125" style="115"/>
    <col min="15617" max="15617" width="7.85546875" style="115" customWidth="1"/>
    <col min="15618" max="15618" width="15.85546875" style="115" customWidth="1"/>
    <col min="15619" max="15619" width="25.42578125" style="115" bestFit="1" customWidth="1"/>
    <col min="15620" max="15620" width="13.42578125" style="115" customWidth="1"/>
    <col min="15621" max="15621" width="15.140625" style="115" customWidth="1"/>
    <col min="15622" max="15622" width="15.7109375" style="115" customWidth="1"/>
    <col min="15623" max="15872" width="11.42578125" style="115"/>
    <col min="15873" max="15873" width="7.85546875" style="115" customWidth="1"/>
    <col min="15874" max="15874" width="15.85546875" style="115" customWidth="1"/>
    <col min="15875" max="15875" width="25.42578125" style="115" bestFit="1" customWidth="1"/>
    <col min="15876" max="15876" width="13.42578125" style="115" customWidth="1"/>
    <col min="15877" max="15877" width="15.140625" style="115" customWidth="1"/>
    <col min="15878" max="15878" width="15.7109375" style="115" customWidth="1"/>
    <col min="15879" max="16128" width="11.42578125" style="115"/>
    <col min="16129" max="16129" width="7.85546875" style="115" customWidth="1"/>
    <col min="16130" max="16130" width="15.85546875" style="115" customWidth="1"/>
    <col min="16131" max="16131" width="25.42578125" style="115" bestFit="1" customWidth="1"/>
    <col min="16132" max="16132" width="13.42578125" style="115" customWidth="1"/>
    <col min="16133" max="16133" width="15.140625" style="115" customWidth="1"/>
    <col min="16134" max="16134" width="15.7109375" style="115" customWidth="1"/>
    <col min="16135" max="16384" width="11.42578125" style="115"/>
  </cols>
  <sheetData>
    <row r="1" spans="1:9" ht="18" x14ac:dyDescent="0.25">
      <c r="A1" s="203" t="s">
        <v>160</v>
      </c>
      <c r="E1" s="205" t="s">
        <v>161</v>
      </c>
      <c r="F1" s="206">
        <v>30</v>
      </c>
    </row>
    <row r="2" spans="1:9" ht="18" x14ac:dyDescent="0.25">
      <c r="A2" s="207" t="s">
        <v>162</v>
      </c>
      <c r="B2" s="208"/>
      <c r="C2" s="209"/>
      <c r="D2" s="209"/>
    </row>
    <row r="3" spans="1:9" ht="16.5" thickBot="1" x14ac:dyDescent="0.25">
      <c r="A3" s="211"/>
      <c r="B3" s="212"/>
      <c r="C3" s="211"/>
      <c r="D3" s="213"/>
      <c r="E3" s="214"/>
      <c r="F3" s="215"/>
    </row>
    <row r="4" spans="1:9" ht="63.75" thickBot="1" x14ac:dyDescent="0.25">
      <c r="A4" s="216" t="s">
        <v>163</v>
      </c>
      <c r="B4" s="217" t="s">
        <v>164</v>
      </c>
      <c r="C4" s="217" t="s">
        <v>165</v>
      </c>
      <c r="D4" s="218" t="s">
        <v>166</v>
      </c>
      <c r="E4" s="219" t="s">
        <v>167</v>
      </c>
      <c r="F4" s="219" t="s">
        <v>168</v>
      </c>
    </row>
    <row r="5" spans="1:9" x14ac:dyDescent="0.2">
      <c r="A5" s="220"/>
      <c r="B5" s="221"/>
      <c r="C5" s="221"/>
      <c r="D5" s="222"/>
      <c r="E5" s="223"/>
      <c r="F5" s="223"/>
    </row>
    <row r="6" spans="1:9" x14ac:dyDescent="0.2">
      <c r="A6" s="224">
        <v>1</v>
      </c>
      <c r="B6" s="225">
        <v>1815267564</v>
      </c>
      <c r="C6" s="226" t="s">
        <v>52</v>
      </c>
      <c r="D6" s="227">
        <f>F1+'[1]Final Salary'!T18</f>
        <v>28</v>
      </c>
      <c r="E6" s="228">
        <f>+'[1]Final Salary'!Z18</f>
        <v>14286</v>
      </c>
      <c r="F6" s="229">
        <f>ROUND(E6*0.75/100*D6/F1,0)</f>
        <v>100</v>
      </c>
      <c r="I6" s="230">
        <v>100</v>
      </c>
    </row>
    <row r="7" spans="1:9" x14ac:dyDescent="0.2">
      <c r="A7" s="224">
        <v>2</v>
      </c>
      <c r="B7" s="225">
        <v>1815674645</v>
      </c>
      <c r="C7" s="226" t="s">
        <v>61</v>
      </c>
      <c r="D7" s="227">
        <f>F1+'[1]Final Salary'!T17</f>
        <v>30</v>
      </c>
      <c r="E7" s="228">
        <f>+'[1]Final Salary'!Z17</f>
        <v>20413</v>
      </c>
      <c r="F7" s="229">
        <f>ROUND(E7*0.75/100*D7/F1,0)</f>
        <v>153</v>
      </c>
      <c r="I7" s="230">
        <v>153</v>
      </c>
    </row>
    <row r="8" spans="1:9" x14ac:dyDescent="0.2">
      <c r="A8" s="224">
        <v>3</v>
      </c>
      <c r="B8" s="225">
        <v>1815711624</v>
      </c>
      <c r="C8" s="226" t="s">
        <v>66</v>
      </c>
      <c r="D8" s="227">
        <f>F1+'[1]Final Salary'!T19</f>
        <v>29</v>
      </c>
      <c r="E8" s="228">
        <f>+'[1]Final Salary'!Z19</f>
        <v>14930</v>
      </c>
      <c r="F8" s="229">
        <f>ROUND(E8*0.75/100*D8/F1,0)</f>
        <v>108</v>
      </c>
      <c r="I8" s="230">
        <v>108</v>
      </c>
    </row>
    <row r="9" spans="1:9" x14ac:dyDescent="0.2">
      <c r="A9" s="224">
        <v>4</v>
      </c>
      <c r="B9" s="225"/>
      <c r="C9" s="226" t="s">
        <v>125</v>
      </c>
      <c r="D9" s="227">
        <f>F1+'[1]Final Salary'!T20</f>
        <v>30</v>
      </c>
      <c r="E9" s="228">
        <f>+'[1]Final Salary'!Z20</f>
        <v>17344</v>
      </c>
      <c r="F9" s="229">
        <f>ROUND(E9*0.75/100*D9/F1,0)</f>
        <v>130</v>
      </c>
      <c r="I9" s="230">
        <v>130</v>
      </c>
    </row>
    <row r="10" spans="1:9" x14ac:dyDescent="0.2">
      <c r="A10" s="224">
        <v>5</v>
      </c>
      <c r="B10" s="225"/>
      <c r="C10" s="226" t="s">
        <v>71</v>
      </c>
      <c r="D10" s="227">
        <f>F1+'[1]Final Salary'!T21</f>
        <v>28</v>
      </c>
      <c r="E10" s="228">
        <f>+'[1]Final Salary'!Z21</f>
        <v>9554</v>
      </c>
      <c r="F10" s="229">
        <f>ROUND(E10*0.75/100*D10/F1,0)</f>
        <v>67</v>
      </c>
      <c r="I10" s="230">
        <v>67</v>
      </c>
    </row>
    <row r="11" spans="1:9" x14ac:dyDescent="0.2">
      <c r="A11" s="224">
        <v>6</v>
      </c>
      <c r="B11" s="231"/>
      <c r="C11" s="226" t="s">
        <v>72</v>
      </c>
      <c r="D11" s="227">
        <f>F1+'[1]Final Salary'!T24</f>
        <v>30</v>
      </c>
      <c r="E11" s="228">
        <f>+'[1]Final Salary'!Z24</f>
        <v>11680</v>
      </c>
      <c r="F11" s="229">
        <f>ROUND(E11*0.75/100*D11/F1,0)</f>
        <v>88</v>
      </c>
      <c r="I11" s="230">
        <v>88</v>
      </c>
    </row>
    <row r="12" spans="1:9" x14ac:dyDescent="0.2">
      <c r="A12" s="224">
        <v>7</v>
      </c>
      <c r="B12" s="231"/>
      <c r="C12" s="226" t="s">
        <v>73</v>
      </c>
      <c r="D12" s="227">
        <f>F1+'[1]Final Salary'!T25</f>
        <v>30</v>
      </c>
      <c r="E12" s="228">
        <f>+'[1]Final Salary'!Z25</f>
        <v>12200</v>
      </c>
      <c r="F12" s="229">
        <f>ROUND(E12*0.75/100*D12/F1,0)</f>
        <v>92</v>
      </c>
      <c r="I12" s="230">
        <v>92</v>
      </c>
    </row>
    <row r="13" spans="1:9" x14ac:dyDescent="0.2">
      <c r="A13" s="224">
        <v>8</v>
      </c>
      <c r="B13" s="231"/>
      <c r="C13" s="232" t="s">
        <v>74</v>
      </c>
      <c r="D13" s="227">
        <f>F1+'[1]Final Salary'!T38</f>
        <v>27</v>
      </c>
      <c r="E13" s="228">
        <f>+'[1]Final Salary'!Z38</f>
        <v>17164</v>
      </c>
      <c r="F13" s="229">
        <f>ROUND(E13*0.75/100*D13/F1,0)</f>
        <v>116</v>
      </c>
      <c r="I13" s="230">
        <v>116</v>
      </c>
    </row>
    <row r="14" spans="1:9" x14ac:dyDescent="0.2">
      <c r="A14" s="224"/>
      <c r="B14" s="231"/>
      <c r="C14" s="232" t="s">
        <v>169</v>
      </c>
      <c r="D14" s="227">
        <f>F1+'[1]Final Salary'!T71</f>
        <v>30</v>
      </c>
      <c r="E14" s="228">
        <f>+'[1]Final Salary'!Z71</f>
        <v>14613</v>
      </c>
      <c r="F14" s="229">
        <f>ROUND(E14*0.75/100*D14/F1,0)</f>
        <v>110</v>
      </c>
      <c r="I14" s="230">
        <v>112</v>
      </c>
    </row>
    <row r="15" spans="1:9" x14ac:dyDescent="0.2">
      <c r="A15" s="224"/>
      <c r="B15" s="231"/>
      <c r="C15" s="232"/>
      <c r="D15" s="233"/>
      <c r="E15" s="234"/>
      <c r="F15" s="229"/>
      <c r="I15" s="230"/>
    </row>
    <row r="16" spans="1:9" x14ac:dyDescent="0.2">
      <c r="A16" s="224"/>
      <c r="B16" s="231"/>
      <c r="C16" s="232"/>
      <c r="D16" s="235"/>
      <c r="E16" s="234"/>
      <c r="F16" s="236"/>
    </row>
    <row r="17" spans="1:10" x14ac:dyDescent="0.2">
      <c r="A17" s="237" t="s">
        <v>77</v>
      </c>
      <c r="B17" s="238"/>
      <c r="C17" s="239"/>
      <c r="D17" s="240"/>
      <c r="E17" s="241">
        <f>SUM(E6:E16)</f>
        <v>132184</v>
      </c>
      <c r="F17" s="241">
        <f>SUM(F5:F16)</f>
        <v>964</v>
      </c>
      <c r="I17" s="242">
        <f>+F17-'[1]Final Salary'!AA73</f>
        <v>-2</v>
      </c>
      <c r="J17" s="115" t="s">
        <v>78</v>
      </c>
    </row>
    <row r="18" spans="1:10" x14ac:dyDescent="0.2">
      <c r="A18" s="243"/>
      <c r="B18" s="244"/>
      <c r="C18" s="245"/>
      <c r="D18" s="246"/>
      <c r="E18" s="247"/>
      <c r="F18" s="248"/>
    </row>
    <row r="19" spans="1:10" x14ac:dyDescent="0.2">
      <c r="A19" s="249" t="s">
        <v>170</v>
      </c>
      <c r="B19" s="250"/>
      <c r="C19" s="250"/>
      <c r="D19" s="250"/>
      <c r="E19" s="251"/>
      <c r="F19" s="241">
        <f>0.0325*(E17)</f>
        <v>4295.9800000000005</v>
      </c>
    </row>
    <row r="20" spans="1:10" ht="16.5" thickBot="1" x14ac:dyDescent="0.25">
      <c r="A20" s="252"/>
      <c r="B20" s="253"/>
      <c r="C20" s="253"/>
      <c r="D20" s="253"/>
      <c r="E20" s="253"/>
      <c r="F20" s="254"/>
    </row>
    <row r="21" spans="1:10" ht="16.5" thickBot="1" x14ac:dyDescent="0.25">
      <c r="A21" s="255" t="s">
        <v>171</v>
      </c>
      <c r="B21" s="255"/>
      <c r="C21" s="255"/>
      <c r="D21" s="255"/>
      <c r="E21" s="256"/>
      <c r="F21" s="257">
        <f>F17+F19</f>
        <v>5259.9800000000005</v>
      </c>
    </row>
    <row r="22" spans="1:10" ht="16.5" thickTop="1" x14ac:dyDescent="0.2">
      <c r="A22" s="258"/>
      <c r="B22" s="259"/>
      <c r="C22" s="260"/>
      <c r="D22" s="258"/>
      <c r="E22" s="261"/>
      <c r="F22" s="262"/>
    </row>
    <row r="24" spans="1:10" x14ac:dyDescent="0.25">
      <c r="C24" s="263" t="s">
        <v>87</v>
      </c>
    </row>
    <row r="25" spans="1:10" x14ac:dyDescent="0.25">
      <c r="C25" s="264" t="s">
        <v>172</v>
      </c>
    </row>
    <row r="26" spans="1:10" x14ac:dyDescent="0.25">
      <c r="C26" s="263" t="s">
        <v>86</v>
      </c>
    </row>
    <row r="27" spans="1:10" x14ac:dyDescent="0.25">
      <c r="C27" s="226" t="s">
        <v>146</v>
      </c>
    </row>
  </sheetData>
  <mergeCells count="3">
    <mergeCell ref="A17:C17"/>
    <mergeCell ref="A19:E19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 SHEET</vt:lpstr>
      <vt:lpstr>ESIC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2023-07-06T11:18:35Z</dcterms:modified>
</cp:coreProperties>
</file>