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D14" i="2"/>
  <c r="D13" i="2"/>
  <c r="D12" i="2"/>
  <c r="D11" i="2"/>
  <c r="D10" i="2"/>
  <c r="D9" i="2"/>
  <c r="D8" i="2"/>
  <c r="D7" i="2"/>
  <c r="D6" i="2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U23" i="1" s="1"/>
  <c r="W23" i="1" s="1"/>
  <c r="R23" i="1"/>
  <c r="S22" i="1"/>
  <c r="R22" i="1"/>
  <c r="S21" i="1"/>
  <c r="U21" i="1" s="1"/>
  <c r="R21" i="1"/>
  <c r="R20" i="1"/>
  <c r="R19" i="1"/>
  <c r="R18" i="1"/>
  <c r="S17" i="1"/>
  <c r="R17" i="1"/>
  <c r="T16" i="1"/>
  <c r="R16" i="1"/>
  <c r="T15" i="1"/>
  <c r="S15" i="1"/>
  <c r="R15" i="1"/>
  <c r="R14" i="1"/>
  <c r="T13" i="1"/>
  <c r="S13" i="1"/>
  <c r="R13" i="1"/>
  <c r="T12" i="1"/>
  <c r="R12" i="1"/>
  <c r="X11" i="1"/>
  <c r="R11" i="1"/>
  <c r="T10" i="1"/>
  <c r="S10" i="1"/>
  <c r="S20" i="1" s="1"/>
  <c r="R10" i="1"/>
  <c r="X9" i="1"/>
  <c r="R9" i="1"/>
  <c r="S8" i="1"/>
  <c r="S9" i="1" s="1"/>
  <c r="S11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X7" i="1"/>
  <c r="R7" i="1"/>
  <c r="U7" i="1" s="1"/>
  <c r="U27" i="1" l="1"/>
  <c r="W27" i="1" s="1"/>
  <c r="U13" i="1"/>
  <c r="V13" i="1" s="1"/>
  <c r="X13" i="1" s="1"/>
  <c r="U16" i="1"/>
  <c r="U10" i="1"/>
  <c r="W10" i="1" s="1"/>
  <c r="S18" i="1"/>
  <c r="U18" i="1" s="1"/>
  <c r="W18" i="1" s="1"/>
  <c r="U26" i="1"/>
  <c r="V26" i="1" s="1"/>
  <c r="X26" i="1" s="1"/>
  <c r="U8" i="1"/>
  <c r="V8" i="1" s="1"/>
  <c r="U15" i="1"/>
  <c r="W15" i="1" s="1"/>
  <c r="U17" i="1"/>
  <c r="V17" i="1" s="1"/>
  <c r="X17" i="1" s="1"/>
  <c r="U25" i="1"/>
  <c r="W25" i="1" s="1"/>
  <c r="Y25" i="1" s="1"/>
  <c r="U29" i="1"/>
  <c r="V29" i="1" s="1"/>
  <c r="X29" i="1" s="1"/>
  <c r="U20" i="1"/>
  <c r="W20" i="1" s="1"/>
  <c r="R31" i="1"/>
  <c r="U22" i="1"/>
  <c r="V22" i="1" s="1"/>
  <c r="X22" i="1" s="1"/>
  <c r="U28" i="1"/>
  <c r="W28" i="1" s="1"/>
  <c r="W7" i="1"/>
  <c r="S19" i="1"/>
  <c r="U19" i="1" s="1"/>
  <c r="U9" i="1"/>
  <c r="W9" i="1" s="1"/>
  <c r="Y9" i="1" s="1"/>
  <c r="W26" i="1"/>
  <c r="V27" i="1"/>
  <c r="X27" i="1" s="1"/>
  <c r="W13" i="1"/>
  <c r="W16" i="1"/>
  <c r="V16" i="1"/>
  <c r="X16" i="1" s="1"/>
  <c r="V21" i="1"/>
  <c r="X21" i="1" s="1"/>
  <c r="W21" i="1"/>
  <c r="U11" i="1"/>
  <c r="W11" i="1" s="1"/>
  <c r="Y11" i="1" s="1"/>
  <c r="S12" i="1"/>
  <c r="U12" i="1"/>
  <c r="W17" i="1"/>
  <c r="V25" i="1"/>
  <c r="X25" i="1" s="1"/>
  <c r="V23" i="1"/>
  <c r="X23" i="1" s="1"/>
  <c r="Y23" i="1" s="1"/>
  <c r="S14" i="1"/>
  <c r="U14" i="1" s="1"/>
  <c r="Y26" i="1" l="1"/>
  <c r="V18" i="1"/>
  <c r="X18" i="1" s="1"/>
  <c r="Y18" i="1" s="1"/>
  <c r="V15" i="1"/>
  <c r="X15" i="1" s="1"/>
  <c r="V10" i="1"/>
  <c r="X10" i="1" s="1"/>
  <c r="Y10" i="1" s="1"/>
  <c r="Y17" i="1"/>
  <c r="Y21" i="1"/>
  <c r="W22" i="1"/>
  <c r="Y22" i="1" s="1"/>
  <c r="W8" i="1"/>
  <c r="W29" i="1"/>
  <c r="Y29" i="1" s="1"/>
  <c r="V20" i="1"/>
  <c r="X20" i="1" s="1"/>
  <c r="Y20" i="1" s="1"/>
  <c r="V28" i="1"/>
  <c r="X28" i="1" s="1"/>
  <c r="Y28" i="1" s="1"/>
  <c r="Y15" i="1"/>
  <c r="Y16" i="1"/>
  <c r="Y27" i="1"/>
  <c r="Y7" i="1"/>
  <c r="V12" i="1"/>
  <c r="X12" i="1" s="1"/>
  <c r="W12" i="1"/>
  <c r="W14" i="1"/>
  <c r="V14" i="1"/>
  <c r="X14" i="1" s="1"/>
  <c r="Y13" i="1"/>
  <c r="X8" i="1"/>
  <c r="V19" i="1"/>
  <c r="X19" i="1" s="1"/>
  <c r="W19" i="1"/>
  <c r="Y14" i="1" l="1"/>
  <c r="Y19" i="1"/>
  <c r="Y12" i="1"/>
  <c r="Y8" i="1"/>
  <c r="T18" i="1" l="1"/>
  <c r="E14" i="2" l="1"/>
  <c r="F14" i="2" s="1"/>
  <c r="T19" i="1"/>
  <c r="T21" i="1"/>
  <c r="T28" i="1"/>
  <c r="E8" i="2"/>
  <c r="F8" i="2" s="1"/>
  <c r="E11" i="2"/>
  <c r="F11" i="2" s="1"/>
  <c r="T20" i="1"/>
  <c r="T22" i="1"/>
  <c r="T14" i="1"/>
  <c r="T11" i="1"/>
  <c r="T29" i="1"/>
  <c r="T24" i="1"/>
  <c r="U24" i="1"/>
  <c r="E13" i="2" l="1"/>
  <c r="F13" i="2" s="1"/>
  <c r="E6" i="2"/>
  <c r="T26" i="1"/>
  <c r="T27" i="1"/>
  <c r="T7" i="1"/>
  <c r="W24" i="1"/>
  <c r="V24" i="1"/>
  <c r="U31" i="1"/>
  <c r="W33" i="1" s="1"/>
  <c r="E9" i="2"/>
  <c r="F9" i="2" s="1"/>
  <c r="T25" i="1" l="1"/>
  <c r="T17" i="1"/>
  <c r="T8" i="1"/>
  <c r="X24" i="1"/>
  <c r="X31" i="1" s="1"/>
  <c r="V31" i="1"/>
  <c r="T23" i="1"/>
  <c r="Y24" i="1"/>
  <c r="Y31" i="1" s="1"/>
  <c r="W31" i="1"/>
  <c r="E12" i="2"/>
  <c r="F12" i="2" s="1"/>
  <c r="F6" i="2"/>
  <c r="E10" i="2" l="1"/>
  <c r="F10" i="2" s="1"/>
  <c r="E7" i="2"/>
  <c r="W34" i="1"/>
  <c r="W35" i="1"/>
  <c r="W32" i="1"/>
  <c r="W37" i="1" l="1"/>
  <c r="F7" i="2"/>
  <c r="F16" i="2" s="1"/>
  <c r="F20" i="2" s="1"/>
  <c r="E16" i="2"/>
  <c r="F18" i="2" s="1"/>
  <c r="T9" i="1" l="1"/>
  <c r="T31" i="1" s="1"/>
</calcChain>
</file>

<file path=xl/sharedStrings.xml><?xml version="1.0" encoding="utf-8"?>
<sst xmlns="http://schemas.openxmlformats.org/spreadsheetml/2006/main" count="237" uniqueCount="176">
  <si>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</si>
  <si>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</si>
  <si>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</si>
  <si>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</si>
  <si>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</si>
  <si>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</si>
  <si>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</si>
  <si>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</si>
  <si>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</si>
  <si>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</si>
  <si>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</si>
  <si>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</si>
  <si>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</si>
  <si>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</si>
  <si>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</si>
  <si>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</si>
  <si>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</si>
  <si>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</si>
  <si>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</si>
  <si>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</si>
  <si>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</si>
  <si>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</si>
  <si>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</si>
  <si>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</si>
  <si>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</si>
  <si>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</si>
  <si>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</si>
  <si>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</si>
  <si>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</si>
  <si>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</si>
  <si>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</si>
  <si>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</si>
  <si>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</si>
  <si>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</si>
  <si>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</si>
  <si>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</si>
  <si>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</si>
  <si>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</si>
  <si>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</si>
  <si>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</si>
  <si>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</si>
  <si>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</si>
  <si>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</si>
  <si>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</si>
  <si>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</si>
  <si>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</si>
  <si>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</si>
  <si>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</si>
  <si>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</si>
  <si>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</si>
  <si>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</si>
  <si>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</si>
  <si>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</si>
  <si>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</si>
  <si>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</si>
  <si>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</si>
  <si>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</si>
  <si>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</si>
  <si>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</si>
  <si>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</si>
  <si>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</si>
  <si>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</si>
  <si>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</si>
  <si>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</si>
  <si>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</si>
  <si>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</si>
  <si>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</si>
  <si>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</si>
  <si>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</si>
  <si>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</si>
  <si>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</si>
  <si>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Abhilash Sahu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</si>
  <si>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</si>
  <si>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</si>
  <si>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</si>
  <si>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</si>
  <si>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</si>
  <si>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</si>
  <si>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</si>
  <si>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</si>
  <si>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</si>
  <si>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</si>
  <si>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</si>
  <si>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</si>
  <si>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</si>
  <si>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</si>
  <si>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</si>
  <si>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</si>
  <si>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</si>
  <si>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</si>
  <si>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</si>
  <si>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</si>
  <si>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</si>
  <si>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</si>
  <si>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Left job on 20th Jan2017</t>
  </si>
  <si>
    <t>Anjali Chouhan</t>
  </si>
  <si>
    <t>Priyanka Gupta</t>
  </si>
  <si>
    <t>Namrata Bansal</t>
  </si>
  <si>
    <t>Vinay Vatnani</t>
  </si>
  <si>
    <t>Surbhi Rathore</t>
  </si>
  <si>
    <t>Vivek Rathore</t>
  </si>
  <si>
    <t>Naman Agrawal</t>
  </si>
  <si>
    <t>Muskan Ved</t>
  </si>
  <si>
    <t>Rohit Choudhary</t>
  </si>
  <si>
    <t>Varun Patidar</t>
  </si>
  <si>
    <t>Manisha Soni</t>
  </si>
  <si>
    <t>Mamta Arora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</si>
  <si>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</si>
  <si>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</si>
  <si>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</si>
  <si>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</si>
  <si>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</si>
  <si>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</si>
  <si>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</si>
  <si>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</si>
  <si>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</si>
  <si>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</si>
  <si>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Bharat</t>
  </si>
  <si>
    <t>Prakash Chandra</t>
  </si>
  <si>
    <t>Devendra Malviya</t>
  </si>
  <si>
    <t>Harsh Raikwar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</si>
  <si>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</si>
  <si>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</si>
  <si>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</si>
  <si>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</si>
  <si>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</si>
  <si>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</si>
  <si>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</si>
  <si>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</si>
  <si>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</si>
  <si>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</si>
  <si>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</si>
  <si>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</si>
  <si>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</si>
  <si>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</si>
  <si>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</si>
  <si>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</si>
  <si>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</si>
  <si>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</si>
  <si>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</si>
  <si>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</si>
  <si>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</si>
  <si>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</si>
  <si>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</si>
  <si>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</si>
  <si>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</si>
  <si>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</si>
  <si>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</si>
  <si>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</si>
  <si>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</si>
  <si>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</si>
  <si>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Archana Singhal</t>
  </si>
  <si>
    <t>Karuna Sarawat</t>
  </si>
  <si>
    <t>Lakhan Karma</t>
  </si>
  <si>
    <t>Manish  Sajankar</t>
  </si>
  <si>
    <t>Shivani Thakur</t>
  </si>
  <si>
    <t>Bilal Mansuri</t>
  </si>
  <si>
    <t>Prajakta Akolkar</t>
  </si>
  <si>
    <t>Jaspreet Rajpal</t>
  </si>
  <si>
    <t>Mahak Ghumare</t>
  </si>
  <si>
    <t>Mohit Upadhyay</t>
  </si>
  <si>
    <t>Kamal Piplaje</t>
  </si>
  <si>
    <t>Paras Joshi</t>
  </si>
  <si>
    <t>Hemant Sharma</t>
  </si>
  <si>
    <t>Ankit Mishra</t>
  </si>
  <si>
    <t>Ravi Patel</t>
  </si>
  <si>
    <t>Yash Chauhan</t>
  </si>
  <si>
    <t>Vaishnavi Panchbhai</t>
  </si>
  <si>
    <t>Aashi Bansal</t>
  </si>
  <si>
    <t>Ishan Garg</t>
  </si>
  <si>
    <t>Sriyansi Mittal</t>
  </si>
  <si>
    <t>Sakshi Yadav</t>
  </si>
  <si>
    <t>Bhavya Manghwani</t>
  </si>
  <si>
    <r>
      <t>PROVIDENT FUND SHEET FOR THE MONTH- JULY-</t>
    </r>
    <r>
      <rPr>
        <b/>
        <sz val="14"/>
        <rFont val="Arial Black"/>
        <family val="2"/>
      </rPr>
      <t>2024</t>
    </r>
  </si>
  <si>
    <t>ESIC SHEET FOR THE MONTH- JULY-2024 (31 days)</t>
  </si>
  <si>
    <t>Pushpendra Patidar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</si>
</sst>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0" fontId="8" fillId="6" borderId="1" xfId="2" applyFont="1" applyFill="1" applyBorder="1" applyAlignment="1">
      <alignment horizontal="center" vertical="center" wrapText="1"/>
    </xf>
    <xf numFmtId="0" fontId="44" fillId="0" borderId="1" xfId="2" applyFont="1" applyFill="1" applyBorder="1"/>
    <xf numFmtId="1" fontId="44" fillId="0" borderId="1" xfId="2" applyNumberFormat="1" applyFont="1" applyFill="1" applyBorder="1" applyAlignment="1">
      <alignment horizontal="center"/>
    </xf>
    <xf numFmtId="0" fontId="44" fillId="0" borderId="1" xfId="2" applyFont="1" applyFill="1" applyBorder="1" applyAlignment="1">
      <alignment horizontal="center"/>
    </xf>
    <xf numFmtId="1" fontId="36" fillId="0" borderId="0" xfId="0" applyNumberFormat="1" applyFont="1"/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 vertical="center"/>
    </xf>
    <xf numFmtId="1" fontId="9" fillId="0" borderId="14" xfId="2" applyNumberFormat="1" applyFont="1" applyFill="1" applyBorder="1" applyAlignment="1">
      <alignment horizontal="center" vertical="center"/>
    </xf>
    <xf numFmtId="0" fontId="9" fillId="0" borderId="0" xfId="2" applyFont="1" applyFill="1"/>
    <xf numFmtId="0" fontId="40" fillId="0" borderId="31" xfId="0" applyFont="1" applyFill="1" applyBorder="1" applyAlignment="1">
      <alignment horizontal="left"/>
    </xf>
    <xf numFmtId="2" fontId="40" fillId="0" borderId="32" xfId="0" applyNumberFormat="1" applyFont="1" applyFill="1" applyBorder="1" applyAlignment="1">
      <alignment horizontal="center"/>
    </xf>
    <xf numFmtId="1" fontId="40" fillId="0" borderId="32" xfId="0" applyNumberFormat="1" applyFont="1" applyFill="1" applyBorder="1" applyAlignment="1">
      <alignment horizontal="center"/>
    </xf>
    <xf numFmtId="0" fontId="18" fillId="0" borderId="0" xfId="0" applyFont="1" applyFill="1"/>
    <xf numFmtId="2" fontId="41" fillId="0" borderId="0" xfId="0" applyNumberFormat="1" applyFont="1" applyFill="1"/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5" fillId="0" borderId="1" xfId="2" applyFont="1" applyBorder="1" applyAlignment="1">
      <alignment horizont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uly-24%20Salary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4">
          <cell r="D14">
            <v>23000</v>
          </cell>
          <cell r="I14">
            <v>16200</v>
          </cell>
        </row>
        <row r="15">
          <cell r="D15">
            <v>9225</v>
          </cell>
          <cell r="T15">
            <v>-6.5</v>
          </cell>
          <cell r="Z15">
            <v>15707</v>
          </cell>
        </row>
        <row r="16">
          <cell r="D16">
            <v>9225</v>
          </cell>
          <cell r="T16">
            <v>-2</v>
          </cell>
          <cell r="Z16">
            <v>14327</v>
          </cell>
        </row>
        <row r="17">
          <cell r="D17">
            <v>9225</v>
          </cell>
          <cell r="T17">
            <v>-3.5</v>
          </cell>
          <cell r="Z17">
            <v>17288.75</v>
          </cell>
        </row>
        <row r="18">
          <cell r="D18">
            <v>9225</v>
          </cell>
          <cell r="I18">
            <v>8775</v>
          </cell>
          <cell r="T18">
            <v>-13</v>
          </cell>
          <cell r="Z18">
            <v>9270.25</v>
          </cell>
        </row>
        <row r="19">
          <cell r="D19">
            <v>9225</v>
          </cell>
          <cell r="T19">
            <v>-2</v>
          </cell>
          <cell r="Z19">
            <v>10313</v>
          </cell>
        </row>
        <row r="20">
          <cell r="D20">
            <v>36120</v>
          </cell>
          <cell r="I20">
            <v>28260</v>
          </cell>
        </row>
        <row r="22">
          <cell r="D22">
            <v>9225</v>
          </cell>
          <cell r="Z22">
            <v>12200</v>
          </cell>
        </row>
        <row r="26">
          <cell r="D26">
            <v>15000</v>
          </cell>
          <cell r="I26">
            <v>15500</v>
          </cell>
          <cell r="T26">
            <v>-1</v>
          </cell>
        </row>
        <row r="29">
          <cell r="D29">
            <v>15000</v>
          </cell>
          <cell r="I29">
            <v>12500</v>
          </cell>
          <cell r="T29">
            <v>-3</v>
          </cell>
        </row>
        <row r="51">
          <cell r="D51">
            <v>9225</v>
          </cell>
          <cell r="I51">
            <v>1775</v>
          </cell>
          <cell r="T51">
            <v>-3.5</v>
          </cell>
          <cell r="Z51">
            <v>8450</v>
          </cell>
        </row>
        <row r="52">
          <cell r="D52">
            <v>9225</v>
          </cell>
          <cell r="I52">
            <v>15000</v>
          </cell>
        </row>
        <row r="54">
          <cell r="D54">
            <v>9225</v>
          </cell>
          <cell r="I54">
            <v>15500</v>
          </cell>
        </row>
        <row r="55">
          <cell r="D55">
            <v>9225</v>
          </cell>
          <cell r="I55">
            <v>15500</v>
          </cell>
        </row>
        <row r="56">
          <cell r="D56">
            <v>11400</v>
          </cell>
          <cell r="I56">
            <v>7900</v>
          </cell>
        </row>
        <row r="57">
          <cell r="D57">
            <v>60000</v>
          </cell>
          <cell r="I57">
            <v>60000</v>
          </cell>
        </row>
        <row r="58">
          <cell r="D58">
            <v>35000</v>
          </cell>
          <cell r="I58">
            <v>17500</v>
          </cell>
        </row>
        <row r="59">
          <cell r="D59">
            <v>9225</v>
          </cell>
          <cell r="I59">
            <v>15500</v>
          </cell>
          <cell r="T59">
            <v>-1.5</v>
          </cell>
        </row>
        <row r="64">
          <cell r="D64">
            <v>9225</v>
          </cell>
          <cell r="I64">
            <v>10500</v>
          </cell>
          <cell r="T64">
            <v>-4.5</v>
          </cell>
          <cell r="Z64">
            <v>14983</v>
          </cell>
        </row>
        <row r="65">
          <cell r="D65">
            <v>9225</v>
          </cell>
          <cell r="I65">
            <v>3500</v>
          </cell>
          <cell r="Z65">
            <v>13122.25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09"/>
  <sheetViews>
    <sheetView tabSelected="1" workbookViewId="0">
      <selection activeCell="AB19" sqref="AB19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173</v>
      </c>
    </row>
    <row r="4" spans="1:234" ht="17.25" customHeight="1">
      <c r="A4" s="265" t="s">
        <v>2</v>
      </c>
      <c r="B4" s="255" t="s">
        <v>3</v>
      </c>
      <c r="C4" s="256"/>
      <c r="D4" s="256"/>
      <c r="E4" s="256"/>
      <c r="F4" s="256"/>
      <c r="G4" s="256"/>
      <c r="H4" s="256"/>
      <c r="I4" s="256"/>
      <c r="J4" s="256"/>
      <c r="K4" s="257"/>
      <c r="L4" s="9"/>
      <c r="M4" s="9"/>
      <c r="N4" s="9"/>
      <c r="O4" s="10"/>
      <c r="P4" s="9"/>
      <c r="Q4" s="9"/>
      <c r="R4" s="258" t="s">
        <v>4</v>
      </c>
      <c r="S4" s="259" t="s">
        <v>5</v>
      </c>
      <c r="T4" s="259" t="s">
        <v>6</v>
      </c>
      <c r="U4" s="251" t="s">
        <v>7</v>
      </c>
      <c r="V4" s="245" t="s">
        <v>8</v>
      </c>
      <c r="W4" s="245" t="s">
        <v>9</v>
      </c>
      <c r="X4" s="245"/>
      <c r="Y4" s="245"/>
    </row>
    <row r="5" spans="1:234" ht="15" customHeight="1">
      <c r="A5" s="265"/>
      <c r="B5" s="246" t="s">
        <v>10</v>
      </c>
      <c r="C5" s="266" t="s">
        <v>11</v>
      </c>
      <c r="D5" s="264" t="s">
        <v>12</v>
      </c>
      <c r="E5" s="264" t="s">
        <v>13</v>
      </c>
      <c r="F5" s="248" t="s">
        <v>14</v>
      </c>
      <c r="G5" s="248" t="s">
        <v>15</v>
      </c>
      <c r="H5" s="248" t="s">
        <v>16</v>
      </c>
      <c r="I5" s="253" t="s">
        <v>17</v>
      </c>
      <c r="J5" s="248" t="s">
        <v>18</v>
      </c>
      <c r="K5" s="270" t="s">
        <v>19</v>
      </c>
      <c r="L5" s="264" t="s">
        <v>20</v>
      </c>
      <c r="M5" s="264" t="s">
        <v>21</v>
      </c>
      <c r="N5" s="261" t="s">
        <v>22</v>
      </c>
      <c r="O5" s="262" t="s">
        <v>23</v>
      </c>
      <c r="P5" s="261" t="s">
        <v>24</v>
      </c>
      <c r="Q5" s="268" t="s">
        <v>25</v>
      </c>
      <c r="R5" s="258"/>
      <c r="S5" s="260"/>
      <c r="T5" s="260"/>
      <c r="U5" s="252"/>
      <c r="V5" s="245"/>
      <c r="W5" s="250" t="s">
        <v>26</v>
      </c>
      <c r="X5" s="250" t="s">
        <v>27</v>
      </c>
      <c r="Y5" s="250" t="s">
        <v>28</v>
      </c>
    </row>
    <row r="6" spans="1:234" ht="31.5">
      <c r="A6" s="265"/>
      <c r="B6" s="247"/>
      <c r="C6" s="267"/>
      <c r="D6" s="248"/>
      <c r="E6" s="248"/>
      <c r="F6" s="249"/>
      <c r="G6" s="249"/>
      <c r="H6" s="249"/>
      <c r="I6" s="254"/>
      <c r="J6" s="249"/>
      <c r="K6" s="271"/>
      <c r="L6" s="248"/>
      <c r="M6" s="248"/>
      <c r="N6" s="262"/>
      <c r="O6" s="263"/>
      <c r="P6" s="262"/>
      <c r="Q6" s="269"/>
      <c r="R6" s="11"/>
      <c r="S6" s="11"/>
      <c r="T6" s="11"/>
      <c r="U6" s="12"/>
      <c r="V6" s="218" t="s">
        <v>29</v>
      </c>
      <c r="W6" s="250"/>
      <c r="X6" s="250"/>
      <c r="Y6" s="250"/>
    </row>
    <row r="7" spans="1:234" s="33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213">
        <f t="shared" ref="W7:W15" si="0">ROUND(U7*12/100,0)</f>
        <v>3600</v>
      </c>
      <c r="X7" s="31">
        <f t="shared" ref="X7:X16" si="1">V7*8.33/100</f>
        <v>1249.5</v>
      </c>
      <c r="Y7" s="31">
        <f>W7-X7</f>
        <v>2350.5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s="33" customFormat="1" ht="12.75">
      <c r="A8" s="13">
        <f t="shared" ref="A8:A26" si="2">+A7+1</f>
        <v>2</v>
      </c>
      <c r="B8" s="14"/>
      <c r="C8" s="15">
        <v>100092701028</v>
      </c>
      <c r="D8" s="34" t="s">
        <v>40</v>
      </c>
      <c r="E8" s="17" t="s">
        <v>41</v>
      </c>
      <c r="F8" s="18" t="s">
        <v>42</v>
      </c>
      <c r="G8" s="35" t="s">
        <v>33</v>
      </c>
      <c r="H8" s="36" t="s">
        <v>43</v>
      </c>
      <c r="I8" s="21" t="s">
        <v>34</v>
      </c>
      <c r="J8" s="20" t="s">
        <v>35</v>
      </c>
      <c r="K8" s="37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8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213">
        <f t="shared" si="0"/>
        <v>1800</v>
      </c>
      <c r="X8" s="31">
        <f t="shared" si="1"/>
        <v>1249.5</v>
      </c>
      <c r="Y8" s="31">
        <f t="shared" ref="Y8:Y16" si="3">W8-X8</f>
        <v>550.5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</row>
    <row r="9" spans="1:234" s="33" customFormat="1" ht="14.25" customHeight="1">
      <c r="A9" s="13">
        <f t="shared" si="2"/>
        <v>3</v>
      </c>
      <c r="B9" s="39"/>
      <c r="C9" s="15">
        <v>100170161176</v>
      </c>
      <c r="D9" s="34" t="s">
        <v>46</v>
      </c>
      <c r="E9" s="40" t="s">
        <v>47</v>
      </c>
      <c r="F9" s="18" t="s">
        <v>48</v>
      </c>
      <c r="G9" s="35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1">
        <v>80010185508</v>
      </c>
      <c r="M9" s="23" t="s">
        <v>37</v>
      </c>
      <c r="N9" s="24">
        <v>887154784191</v>
      </c>
      <c r="O9" s="42" t="s">
        <v>49</v>
      </c>
      <c r="P9" s="18"/>
      <c r="Q9" s="38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213">
        <f t="shared" si="0"/>
        <v>2640</v>
      </c>
      <c r="X9" s="31">
        <f t="shared" si="1"/>
        <v>1249.5</v>
      </c>
      <c r="Y9" s="31">
        <f t="shared" si="3"/>
        <v>1390.5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</row>
    <row r="10" spans="1:234" s="33" customFormat="1" ht="12.75">
      <c r="A10" s="13">
        <f t="shared" si="2"/>
        <v>4</v>
      </c>
      <c r="B10" s="39"/>
      <c r="C10" s="15">
        <v>100476085069</v>
      </c>
      <c r="D10" s="34" t="s">
        <v>50</v>
      </c>
      <c r="E10" s="17" t="s">
        <v>51</v>
      </c>
      <c r="F10" s="18" t="s">
        <v>52</v>
      </c>
      <c r="G10" s="35" t="s">
        <v>33</v>
      </c>
      <c r="H10" s="20"/>
      <c r="I10" s="21" t="s">
        <v>34</v>
      </c>
      <c r="J10" s="20" t="s">
        <v>35</v>
      </c>
      <c r="K10" s="19" t="s">
        <v>36</v>
      </c>
      <c r="L10" s="41">
        <v>80010185818</v>
      </c>
      <c r="M10" s="23" t="s">
        <v>37</v>
      </c>
      <c r="N10" s="43">
        <v>418274829898</v>
      </c>
      <c r="O10" s="42" t="s">
        <v>53</v>
      </c>
      <c r="P10" s="18"/>
      <c r="Q10" s="16">
        <v>8817312650</v>
      </c>
      <c r="R10" s="27">
        <f>-'[1]Final Salary'!T16</f>
        <v>2</v>
      </c>
      <c r="S10" s="27">
        <f>+S7</f>
        <v>22</v>
      </c>
      <c r="T10" s="29">
        <f>+'[1]Final Salary'!D16</f>
        <v>9225</v>
      </c>
      <c r="U10" s="30">
        <f>(T10/S10)*(S10-R10)</f>
        <v>8386.363636363636</v>
      </c>
      <c r="V10" s="31">
        <f>+U10</f>
        <v>8386.363636363636</v>
      </c>
      <c r="W10" s="213">
        <f t="shared" si="0"/>
        <v>1006</v>
      </c>
      <c r="X10" s="31">
        <f t="shared" si="1"/>
        <v>698.58409090909083</v>
      </c>
      <c r="Y10" s="31">
        <f t="shared" si="3"/>
        <v>307.41590909090917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</row>
    <row r="11" spans="1:234" s="33" customFormat="1" ht="12.75">
      <c r="A11" s="13">
        <f t="shared" si="2"/>
        <v>5</v>
      </c>
      <c r="B11" s="44"/>
      <c r="C11" s="15">
        <v>101250035730</v>
      </c>
      <c r="D11" s="45" t="s">
        <v>54</v>
      </c>
      <c r="E11" s="17" t="s">
        <v>55</v>
      </c>
      <c r="F11" s="18" t="s">
        <v>56</v>
      </c>
      <c r="G11" s="35" t="s">
        <v>31</v>
      </c>
      <c r="H11" s="20">
        <v>31213</v>
      </c>
      <c r="I11" s="46" t="s">
        <v>57</v>
      </c>
      <c r="J11" s="20" t="s">
        <v>35</v>
      </c>
      <c r="K11" s="47" t="s">
        <v>36</v>
      </c>
      <c r="L11" s="48">
        <v>80010203999</v>
      </c>
      <c r="M11" s="23" t="s">
        <v>37</v>
      </c>
      <c r="N11" s="49">
        <v>225827924879</v>
      </c>
      <c r="O11" s="42" t="s">
        <v>58</v>
      </c>
      <c r="P11" s="18"/>
      <c r="Q11" s="16">
        <v>9893103032</v>
      </c>
      <c r="R11" s="27">
        <f>-'[1]Final Salary'!T20</f>
        <v>0</v>
      </c>
      <c r="S11" s="27">
        <f>+S9</f>
        <v>22</v>
      </c>
      <c r="T11" s="29">
        <f>+'[1]Final Salary'!D20+'[1]Final Salary'!I20</f>
        <v>64380</v>
      </c>
      <c r="U11" s="30">
        <f>30000*(S11-R11)/S11</f>
        <v>30000</v>
      </c>
      <c r="V11" s="31">
        <v>15000</v>
      </c>
      <c r="W11" s="213">
        <f t="shared" si="0"/>
        <v>3600</v>
      </c>
      <c r="X11" s="31">
        <f t="shared" si="1"/>
        <v>1249.5</v>
      </c>
      <c r="Y11" s="31">
        <f t="shared" si="3"/>
        <v>2350.5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</row>
    <row r="12" spans="1:234" s="32" customFormat="1" ht="12.75">
      <c r="A12" s="13">
        <f t="shared" si="2"/>
        <v>6</v>
      </c>
      <c r="B12" s="44"/>
      <c r="C12" s="50">
        <v>101191377180</v>
      </c>
      <c r="D12" s="45" t="s">
        <v>59</v>
      </c>
      <c r="E12" s="51" t="s">
        <v>60</v>
      </c>
      <c r="F12" s="44" t="s">
        <v>61</v>
      </c>
      <c r="G12" s="35" t="s">
        <v>33</v>
      </c>
      <c r="H12" s="52">
        <v>29656</v>
      </c>
      <c r="I12" s="46" t="s">
        <v>34</v>
      </c>
      <c r="J12" s="45" t="s">
        <v>62</v>
      </c>
      <c r="K12" s="47" t="s">
        <v>36</v>
      </c>
      <c r="L12" s="48">
        <v>80010329445</v>
      </c>
      <c r="M12" s="23" t="s">
        <v>37</v>
      </c>
      <c r="N12" s="15">
        <v>720509413318</v>
      </c>
      <c r="O12" s="53" t="s">
        <v>63</v>
      </c>
      <c r="P12" s="44"/>
      <c r="Q12" s="54">
        <v>9827340903</v>
      </c>
      <c r="R12" s="27">
        <f>-'[1]Final Salary'!T15</f>
        <v>6.5</v>
      </c>
      <c r="S12" s="27">
        <f>+S11</f>
        <v>22</v>
      </c>
      <c r="T12" s="29">
        <f>+'[1]Final Salary'!D15</f>
        <v>9225</v>
      </c>
      <c r="U12" s="30">
        <f>(T12/S12)*(S12-R12)</f>
        <v>6499.431818181818</v>
      </c>
      <c r="V12" s="31">
        <f t="shared" ref="V12:V29" si="4">+U12</f>
        <v>6499.431818181818</v>
      </c>
      <c r="W12" s="213">
        <f t="shared" si="0"/>
        <v>780</v>
      </c>
      <c r="X12" s="31">
        <f t="shared" si="1"/>
        <v>541.40267045454539</v>
      </c>
      <c r="Y12" s="31">
        <f t="shared" si="3"/>
        <v>238.59732954545461</v>
      </c>
    </row>
    <row r="13" spans="1:234" s="32" customFormat="1" ht="12.75">
      <c r="A13" s="13">
        <f t="shared" si="2"/>
        <v>7</v>
      </c>
      <c r="B13" s="44"/>
      <c r="C13" s="50">
        <v>101381951434</v>
      </c>
      <c r="D13" s="45" t="s">
        <v>64</v>
      </c>
      <c r="E13" s="51" t="s">
        <v>65</v>
      </c>
      <c r="F13" s="44" t="s">
        <v>66</v>
      </c>
      <c r="G13" s="35" t="s">
        <v>33</v>
      </c>
      <c r="H13" s="52">
        <v>28469</v>
      </c>
      <c r="I13" s="46" t="s">
        <v>34</v>
      </c>
      <c r="J13" s="20" t="s">
        <v>35</v>
      </c>
      <c r="K13" s="47" t="s">
        <v>36</v>
      </c>
      <c r="L13" s="48">
        <v>80010330222</v>
      </c>
      <c r="M13" s="23" t="s">
        <v>37</v>
      </c>
      <c r="N13" s="43">
        <v>612436889681</v>
      </c>
      <c r="O13" s="55" t="s">
        <v>67</v>
      </c>
      <c r="P13" s="44"/>
      <c r="Q13" s="45">
        <v>8085177351</v>
      </c>
      <c r="R13" s="27">
        <f>-'[1]Final Salary'!T17</f>
        <v>3.5</v>
      </c>
      <c r="S13" s="27">
        <f>+S7</f>
        <v>22</v>
      </c>
      <c r="T13" s="29">
        <f>+'[1]Final Salary'!D17</f>
        <v>9225</v>
      </c>
      <c r="U13" s="30">
        <f>(T13/S13)*(S13-R13)</f>
        <v>7757.386363636364</v>
      </c>
      <c r="V13" s="31">
        <f t="shared" si="4"/>
        <v>7757.386363636364</v>
      </c>
      <c r="W13" s="213">
        <f t="shared" si="0"/>
        <v>931</v>
      </c>
      <c r="X13" s="31">
        <f t="shared" si="1"/>
        <v>646.19028409090913</v>
      </c>
      <c r="Y13" s="31">
        <f t="shared" si="3"/>
        <v>284.80971590909087</v>
      </c>
    </row>
    <row r="14" spans="1:234" s="32" customFormat="1" ht="12.75">
      <c r="A14" s="13">
        <f t="shared" si="2"/>
        <v>8</v>
      </c>
      <c r="B14" s="56"/>
      <c r="C14" s="69">
        <v>100784339314</v>
      </c>
      <c r="D14" s="57"/>
      <c r="E14" s="58" t="s">
        <v>68</v>
      </c>
      <c r="F14" s="59"/>
      <c r="G14" s="60"/>
      <c r="H14" s="61"/>
      <c r="I14" s="62"/>
      <c r="J14" s="63"/>
      <c r="K14" s="64"/>
      <c r="L14" s="65"/>
      <c r="M14" s="66"/>
      <c r="N14" s="67"/>
      <c r="O14" s="62"/>
      <c r="P14" s="59"/>
      <c r="Q14" s="66"/>
      <c r="R14" s="27">
        <f>-'[1]Final Salary'!T14</f>
        <v>0</v>
      </c>
      <c r="S14" s="27">
        <f>+S8</f>
        <v>22</v>
      </c>
      <c r="T14" s="29">
        <f>+'[1]Final Salary'!D14+'[1]Final Salary'!I14</f>
        <v>39200</v>
      </c>
      <c r="U14" s="30">
        <f>15000*(S14-R14)/S14</f>
        <v>15000</v>
      </c>
      <c r="V14" s="68">
        <f t="shared" si="4"/>
        <v>15000</v>
      </c>
      <c r="W14" s="213">
        <f t="shared" si="0"/>
        <v>1800</v>
      </c>
      <c r="X14" s="68">
        <f t="shared" si="1"/>
        <v>1249.5</v>
      </c>
      <c r="Y14" s="68">
        <f t="shared" si="3"/>
        <v>550.5</v>
      </c>
    </row>
    <row r="15" spans="1:234" s="32" customFormat="1" ht="12.75">
      <c r="A15" s="13">
        <f t="shared" si="2"/>
        <v>9</v>
      </c>
      <c r="B15" s="56"/>
      <c r="C15" s="69">
        <v>101250033892</v>
      </c>
      <c r="D15" s="57"/>
      <c r="E15" s="58" t="s">
        <v>69</v>
      </c>
      <c r="F15" s="59"/>
      <c r="G15" s="60"/>
      <c r="H15" s="61"/>
      <c r="I15" s="62"/>
      <c r="J15" s="63"/>
      <c r="K15" s="64"/>
      <c r="L15" s="65"/>
      <c r="M15" s="66"/>
      <c r="N15" s="67"/>
      <c r="O15" s="62"/>
      <c r="P15" s="59"/>
      <c r="Q15" s="66"/>
      <c r="R15" s="27">
        <f>-'[1]Final Salary'!T19</f>
        <v>2</v>
      </c>
      <c r="S15" s="27">
        <f>+S7</f>
        <v>22</v>
      </c>
      <c r="T15" s="29">
        <f>+'[1]Final Salary'!D19</f>
        <v>9225</v>
      </c>
      <c r="U15" s="30">
        <f>(T15/S15)*(S15-R15)</f>
        <v>8386.363636363636</v>
      </c>
      <c r="V15" s="31">
        <f t="shared" si="4"/>
        <v>8386.363636363636</v>
      </c>
      <c r="W15" s="213">
        <f t="shared" si="0"/>
        <v>1006</v>
      </c>
      <c r="X15" s="31">
        <f t="shared" si="1"/>
        <v>698.58409090909083</v>
      </c>
      <c r="Y15" s="31">
        <f t="shared" si="3"/>
        <v>307.41590909090917</v>
      </c>
    </row>
    <row r="16" spans="1:234" s="32" customFormat="1" ht="12.75">
      <c r="A16" s="13">
        <f t="shared" si="2"/>
        <v>10</v>
      </c>
      <c r="B16" s="56"/>
      <c r="C16" s="69">
        <v>101678573724</v>
      </c>
      <c r="D16" s="57"/>
      <c r="E16" s="58" t="s">
        <v>70</v>
      </c>
      <c r="F16" s="59"/>
      <c r="G16" s="60"/>
      <c r="H16" s="61"/>
      <c r="I16" s="62"/>
      <c r="J16" s="63"/>
      <c r="K16" s="64"/>
      <c r="L16" s="65"/>
      <c r="M16" s="66"/>
      <c r="N16" s="67"/>
      <c r="O16" s="62"/>
      <c r="P16" s="59"/>
      <c r="Q16" s="66"/>
      <c r="R16" s="27">
        <f>-'[1]Final Salary'!T22</f>
        <v>0</v>
      </c>
      <c r="S16" s="27">
        <v>22</v>
      </c>
      <c r="T16" s="29">
        <f>+'[1]Final Salary'!D22</f>
        <v>9225</v>
      </c>
      <c r="U16" s="30">
        <f>(T16/S16)*(S16-R16)</f>
        <v>9225</v>
      </c>
      <c r="V16" s="31">
        <f t="shared" si="4"/>
        <v>9225</v>
      </c>
      <c r="W16" s="70">
        <f>ROUND(U16*12/100,0)</f>
        <v>1107</v>
      </c>
      <c r="X16" s="31">
        <f t="shared" si="1"/>
        <v>768.4425</v>
      </c>
      <c r="Y16" s="31">
        <f t="shared" si="3"/>
        <v>338.5575</v>
      </c>
    </row>
    <row r="17" spans="1:30" s="32" customFormat="1" ht="12.75">
      <c r="A17" s="13">
        <f t="shared" si="2"/>
        <v>11</v>
      </c>
      <c r="B17" s="56"/>
      <c r="C17" s="69">
        <v>101965349096</v>
      </c>
      <c r="D17" s="57"/>
      <c r="E17" s="58" t="s">
        <v>71</v>
      </c>
      <c r="F17" s="59"/>
      <c r="G17" s="60"/>
      <c r="H17" s="61"/>
      <c r="I17" s="62"/>
      <c r="J17" s="63"/>
      <c r="K17" s="64"/>
      <c r="L17" s="65"/>
      <c r="M17" s="66"/>
      <c r="N17" s="67"/>
      <c r="O17" s="62"/>
      <c r="P17" s="59"/>
      <c r="Q17" s="66"/>
      <c r="R17" s="27">
        <f>-'[1]Final Salary'!T29</f>
        <v>3</v>
      </c>
      <c r="S17" s="27">
        <f>+S7</f>
        <v>22</v>
      </c>
      <c r="T17" s="29">
        <f>+'[1]Final Salary'!D29+'[1]Final Salary'!I29</f>
        <v>27500</v>
      </c>
      <c r="U17" s="30">
        <f>'[1]Final Salary'!D29*(S17-R17)/S17</f>
        <v>12954.545454545454</v>
      </c>
      <c r="V17" s="31">
        <f t="shared" si="4"/>
        <v>12954.545454545454</v>
      </c>
      <c r="W17" s="70">
        <f>ROUND(U17*12/100,0)</f>
        <v>1555</v>
      </c>
      <c r="X17" s="31">
        <f>V17*8.33/100</f>
        <v>1079.1136363636363</v>
      </c>
      <c r="Y17" s="31">
        <f>W17-X17</f>
        <v>475.88636363636374</v>
      </c>
    </row>
    <row r="18" spans="1:30" s="32" customFormat="1" ht="12.75">
      <c r="A18" s="13">
        <f t="shared" si="2"/>
        <v>12</v>
      </c>
      <c r="B18" s="56"/>
      <c r="C18" s="69">
        <v>101936670650</v>
      </c>
      <c r="D18" s="57"/>
      <c r="E18" s="58" t="s">
        <v>117</v>
      </c>
      <c r="F18" s="59"/>
      <c r="G18" s="60"/>
      <c r="H18" s="61"/>
      <c r="I18" s="62"/>
      <c r="J18" s="63"/>
      <c r="K18" s="64"/>
      <c r="L18" s="65"/>
      <c r="M18" s="66"/>
      <c r="N18" s="67"/>
      <c r="O18" s="62"/>
      <c r="P18" s="59"/>
      <c r="Q18" s="66"/>
      <c r="R18" s="27">
        <f>-'[1]Final Salary'!T51</f>
        <v>3.5</v>
      </c>
      <c r="S18" s="27">
        <f>+S8</f>
        <v>22</v>
      </c>
      <c r="T18" s="29">
        <f>+'[1]Final Salary'!D51+'[1]Final Salary'!I51</f>
        <v>11000</v>
      </c>
      <c r="U18" s="30">
        <f>'[1]Final Salary'!D51*(S18-R18)/S18</f>
        <v>7757.386363636364</v>
      </c>
      <c r="V18" s="31">
        <f t="shared" si="4"/>
        <v>7757.386363636364</v>
      </c>
      <c r="W18" s="70">
        <f>ROUND(U18*12/100,0)</f>
        <v>931</v>
      </c>
      <c r="X18" s="31">
        <f>V18*8.33/100</f>
        <v>646.19028409090913</v>
      </c>
      <c r="Y18" s="31">
        <f>W18-X18</f>
        <v>284.80971590909087</v>
      </c>
    </row>
    <row r="19" spans="1:30" s="32" customFormat="1" ht="12.75">
      <c r="A19" s="13">
        <f t="shared" si="2"/>
        <v>13</v>
      </c>
      <c r="B19" s="56"/>
      <c r="C19" s="69">
        <v>101977012994</v>
      </c>
      <c r="D19" s="57"/>
      <c r="E19" s="58" t="s">
        <v>118</v>
      </c>
      <c r="F19" s="59"/>
      <c r="G19" s="60"/>
      <c r="H19" s="61"/>
      <c r="I19" s="62"/>
      <c r="J19" s="63"/>
      <c r="K19" s="64"/>
      <c r="L19" s="65"/>
      <c r="M19" s="66"/>
      <c r="N19" s="67"/>
      <c r="O19" s="62"/>
      <c r="P19" s="59"/>
      <c r="Q19" s="66"/>
      <c r="R19" s="27">
        <f>-'[1]Final Salary'!T18</f>
        <v>13</v>
      </c>
      <c r="S19" s="27">
        <f>+S9</f>
        <v>22</v>
      </c>
      <c r="T19" s="29">
        <f>+'[1]Final Salary'!D18+'[1]Final Salary'!I18</f>
        <v>18000</v>
      </c>
      <c r="U19" s="30">
        <f>'[1]Final Salary'!D18*(S19-R19)/S19</f>
        <v>3773.8636363636365</v>
      </c>
      <c r="V19" s="31">
        <f t="shared" si="4"/>
        <v>3773.8636363636365</v>
      </c>
      <c r="W19" s="70">
        <f>ROUND(U19*12/100,0)</f>
        <v>453</v>
      </c>
      <c r="X19" s="31">
        <f>V19*8.33/100</f>
        <v>314.36284090909089</v>
      </c>
      <c r="Y19" s="31">
        <f>W19-X19</f>
        <v>138.63715909090911</v>
      </c>
    </row>
    <row r="20" spans="1:30" s="32" customFormat="1" ht="12.75">
      <c r="A20" s="13">
        <f t="shared" si="2"/>
        <v>14</v>
      </c>
      <c r="B20" s="56"/>
      <c r="C20" s="69">
        <v>101972352239</v>
      </c>
      <c r="D20" s="57"/>
      <c r="E20" s="58" t="s">
        <v>119</v>
      </c>
      <c r="F20" s="59"/>
      <c r="G20" s="60"/>
      <c r="H20" s="61"/>
      <c r="I20" s="62"/>
      <c r="J20" s="63"/>
      <c r="K20" s="64"/>
      <c r="L20" s="65"/>
      <c r="M20" s="66"/>
      <c r="N20" s="67"/>
      <c r="O20" s="62"/>
      <c r="P20" s="59"/>
      <c r="Q20" s="66"/>
      <c r="R20" s="27">
        <f>-'[1]Final Salary'!T52</f>
        <v>0</v>
      </c>
      <c r="S20" s="27">
        <f>+S10</f>
        <v>22</v>
      </c>
      <c r="T20" s="29">
        <f>+'[1]Final Salary'!D52+'[1]Final Salary'!I52</f>
        <v>24225</v>
      </c>
      <c r="U20" s="30">
        <f>'[1]Final Salary'!D52*(S20-R20)/S20</f>
        <v>9225</v>
      </c>
      <c r="V20" s="31">
        <f t="shared" si="4"/>
        <v>9225</v>
      </c>
      <c r="W20" s="70">
        <f>ROUND(U20*12/100,0)</f>
        <v>1107</v>
      </c>
      <c r="X20" s="31">
        <f>V20*8.33/100</f>
        <v>768.4425</v>
      </c>
      <c r="Y20" s="31">
        <f>W20-X20</f>
        <v>338.5575</v>
      </c>
    </row>
    <row r="21" spans="1:30" s="32" customFormat="1" ht="12.75">
      <c r="A21" s="13">
        <f t="shared" si="2"/>
        <v>15</v>
      </c>
      <c r="B21" s="56"/>
      <c r="C21" s="69">
        <v>101999563544</v>
      </c>
      <c r="D21" s="57"/>
      <c r="E21" s="58" t="s">
        <v>120</v>
      </c>
      <c r="F21" s="59"/>
      <c r="G21" s="60"/>
      <c r="H21" s="61"/>
      <c r="I21" s="62"/>
      <c r="J21" s="63"/>
      <c r="K21" s="64"/>
      <c r="L21" s="65"/>
      <c r="M21" s="66"/>
      <c r="N21" s="67"/>
      <c r="O21" s="62"/>
      <c r="P21" s="59"/>
      <c r="Q21" s="66"/>
      <c r="R21" s="27">
        <f>-'[1]Final Salary'!T54</f>
        <v>0</v>
      </c>
      <c r="S21" s="27">
        <f>+S7</f>
        <v>22</v>
      </c>
      <c r="T21" s="29">
        <f>+'[1]Final Salary'!D54+'[1]Final Salary'!I54</f>
        <v>24725</v>
      </c>
      <c r="U21" s="30">
        <f>'[1]Final Salary'!D54*(S21-R21)/S21</f>
        <v>9225</v>
      </c>
      <c r="V21" s="31">
        <f t="shared" si="4"/>
        <v>9225</v>
      </c>
      <c r="W21" s="70">
        <f t="shared" ref="W21:W29" si="5">ROUND(U21*12/100,0)</f>
        <v>1107</v>
      </c>
      <c r="X21" s="31">
        <f t="shared" ref="X21:X29" si="6">V21*8.33/100</f>
        <v>768.4425</v>
      </c>
      <c r="Y21" s="31">
        <f t="shared" ref="Y21:Y29" si="7">W21-X21</f>
        <v>338.5575</v>
      </c>
    </row>
    <row r="22" spans="1:30" s="32" customFormat="1" ht="12.75">
      <c r="A22" s="13">
        <f t="shared" si="2"/>
        <v>16</v>
      </c>
      <c r="B22" s="56"/>
      <c r="C22" s="69">
        <v>101999563528</v>
      </c>
      <c r="D22" s="57"/>
      <c r="E22" s="58" t="s">
        <v>121</v>
      </c>
      <c r="F22" s="59"/>
      <c r="G22" s="60"/>
      <c r="H22" s="61"/>
      <c r="I22" s="62"/>
      <c r="J22" s="63"/>
      <c r="K22" s="64"/>
      <c r="L22" s="65"/>
      <c r="M22" s="66"/>
      <c r="N22" s="67"/>
      <c r="O22" s="62"/>
      <c r="P22" s="59"/>
      <c r="Q22" s="66"/>
      <c r="R22" s="27">
        <f>-'[1]Final Salary'!T55</f>
        <v>0</v>
      </c>
      <c r="S22" s="27">
        <f>+S7</f>
        <v>22</v>
      </c>
      <c r="T22" s="29">
        <f>+'[1]Final Salary'!D55+'[1]Final Salary'!I55</f>
        <v>24725</v>
      </c>
      <c r="U22" s="30">
        <f>'[1]Final Salary'!D55*(S22-R22)/S22</f>
        <v>9225</v>
      </c>
      <c r="V22" s="31">
        <f t="shared" si="4"/>
        <v>9225</v>
      </c>
      <c r="W22" s="70">
        <f t="shared" si="5"/>
        <v>1107</v>
      </c>
      <c r="X22" s="31">
        <f t="shared" si="6"/>
        <v>768.4425</v>
      </c>
      <c r="Y22" s="31">
        <f t="shared" si="7"/>
        <v>338.5575</v>
      </c>
    </row>
    <row r="23" spans="1:30" s="32" customFormat="1" ht="12.75">
      <c r="A23" s="13">
        <f t="shared" si="2"/>
        <v>17</v>
      </c>
      <c r="B23" s="56"/>
      <c r="C23" s="69">
        <v>102009934191</v>
      </c>
      <c r="D23" s="57"/>
      <c r="E23" s="58" t="s">
        <v>122</v>
      </c>
      <c r="F23" s="59"/>
      <c r="G23" s="60"/>
      <c r="H23" s="61"/>
      <c r="I23" s="62"/>
      <c r="J23" s="63"/>
      <c r="K23" s="64"/>
      <c r="L23" s="65"/>
      <c r="M23" s="66"/>
      <c r="N23" s="67"/>
      <c r="O23" s="62"/>
      <c r="P23" s="59"/>
      <c r="Q23" s="66"/>
      <c r="R23" s="27">
        <f>-'[1]Final Salary'!T56</f>
        <v>0</v>
      </c>
      <c r="S23" s="27">
        <f>+S7</f>
        <v>22</v>
      </c>
      <c r="T23" s="29">
        <f>+'[1]Final Salary'!D56+'[1]Final Salary'!I56</f>
        <v>19300</v>
      </c>
      <c r="U23" s="30">
        <f>'[1]Final Salary'!D56*(S23-R23)/S23</f>
        <v>11400</v>
      </c>
      <c r="V23" s="31">
        <f t="shared" si="4"/>
        <v>11400</v>
      </c>
      <c r="W23" s="70">
        <f t="shared" si="5"/>
        <v>1368</v>
      </c>
      <c r="X23" s="31">
        <f t="shared" si="6"/>
        <v>949.62</v>
      </c>
      <c r="Y23" s="31">
        <f t="shared" si="7"/>
        <v>418.38</v>
      </c>
    </row>
    <row r="24" spans="1:30" s="32" customFormat="1" ht="12.75">
      <c r="A24" s="13">
        <f t="shared" si="2"/>
        <v>18</v>
      </c>
      <c r="B24" s="56"/>
      <c r="C24" s="69"/>
      <c r="D24" s="57"/>
      <c r="E24" s="56" t="s">
        <v>123</v>
      </c>
      <c r="F24" s="56"/>
      <c r="G24" s="35"/>
      <c r="H24" s="72"/>
      <c r="I24" s="73"/>
      <c r="J24" s="74"/>
      <c r="K24" s="75"/>
      <c r="L24" s="76"/>
      <c r="M24" s="77"/>
      <c r="N24" s="69"/>
      <c r="O24" s="73"/>
      <c r="P24" s="56"/>
      <c r="Q24" s="77"/>
      <c r="R24" s="27">
        <f>-'[1]Final Salary'!T57</f>
        <v>0</v>
      </c>
      <c r="S24" s="27">
        <f>+S7</f>
        <v>22</v>
      </c>
      <c r="T24" s="29">
        <f>+'[1]Final Salary'!D57+'[1]Final Salary'!I57</f>
        <v>120000</v>
      </c>
      <c r="U24" s="30">
        <f>'[1]Final Salary'!D57*(S24-R24)/S24</f>
        <v>60000</v>
      </c>
      <c r="V24" s="31">
        <f t="shared" si="4"/>
        <v>60000</v>
      </c>
      <c r="W24" s="70">
        <f t="shared" si="5"/>
        <v>7200</v>
      </c>
      <c r="X24" s="31">
        <f t="shared" si="6"/>
        <v>4998</v>
      </c>
      <c r="Y24" s="31">
        <f t="shared" si="7"/>
        <v>2202</v>
      </c>
    </row>
    <row r="25" spans="1:30" s="32" customFormat="1" ht="12.75">
      <c r="A25" s="13">
        <f t="shared" si="2"/>
        <v>19</v>
      </c>
      <c r="B25" s="56"/>
      <c r="C25" s="69"/>
      <c r="D25" s="57"/>
      <c r="E25" s="56" t="s">
        <v>151</v>
      </c>
      <c r="F25" s="56"/>
      <c r="G25" s="35"/>
      <c r="H25" s="72"/>
      <c r="I25" s="73"/>
      <c r="J25" s="74"/>
      <c r="K25" s="75"/>
      <c r="L25" s="76"/>
      <c r="M25" s="77"/>
      <c r="N25" s="69"/>
      <c r="O25" s="73"/>
      <c r="P25" s="56"/>
      <c r="Q25" s="77"/>
      <c r="R25" s="27">
        <f>-'[1]Final Salary'!T58</f>
        <v>0</v>
      </c>
      <c r="S25" s="27">
        <f>+S7</f>
        <v>22</v>
      </c>
      <c r="T25" s="29">
        <f>+'[1]Final Salary'!D58+'[1]Final Salary'!I58</f>
        <v>52500</v>
      </c>
      <c r="U25" s="30">
        <f>'[1]Final Salary'!D58*(S25-R25)/S25</f>
        <v>35000</v>
      </c>
      <c r="V25" s="31">
        <f t="shared" si="4"/>
        <v>35000</v>
      </c>
      <c r="W25" s="70">
        <f t="shared" si="5"/>
        <v>4200</v>
      </c>
      <c r="X25" s="31">
        <f t="shared" si="6"/>
        <v>2915.5</v>
      </c>
      <c r="Y25" s="31">
        <f t="shared" si="7"/>
        <v>1284.5</v>
      </c>
    </row>
    <row r="26" spans="1:30" s="32" customFormat="1" ht="12.75">
      <c r="A26" s="13">
        <f t="shared" si="2"/>
        <v>20</v>
      </c>
      <c r="B26" s="56"/>
      <c r="C26" s="69"/>
      <c r="D26" s="57"/>
      <c r="E26" s="56" t="s">
        <v>152</v>
      </c>
      <c r="F26" s="56"/>
      <c r="G26" s="35"/>
      <c r="H26" s="72"/>
      <c r="I26" s="73"/>
      <c r="J26" s="74"/>
      <c r="K26" s="75"/>
      <c r="L26" s="76"/>
      <c r="M26" s="77"/>
      <c r="N26" s="69"/>
      <c r="O26" s="73"/>
      <c r="P26" s="56"/>
      <c r="Q26" s="77"/>
      <c r="R26" s="27">
        <f>-'[1]Final Salary'!T59</f>
        <v>1.5</v>
      </c>
      <c r="S26" s="27">
        <f>+S7</f>
        <v>22</v>
      </c>
      <c r="T26" s="29">
        <f>+'[1]Final Salary'!D59+'[1]Final Salary'!I59</f>
        <v>24725</v>
      </c>
      <c r="U26" s="30">
        <f>'[1]Final Salary'!D59*(S26-R26)/S26</f>
        <v>8596.0227272727279</v>
      </c>
      <c r="V26" s="31">
        <f t="shared" si="4"/>
        <v>8596.0227272727279</v>
      </c>
      <c r="W26" s="70">
        <f t="shared" si="5"/>
        <v>1032</v>
      </c>
      <c r="X26" s="31">
        <f t="shared" si="6"/>
        <v>716.04869318181818</v>
      </c>
      <c r="Y26" s="31">
        <f t="shared" si="7"/>
        <v>315.95130681818182</v>
      </c>
    </row>
    <row r="27" spans="1:30" s="32" customFormat="1" ht="12.75">
      <c r="A27" s="13" t="e">
        <f>+#REF!+1</f>
        <v>#REF!</v>
      </c>
      <c r="B27" s="56"/>
      <c r="C27" s="215"/>
      <c r="D27" s="216"/>
      <c r="E27" s="214" t="s">
        <v>105</v>
      </c>
      <c r="F27" s="56"/>
      <c r="G27" s="35"/>
      <c r="H27" s="72"/>
      <c r="I27" s="73"/>
      <c r="J27" s="74"/>
      <c r="K27" s="75"/>
      <c r="L27" s="76"/>
      <c r="M27" s="77"/>
      <c r="N27" s="69"/>
      <c r="O27" s="73"/>
      <c r="P27" s="56"/>
      <c r="Q27" s="77"/>
      <c r="R27" s="27">
        <f>-'[1]Final Salary'!T26</f>
        <v>1</v>
      </c>
      <c r="S27" s="27">
        <f>+S7</f>
        <v>22</v>
      </c>
      <c r="T27" s="29">
        <f>+'[1]Final Salary'!D26+'[1]Final Salary'!I26</f>
        <v>30500</v>
      </c>
      <c r="U27" s="30">
        <f>'[1]Final Salary'!D26*(S27-R27)/S27</f>
        <v>14318.181818181818</v>
      </c>
      <c r="V27" s="31">
        <f t="shared" si="4"/>
        <v>14318.181818181818</v>
      </c>
      <c r="W27" s="70">
        <f t="shared" si="5"/>
        <v>1718</v>
      </c>
      <c r="X27" s="31">
        <f t="shared" si="6"/>
        <v>1192.7045454545455</v>
      </c>
      <c r="Y27" s="31">
        <f t="shared" si="7"/>
        <v>525.2954545454545</v>
      </c>
    </row>
    <row r="28" spans="1:30" s="225" customFormat="1" ht="12.75">
      <c r="A28" s="71"/>
      <c r="B28" s="56"/>
      <c r="C28" s="215"/>
      <c r="D28" s="216"/>
      <c r="E28" s="214" t="s">
        <v>153</v>
      </c>
      <c r="F28" s="56"/>
      <c r="G28" s="35"/>
      <c r="H28" s="72"/>
      <c r="I28" s="73"/>
      <c r="J28" s="74"/>
      <c r="K28" s="75"/>
      <c r="L28" s="76"/>
      <c r="M28" s="77"/>
      <c r="N28" s="69"/>
      <c r="O28" s="73"/>
      <c r="P28" s="56"/>
      <c r="Q28" s="77"/>
      <c r="R28" s="222">
        <f>-'[1]Final Salary'!T64</f>
        <v>4.5</v>
      </c>
      <c r="S28" s="222">
        <f>+S7</f>
        <v>22</v>
      </c>
      <c r="T28" s="223">
        <f>+'[1]Final Salary'!D64+'[1]Final Salary'!I64</f>
        <v>19725</v>
      </c>
      <c r="U28" s="224">
        <f>'[1]Final Salary'!D64*(S28-R28)/S28</f>
        <v>7338.068181818182</v>
      </c>
      <c r="V28" s="68">
        <f t="shared" si="4"/>
        <v>7338.068181818182</v>
      </c>
      <c r="W28" s="222">
        <f t="shared" si="5"/>
        <v>881</v>
      </c>
      <c r="X28" s="68">
        <f t="shared" si="6"/>
        <v>611.26107954545455</v>
      </c>
      <c r="Y28" s="68">
        <f t="shared" si="7"/>
        <v>269.73892045454545</v>
      </c>
    </row>
    <row r="29" spans="1:30" s="225" customFormat="1" ht="12.75">
      <c r="A29" s="71"/>
      <c r="B29" s="56"/>
      <c r="C29" s="215"/>
      <c r="D29" s="216"/>
      <c r="E29" s="214" t="s">
        <v>154</v>
      </c>
      <c r="F29" s="56"/>
      <c r="G29" s="35"/>
      <c r="H29" s="72"/>
      <c r="I29" s="73"/>
      <c r="J29" s="74"/>
      <c r="K29" s="75"/>
      <c r="L29" s="76"/>
      <c r="M29" s="77"/>
      <c r="N29" s="69"/>
      <c r="O29" s="73"/>
      <c r="P29" s="56"/>
      <c r="Q29" s="77"/>
      <c r="R29" s="222">
        <f>-'[1]Final Salary'!T65</f>
        <v>0</v>
      </c>
      <c r="S29" s="222">
        <f>+S7</f>
        <v>22</v>
      </c>
      <c r="T29" s="223">
        <f>+'[1]Final Salary'!D65+'[1]Final Salary'!I65</f>
        <v>12725</v>
      </c>
      <c r="U29" s="224">
        <f>'[1]Final Salary'!D65*(S29-R29)/S29</f>
        <v>9225</v>
      </c>
      <c r="V29" s="68">
        <f t="shared" si="4"/>
        <v>9225</v>
      </c>
      <c r="W29" s="222">
        <f t="shared" si="5"/>
        <v>1107</v>
      </c>
      <c r="X29" s="68">
        <f t="shared" si="6"/>
        <v>768.4425</v>
      </c>
      <c r="Y29" s="68">
        <f t="shared" si="7"/>
        <v>338.5575</v>
      </c>
    </row>
    <row r="30" spans="1:30" s="32" customFormat="1" ht="12.75">
      <c r="A30" s="71"/>
      <c r="B30" s="56"/>
      <c r="C30" s="69"/>
      <c r="D30" s="57"/>
      <c r="E30" s="56"/>
      <c r="F30" s="56"/>
      <c r="G30" s="35"/>
      <c r="H30" s="72"/>
      <c r="I30" s="73"/>
      <c r="J30" s="74"/>
      <c r="K30" s="75"/>
      <c r="L30" s="76"/>
      <c r="M30" s="77"/>
      <c r="N30" s="69"/>
      <c r="O30" s="73"/>
      <c r="P30" s="56"/>
      <c r="Q30" s="77"/>
      <c r="R30" s="78"/>
      <c r="S30" s="78"/>
      <c r="T30" s="79"/>
      <c r="U30" s="80"/>
      <c r="V30" s="81"/>
      <c r="W30" s="78"/>
      <c r="X30" s="79"/>
      <c r="Y30" s="79"/>
    </row>
    <row r="31" spans="1:30" s="83" customFormat="1" ht="19.5">
      <c r="A31" s="272" t="s">
        <v>72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82">
        <f>SUM(R7:R24)</f>
        <v>33.5</v>
      </c>
      <c r="S31" s="82"/>
      <c r="T31" s="82">
        <f t="shared" ref="T31:Y31" si="8">SUM(T7:T30)</f>
        <v>824715</v>
      </c>
      <c r="U31" s="82">
        <f t="shared" si="8"/>
        <v>350292.61363636365</v>
      </c>
      <c r="V31" s="82">
        <f t="shared" si="8"/>
        <v>313292.61363636365</v>
      </c>
      <c r="W31" s="82">
        <f>SUM(W7:W30)</f>
        <v>42036</v>
      </c>
      <c r="X31" s="82">
        <f t="shared" si="8"/>
        <v>26097.274715909087</v>
      </c>
      <c r="Y31" s="82">
        <f t="shared" si="8"/>
        <v>15938.725284090913</v>
      </c>
      <c r="AC31" s="84"/>
      <c r="AD31" s="85" t="s">
        <v>73</v>
      </c>
    </row>
    <row r="32" spans="1:30" s="83" customFormat="1" ht="15.75">
      <c r="A32" s="86"/>
      <c r="B32" s="86"/>
      <c r="C32" s="87"/>
      <c r="D32" s="87"/>
      <c r="I32" s="88"/>
      <c r="J32" s="238" t="s">
        <v>74</v>
      </c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9"/>
      <c r="W32" s="89">
        <f>+X31+Y31</f>
        <v>42036</v>
      </c>
      <c r="X32" s="90"/>
      <c r="Y32" s="90"/>
    </row>
    <row r="33" spans="1:28" s="83" customFormat="1" ht="15.75">
      <c r="A33" s="86"/>
      <c r="B33" s="86"/>
      <c r="C33" s="86"/>
      <c r="D33" s="86"/>
      <c r="I33" s="88"/>
      <c r="J33" s="238" t="s">
        <v>75</v>
      </c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9"/>
      <c r="W33" s="91">
        <f>ROUND(IF(U31*0.0085&lt;500,"500",U31*0.0085),0)</f>
        <v>2977</v>
      </c>
      <c r="X33" s="90"/>
      <c r="Y33" s="90"/>
    </row>
    <row r="34" spans="1:28" s="83" customFormat="1" ht="15.75">
      <c r="A34" s="86"/>
      <c r="B34" s="86"/>
      <c r="C34" s="86"/>
      <c r="D34" s="86"/>
      <c r="I34" s="88"/>
      <c r="J34" s="238" t="s">
        <v>76</v>
      </c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9"/>
      <c r="W34" s="91">
        <f>ROUND(V31*0.005,0)</f>
        <v>1566</v>
      </c>
      <c r="X34" s="90"/>
      <c r="Y34" s="92"/>
      <c r="AB34" s="93"/>
    </row>
    <row r="35" spans="1:28" s="83" customFormat="1" ht="18.75">
      <c r="A35" s="94" t="s">
        <v>77</v>
      </c>
      <c r="B35" s="4"/>
      <c r="C35" s="94"/>
      <c r="D35" s="4"/>
      <c r="E35" s="1"/>
      <c r="F35" s="1"/>
      <c r="I35" s="88"/>
      <c r="J35" s="238" t="s">
        <v>78</v>
      </c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9"/>
      <c r="W35" s="91">
        <f>ROUND(IF(V31*0.0001&lt;200,"200",V31*0.0001),0)</f>
        <v>200</v>
      </c>
      <c r="X35" s="90"/>
      <c r="Y35" s="90"/>
    </row>
    <row r="36" spans="1:28" s="83" customFormat="1" ht="18.75">
      <c r="A36" s="94" t="s">
        <v>79</v>
      </c>
      <c r="B36" s="94"/>
      <c r="C36" s="3"/>
      <c r="D36" s="4"/>
      <c r="E36" s="1"/>
      <c r="F36" s="1"/>
      <c r="G36" s="95"/>
      <c r="H36" s="96"/>
      <c r="I36" s="220"/>
      <c r="J36" s="97"/>
      <c r="K36" s="98"/>
      <c r="L36" s="87"/>
      <c r="M36" s="87"/>
      <c r="N36" s="87"/>
      <c r="O36" s="88"/>
      <c r="P36" s="87"/>
      <c r="Q36" s="87"/>
      <c r="R36" s="90"/>
      <c r="S36" s="90"/>
      <c r="T36" s="90"/>
      <c r="U36" s="99"/>
      <c r="V36" s="90"/>
      <c r="W36" s="100"/>
      <c r="X36" s="90"/>
      <c r="Y36" s="90"/>
    </row>
    <row r="37" spans="1:28" s="83" customFormat="1" ht="19.5" thickBot="1">
      <c r="A37" s="4"/>
      <c r="B37" s="4"/>
      <c r="C37" s="3"/>
      <c r="D37" s="101"/>
      <c r="E37" s="102"/>
      <c r="F37" s="1"/>
      <c r="G37" s="95"/>
      <c r="H37" s="96"/>
      <c r="I37" s="220"/>
      <c r="J37" s="240" t="s">
        <v>80</v>
      </c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1"/>
      <c r="W37" s="103">
        <f>SUM(W31:W36)</f>
        <v>88815</v>
      </c>
      <c r="X37" s="90"/>
      <c r="Y37" s="90"/>
    </row>
    <row r="38" spans="1:28" s="83" customFormat="1" ht="21" thickTop="1">
      <c r="A38" s="242"/>
      <c r="B38" s="242"/>
      <c r="C38" s="242"/>
      <c r="D38" s="4"/>
      <c r="E38" s="1"/>
      <c r="F38" s="1"/>
      <c r="G38" s="95"/>
      <c r="H38" s="96"/>
      <c r="I38" s="220"/>
      <c r="J38" s="104"/>
      <c r="K38" s="104"/>
      <c r="L38" s="104"/>
      <c r="M38" s="104"/>
      <c r="N38" s="104"/>
      <c r="O38" s="105"/>
      <c r="P38" s="104"/>
      <c r="Q38" s="104"/>
      <c r="R38" s="106"/>
      <c r="S38" s="106"/>
      <c r="T38" s="106"/>
      <c r="U38" s="106"/>
      <c r="V38" s="106"/>
      <c r="W38" s="107"/>
      <c r="X38" s="90"/>
      <c r="Y38" s="90"/>
    </row>
    <row r="39" spans="1:28" s="83" customFormat="1" ht="20.25">
      <c r="A39" s="108"/>
      <c r="B39" s="243" t="s">
        <v>81</v>
      </c>
      <c r="C39" s="243" t="s">
        <v>81</v>
      </c>
      <c r="D39" s="244"/>
      <c r="E39" s="244"/>
      <c r="F39" s="1"/>
      <c r="G39" s="95"/>
      <c r="H39" s="96"/>
      <c r="I39" s="220"/>
      <c r="J39" s="104"/>
      <c r="K39" s="104"/>
      <c r="L39" s="104"/>
      <c r="M39" s="104"/>
      <c r="N39" s="104"/>
      <c r="O39" s="105"/>
      <c r="P39" s="104"/>
      <c r="Q39" s="104"/>
      <c r="R39" s="106"/>
      <c r="S39" s="106"/>
      <c r="T39" s="106"/>
      <c r="U39" s="106"/>
      <c r="V39" s="106"/>
      <c r="W39" s="107"/>
      <c r="X39" s="90"/>
      <c r="Y39" s="90"/>
    </row>
    <row r="40" spans="1:28" s="83" customFormat="1" ht="20.25">
      <c r="A40" s="108"/>
      <c r="B40" s="109">
        <v>1</v>
      </c>
      <c r="C40" s="58"/>
      <c r="D40" s="110"/>
      <c r="E40" s="110"/>
      <c r="F40" s="1"/>
      <c r="G40" s="95"/>
      <c r="H40" s="96"/>
      <c r="I40" s="220"/>
      <c r="J40" s="104"/>
      <c r="K40" s="104"/>
      <c r="L40" s="104"/>
      <c r="M40" s="104"/>
      <c r="N40" s="104"/>
      <c r="O40" s="105"/>
      <c r="P40" s="104"/>
      <c r="Q40" s="104"/>
      <c r="R40" s="106"/>
      <c r="S40" s="106"/>
      <c r="T40" s="106"/>
      <c r="U40" s="106"/>
      <c r="V40" s="106"/>
      <c r="W40" s="107"/>
      <c r="X40" s="90"/>
      <c r="Y40" s="90"/>
    </row>
    <row r="41" spans="1:28" s="83" customFormat="1" ht="20.25">
      <c r="A41" s="108"/>
      <c r="B41" s="109"/>
      <c r="C41" s="111"/>
      <c r="D41" s="110"/>
      <c r="E41" s="110"/>
      <c r="F41" s="1"/>
      <c r="G41" s="95"/>
      <c r="H41" s="96"/>
      <c r="I41" s="220"/>
      <c r="J41" s="104"/>
      <c r="K41" s="104"/>
      <c r="L41" s="104"/>
      <c r="M41" s="104"/>
      <c r="N41" s="104"/>
      <c r="O41" s="105"/>
      <c r="P41" s="104"/>
      <c r="Q41" s="104"/>
      <c r="R41" s="106"/>
      <c r="S41" s="106"/>
      <c r="T41" s="106"/>
      <c r="U41" s="106"/>
      <c r="V41" s="106"/>
      <c r="W41" s="107"/>
      <c r="X41" s="90"/>
      <c r="Y41" s="90"/>
    </row>
    <row r="42" spans="1:28" s="83" customFormat="1" ht="20.25">
      <c r="A42" s="108"/>
      <c r="B42" s="109"/>
      <c r="C42" s="111"/>
      <c r="D42" s="110"/>
      <c r="E42" s="110"/>
      <c r="F42" s="1"/>
      <c r="G42" s="95"/>
      <c r="H42" s="96"/>
      <c r="I42" s="220"/>
      <c r="J42" s="104"/>
      <c r="K42" s="104"/>
      <c r="L42" s="104"/>
      <c r="M42" s="104"/>
      <c r="N42" s="104"/>
      <c r="O42" s="105"/>
      <c r="P42" s="104"/>
      <c r="Q42" s="104"/>
      <c r="R42" s="106"/>
      <c r="S42" s="106"/>
      <c r="T42" s="106"/>
      <c r="U42" s="106"/>
      <c r="V42" s="106"/>
      <c r="W42" s="107"/>
      <c r="X42" s="90"/>
      <c r="Y42" s="90"/>
    </row>
    <row r="43" spans="1:28" s="83" customFormat="1" ht="20.25">
      <c r="A43" s="108"/>
      <c r="B43" s="109"/>
      <c r="C43" s="111"/>
      <c r="D43" s="112"/>
      <c r="E43" s="112"/>
      <c r="F43" s="1"/>
      <c r="G43" s="95"/>
      <c r="H43" s="96"/>
      <c r="I43" s="220"/>
      <c r="J43" s="104"/>
      <c r="K43" s="104"/>
      <c r="L43" s="104"/>
      <c r="M43" s="104"/>
      <c r="N43" s="104"/>
      <c r="O43" s="105"/>
      <c r="P43" s="104"/>
      <c r="Q43" s="104"/>
      <c r="R43" s="106"/>
      <c r="S43" s="106"/>
      <c r="T43" s="106"/>
      <c r="U43" s="106"/>
      <c r="V43" s="106"/>
      <c r="W43" s="107"/>
      <c r="X43" s="90"/>
      <c r="Y43" s="90"/>
    </row>
    <row r="44" spans="1:28" s="83" customFormat="1" ht="20.25">
      <c r="A44" s="108"/>
      <c r="B44" s="243" t="s">
        <v>82</v>
      </c>
      <c r="C44" s="243"/>
      <c r="D44" s="244"/>
      <c r="E44" s="244"/>
      <c r="F44" s="1"/>
      <c r="G44" s="95"/>
      <c r="H44" s="96"/>
      <c r="I44" s="220"/>
      <c r="J44" s="104"/>
      <c r="K44" s="104"/>
      <c r="L44" s="104"/>
      <c r="M44" s="104"/>
      <c r="N44" s="104"/>
      <c r="O44" s="105"/>
      <c r="P44" s="104"/>
      <c r="Q44" s="104"/>
      <c r="R44" s="106"/>
      <c r="S44" s="106"/>
      <c r="T44" s="106"/>
      <c r="U44" s="106"/>
      <c r="V44" s="106"/>
      <c r="W44" s="107"/>
      <c r="X44" s="90"/>
      <c r="Y44" s="90"/>
    </row>
    <row r="45" spans="1:28" s="83" customFormat="1" ht="20.25">
      <c r="A45" s="113"/>
      <c r="B45" s="109"/>
      <c r="C45" s="58"/>
      <c r="D45" s="244"/>
      <c r="E45" s="244"/>
      <c r="F45" s="114"/>
      <c r="G45" s="115"/>
      <c r="H45" s="116"/>
      <c r="I45" s="117"/>
      <c r="J45" s="118"/>
      <c r="K45" s="118"/>
      <c r="L45" s="118"/>
      <c r="M45" s="118"/>
      <c r="N45" s="118"/>
      <c r="O45" s="119"/>
      <c r="P45" s="118"/>
      <c r="Q45" s="118"/>
      <c r="R45" s="120"/>
      <c r="S45" s="120"/>
      <c r="T45" s="120"/>
      <c r="U45" s="120"/>
      <c r="V45" s="120"/>
      <c r="W45" s="121"/>
      <c r="X45" s="122"/>
      <c r="Y45" s="90"/>
    </row>
    <row r="46" spans="1:28" s="83" customFormat="1" ht="18.75" customHeight="1">
      <c r="A46" s="4"/>
      <c r="B46" s="4"/>
      <c r="C46" s="3"/>
      <c r="D46" s="4"/>
      <c r="E46" s="1"/>
      <c r="F46" s="231" t="s">
        <v>83</v>
      </c>
      <c r="I46" s="88"/>
      <c r="J46" s="123"/>
      <c r="K46" s="124"/>
      <c r="L46" s="94" t="s">
        <v>84</v>
      </c>
      <c r="O46" s="125"/>
      <c r="P46" s="86"/>
      <c r="Q46" s="86"/>
      <c r="R46" s="126"/>
      <c r="S46" s="126"/>
      <c r="T46" s="126"/>
      <c r="U46" s="127"/>
      <c r="V46" s="90"/>
      <c r="W46" s="90"/>
      <c r="X46" s="90"/>
      <c r="Y46" s="90"/>
    </row>
    <row r="47" spans="1:28" s="83" customFormat="1" ht="18.75">
      <c r="A47" s="128"/>
      <c r="B47" s="233" t="s">
        <v>2</v>
      </c>
      <c r="C47" s="235" t="s">
        <v>13</v>
      </c>
      <c r="D47" s="237"/>
      <c r="E47" s="237" t="s">
        <v>85</v>
      </c>
      <c r="F47" s="232"/>
      <c r="I47" s="88"/>
      <c r="K47" s="129"/>
      <c r="L47" s="94" t="s">
        <v>86</v>
      </c>
      <c r="O47" s="125"/>
      <c r="P47" s="86"/>
      <c r="Q47" s="86"/>
      <c r="R47" s="126"/>
      <c r="S47" s="126"/>
      <c r="T47" s="126"/>
      <c r="U47" s="127"/>
      <c r="V47" s="90"/>
      <c r="W47" s="90"/>
      <c r="X47" s="90"/>
      <c r="Y47" s="90"/>
    </row>
    <row r="48" spans="1:28" s="83" customFormat="1" ht="18.75">
      <c r="A48" s="219"/>
      <c r="B48" s="234"/>
      <c r="C48" s="236"/>
      <c r="D48" s="237"/>
      <c r="E48" s="237"/>
      <c r="F48" s="130"/>
      <c r="I48" s="88"/>
      <c r="K48" s="129"/>
      <c r="L48" s="94"/>
      <c r="O48" s="125"/>
      <c r="P48" s="86"/>
      <c r="Q48" s="86"/>
      <c r="R48" s="126"/>
      <c r="S48" s="126"/>
      <c r="T48"/>
      <c r="U48"/>
      <c r="V48"/>
      <c r="W48"/>
    </row>
    <row r="49" spans="1:234" ht="18.75">
      <c r="A49" s="219"/>
      <c r="B49" s="131">
        <v>1</v>
      </c>
      <c r="C49" s="132" t="s">
        <v>87</v>
      </c>
      <c r="D49" s="133"/>
      <c r="E49" s="134">
        <v>106000</v>
      </c>
      <c r="F49" s="4"/>
      <c r="J49" s="123" t="s">
        <v>88</v>
      </c>
      <c r="L49" s="94" t="s">
        <v>89</v>
      </c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35"/>
      <c r="B50" s="131">
        <v>2</v>
      </c>
      <c r="C50" s="132" t="s">
        <v>90</v>
      </c>
      <c r="D50" s="133"/>
      <c r="E50" s="134">
        <v>72500</v>
      </c>
      <c r="F50" s="4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35"/>
      <c r="B51" s="136">
        <v>3</v>
      </c>
      <c r="C51" s="132" t="s">
        <v>91</v>
      </c>
      <c r="D51" s="133"/>
      <c r="E51" s="134">
        <v>85000</v>
      </c>
      <c r="F51" s="4"/>
      <c r="G51" s="7"/>
      <c r="H51" s="7"/>
      <c r="I51" s="137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5"/>
      <c r="B52" s="131">
        <v>4</v>
      </c>
      <c r="C52" s="138" t="s">
        <v>92</v>
      </c>
      <c r="D52" s="133"/>
      <c r="E52" s="139">
        <v>106000</v>
      </c>
      <c r="F52" s="4"/>
      <c r="G52" s="7"/>
      <c r="H52" s="7"/>
      <c r="I52" s="137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5"/>
      <c r="B53" s="131">
        <v>5</v>
      </c>
      <c r="C53" s="138" t="s">
        <v>93</v>
      </c>
      <c r="D53" s="140"/>
      <c r="E53" s="139">
        <v>91000</v>
      </c>
      <c r="F53" s="4"/>
      <c r="G53" s="7"/>
      <c r="H53" s="7"/>
      <c r="I53" s="137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5"/>
      <c r="B54" s="136">
        <v>6</v>
      </c>
      <c r="C54" s="138" t="s">
        <v>96</v>
      </c>
      <c r="D54" s="133"/>
      <c r="E54" s="139">
        <v>40000</v>
      </c>
      <c r="G54" s="7"/>
      <c r="H54" s="7"/>
      <c r="I54" s="137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5"/>
      <c r="B55" s="131">
        <v>7</v>
      </c>
      <c r="C55" s="138" t="s">
        <v>102</v>
      </c>
      <c r="D55" s="141"/>
      <c r="E55" s="139">
        <v>41000</v>
      </c>
      <c r="G55" s="7"/>
      <c r="H55" s="7"/>
      <c r="I55" s="137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5"/>
      <c r="B56" s="131">
        <v>8</v>
      </c>
      <c r="C56" s="138" t="s">
        <v>103</v>
      </c>
      <c r="D56" s="133"/>
      <c r="E56" s="139">
        <v>43000</v>
      </c>
      <c r="G56" s="7"/>
      <c r="H56" s="7"/>
      <c r="I56" s="137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5"/>
      <c r="B57" s="136">
        <v>9</v>
      </c>
      <c r="C57" s="132" t="s">
        <v>104</v>
      </c>
      <c r="D57" s="133"/>
      <c r="E57" s="134">
        <v>38500</v>
      </c>
      <c r="G57" s="7"/>
      <c r="H57" s="7"/>
      <c r="I57" s="137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5"/>
      <c r="B58" s="131">
        <v>10</v>
      </c>
      <c r="C58" s="132" t="s">
        <v>106</v>
      </c>
      <c r="D58" s="142"/>
      <c r="E58" s="134">
        <v>30000</v>
      </c>
      <c r="G58" s="7"/>
      <c r="H58" s="7"/>
      <c r="I58" s="137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5"/>
      <c r="B59" s="131">
        <v>11</v>
      </c>
      <c r="C59" s="132" t="s">
        <v>155</v>
      </c>
      <c r="D59" s="141"/>
      <c r="E59" s="134">
        <v>38000</v>
      </c>
      <c r="G59" s="7"/>
      <c r="H59" s="7"/>
      <c r="I59" s="137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ht="16.5" customHeight="1">
      <c r="A60" s="135"/>
      <c r="B60" s="136">
        <v>12</v>
      </c>
      <c r="C60" s="132" t="s">
        <v>156</v>
      </c>
      <c r="D60" s="141"/>
      <c r="E60" s="134">
        <v>40000</v>
      </c>
      <c r="F60" s="1" t="s">
        <v>94</v>
      </c>
      <c r="G60" s="7"/>
      <c r="H60" s="7"/>
      <c r="I60" s="137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5"/>
      <c r="B61" s="131">
        <v>13</v>
      </c>
      <c r="C61" s="143" t="s">
        <v>157</v>
      </c>
      <c r="D61" s="141"/>
      <c r="E61" s="144">
        <v>34000</v>
      </c>
      <c r="G61" s="7"/>
      <c r="H61" s="7"/>
      <c r="I61" s="137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W61"/>
      <c r="HX61"/>
      <c r="HY61"/>
      <c r="HZ61"/>
    </row>
    <row r="62" spans="1:234">
      <c r="A62" s="135"/>
      <c r="B62" s="131">
        <v>14</v>
      </c>
      <c r="C62" s="143" t="s">
        <v>158</v>
      </c>
      <c r="D62" s="141"/>
      <c r="E62" s="144">
        <v>31000</v>
      </c>
      <c r="T62"/>
      <c r="U62"/>
      <c r="V62"/>
      <c r="W62"/>
      <c r="X62" s="1"/>
      <c r="Y62" s="1"/>
      <c r="HW62"/>
      <c r="HX62"/>
      <c r="HY62"/>
      <c r="HZ62"/>
    </row>
    <row r="63" spans="1:234">
      <c r="A63" s="135"/>
      <c r="B63" s="136">
        <v>15</v>
      </c>
      <c r="C63" s="143" t="s">
        <v>159</v>
      </c>
      <c r="D63" s="141"/>
      <c r="E63" s="144">
        <v>30000</v>
      </c>
      <c r="T63"/>
      <c r="U63"/>
      <c r="V63"/>
      <c r="W63"/>
      <c r="X63" s="1"/>
      <c r="Y63" s="1"/>
      <c r="HW63"/>
      <c r="HX63"/>
      <c r="HY63"/>
      <c r="HZ63"/>
    </row>
    <row r="64" spans="1:234" ht="12" customHeight="1">
      <c r="A64" s="145"/>
      <c r="B64" s="131">
        <v>17</v>
      </c>
      <c r="C64" s="143" t="s">
        <v>160</v>
      </c>
      <c r="D64" s="141"/>
      <c r="E64" s="144">
        <v>32000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45"/>
      <c r="B65" s="136">
        <v>18</v>
      </c>
      <c r="C65" s="143" t="s">
        <v>161</v>
      </c>
      <c r="D65" s="146"/>
      <c r="E65" s="144">
        <v>45000</v>
      </c>
      <c r="T65"/>
      <c r="U65"/>
      <c r="V65"/>
      <c r="W65"/>
      <c r="X65" s="1"/>
      <c r="Y65" s="1"/>
      <c r="HW65"/>
      <c r="HX65"/>
      <c r="HY65"/>
      <c r="HZ65"/>
    </row>
    <row r="66" spans="1:234">
      <c r="A66" s="145"/>
      <c r="B66" s="131">
        <v>19</v>
      </c>
      <c r="C66" s="143" t="s">
        <v>162</v>
      </c>
      <c r="D66" s="146"/>
      <c r="E66" s="144">
        <v>32000</v>
      </c>
      <c r="F66"/>
      <c r="G66"/>
      <c r="H66"/>
      <c r="I66"/>
      <c r="J66"/>
      <c r="K66"/>
      <c r="L66"/>
      <c r="M66"/>
      <c r="N66"/>
      <c r="O66" s="14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45"/>
      <c r="B67" s="131">
        <v>20</v>
      </c>
      <c r="C67" s="143" t="s">
        <v>163</v>
      </c>
      <c r="D67" s="146"/>
      <c r="E67" s="144">
        <v>31000</v>
      </c>
      <c r="F67"/>
      <c r="G67"/>
      <c r="H67"/>
      <c r="I67"/>
      <c r="J67"/>
      <c r="K67"/>
      <c r="L67"/>
      <c r="M67"/>
      <c r="N67"/>
      <c r="O67" s="14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45"/>
      <c r="B68" s="136">
        <v>21</v>
      </c>
      <c r="C68" s="143" t="s">
        <v>164</v>
      </c>
      <c r="D68" s="141"/>
      <c r="E68" s="144">
        <v>30000</v>
      </c>
      <c r="F68"/>
      <c r="G68"/>
      <c r="H68"/>
      <c r="I68"/>
      <c r="J68"/>
      <c r="K68"/>
      <c r="L68"/>
      <c r="M68"/>
      <c r="N68"/>
      <c r="O68" s="14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5"/>
      <c r="B69" s="131">
        <v>22</v>
      </c>
      <c r="C69" s="143" t="s">
        <v>165</v>
      </c>
      <c r="D69" s="146"/>
      <c r="E69" s="144">
        <v>30000</v>
      </c>
      <c r="F69"/>
      <c r="G69"/>
      <c r="H69"/>
      <c r="I69"/>
      <c r="J69"/>
      <c r="K69"/>
      <c r="L69"/>
      <c r="M69"/>
      <c r="N69"/>
      <c r="O69" s="14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5"/>
      <c r="B70" s="131">
        <v>23</v>
      </c>
      <c r="C70" s="132" t="s">
        <v>166</v>
      </c>
      <c r="D70" s="141"/>
      <c r="E70" s="134">
        <v>22000</v>
      </c>
      <c r="F70"/>
      <c r="G70"/>
      <c r="H70"/>
      <c r="I70"/>
      <c r="J70"/>
      <c r="K70"/>
      <c r="L70"/>
      <c r="M70"/>
      <c r="N70"/>
      <c r="O70" s="14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ht="26.25">
      <c r="A71" s="145"/>
      <c r="B71" s="136">
        <v>24</v>
      </c>
      <c r="C71" s="132" t="s">
        <v>167</v>
      </c>
      <c r="D71" s="141"/>
      <c r="E71" s="134">
        <v>27000</v>
      </c>
      <c r="F71"/>
      <c r="G71"/>
      <c r="H71"/>
      <c r="I71"/>
      <c r="J71"/>
      <c r="K71"/>
      <c r="L71"/>
      <c r="M71"/>
      <c r="N71"/>
      <c r="O71" s="14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5"/>
      <c r="B72" s="131">
        <v>25</v>
      </c>
      <c r="C72" s="132" t="s">
        <v>97</v>
      </c>
      <c r="D72" s="141"/>
      <c r="E72" s="134">
        <v>50000</v>
      </c>
      <c r="F72"/>
      <c r="G72"/>
      <c r="H72"/>
      <c r="I72"/>
      <c r="J72"/>
      <c r="K72"/>
      <c r="L72"/>
      <c r="M72"/>
      <c r="N72"/>
      <c r="O72" s="14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5"/>
      <c r="B73" s="131">
        <v>26</v>
      </c>
      <c r="C73" s="132" t="s">
        <v>98</v>
      </c>
      <c r="D73" s="141"/>
      <c r="E73" s="134">
        <v>50000</v>
      </c>
      <c r="F73"/>
      <c r="G73"/>
      <c r="H73"/>
      <c r="I73"/>
      <c r="J73"/>
      <c r="K73"/>
      <c r="L73"/>
      <c r="M73"/>
      <c r="N73"/>
      <c r="O73" s="14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5"/>
      <c r="B74" s="136">
        <v>27</v>
      </c>
      <c r="C74" s="132" t="s">
        <v>99</v>
      </c>
      <c r="D74" s="141"/>
      <c r="E74" s="134">
        <v>50000</v>
      </c>
      <c r="F74"/>
      <c r="G74"/>
      <c r="H74"/>
      <c r="I74"/>
      <c r="J74"/>
      <c r="K74"/>
      <c r="L74"/>
      <c r="M74"/>
      <c r="N74"/>
      <c r="O74" s="14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5"/>
      <c r="B75" s="131">
        <v>28</v>
      </c>
      <c r="C75" s="132" t="s">
        <v>100</v>
      </c>
      <c r="D75" s="141"/>
      <c r="E75" s="134">
        <v>40000</v>
      </c>
      <c r="F75"/>
      <c r="G75"/>
      <c r="H75"/>
      <c r="I75"/>
      <c r="J75"/>
      <c r="K75"/>
      <c r="L75"/>
      <c r="M75"/>
      <c r="N75"/>
      <c r="O75" s="147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5"/>
      <c r="B76" s="131">
        <v>29</v>
      </c>
      <c r="C76" s="132" t="s">
        <v>101</v>
      </c>
      <c r="D76" s="141"/>
      <c r="E76" s="134">
        <v>40000</v>
      </c>
      <c r="F76"/>
      <c r="G76"/>
      <c r="H76"/>
      <c r="I76"/>
      <c r="J76"/>
      <c r="K76"/>
      <c r="L76"/>
      <c r="M76"/>
      <c r="N76"/>
      <c r="O76" s="147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5"/>
      <c r="B77" s="136">
        <v>30</v>
      </c>
      <c r="C77" s="132" t="s">
        <v>168</v>
      </c>
      <c r="D77" s="141"/>
      <c r="E77" s="134">
        <v>50000</v>
      </c>
      <c r="F77"/>
      <c r="G77"/>
      <c r="H77"/>
      <c r="I77"/>
      <c r="J77"/>
      <c r="K77"/>
      <c r="L77"/>
      <c r="M77"/>
      <c r="N77"/>
      <c r="O77" s="14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5"/>
      <c r="B78" s="131">
        <v>31</v>
      </c>
      <c r="C78" s="132" t="s">
        <v>169</v>
      </c>
      <c r="D78" s="141"/>
      <c r="E78" s="134">
        <v>50000</v>
      </c>
      <c r="F78"/>
      <c r="G78"/>
      <c r="H78"/>
      <c r="I78"/>
      <c r="J78"/>
      <c r="K78"/>
      <c r="L78"/>
      <c r="M78"/>
      <c r="N78"/>
      <c r="O78" s="147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5"/>
      <c r="B79" s="131">
        <v>32</v>
      </c>
      <c r="C79" s="132" t="s">
        <v>170</v>
      </c>
      <c r="D79" s="141"/>
      <c r="E79" s="134">
        <v>100000</v>
      </c>
      <c r="F79"/>
      <c r="G79"/>
      <c r="H79"/>
      <c r="I79"/>
      <c r="J79"/>
      <c r="K79"/>
      <c r="L79"/>
      <c r="M79"/>
      <c r="N79"/>
      <c r="O79" s="147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5"/>
      <c r="B80" s="136">
        <v>33</v>
      </c>
      <c r="C80" s="132" t="s">
        <v>171</v>
      </c>
      <c r="D80" s="141"/>
      <c r="E80" s="134">
        <v>25000</v>
      </c>
      <c r="F80"/>
      <c r="G80"/>
      <c r="H80"/>
      <c r="I80"/>
      <c r="J80"/>
      <c r="K80"/>
      <c r="L80"/>
      <c r="M80"/>
      <c r="N80"/>
      <c r="O80" s="147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5"/>
      <c r="B81" s="131">
        <v>34</v>
      </c>
      <c r="C81" s="132" t="s">
        <v>95</v>
      </c>
      <c r="D81" s="141"/>
      <c r="E81" s="134">
        <v>28750</v>
      </c>
      <c r="F81"/>
      <c r="G81"/>
      <c r="H81"/>
      <c r="I81"/>
      <c r="J81"/>
      <c r="K81"/>
      <c r="L81"/>
      <c r="M81"/>
      <c r="N81"/>
      <c r="O81" s="147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5"/>
      <c r="B82" s="131">
        <v>35</v>
      </c>
      <c r="C82" s="132" t="s">
        <v>172</v>
      </c>
      <c r="D82" s="141"/>
      <c r="E82" s="134">
        <v>50000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4"/>
      <c r="B83" s="4"/>
      <c r="C83"/>
      <c r="D83"/>
      <c r="E83"/>
      <c r="F83"/>
      <c r="G83"/>
      <c r="H83"/>
      <c r="I83"/>
      <c r="J83"/>
      <c r="K83"/>
      <c r="L83"/>
      <c r="M83"/>
      <c r="N83"/>
      <c r="O83" s="147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4"/>
      <c r="B84" s="4"/>
      <c r="C84"/>
      <c r="D84"/>
      <c r="E84"/>
      <c r="F84"/>
      <c r="G84"/>
      <c r="H84"/>
      <c r="I84"/>
      <c r="J84"/>
      <c r="K84"/>
      <c r="L84"/>
      <c r="M84"/>
      <c r="N84"/>
      <c r="O84" s="147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</row>
    <row r="85" spans="1:234">
      <c r="A85" s="4"/>
      <c r="B85" s="4"/>
      <c r="C85"/>
      <c r="D85"/>
      <c r="E85"/>
      <c r="F85"/>
      <c r="G85"/>
      <c r="H85"/>
      <c r="I85"/>
      <c r="J85"/>
      <c r="K85"/>
      <c r="L85"/>
      <c r="M85"/>
      <c r="N85"/>
      <c r="O85" s="147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</row>
    <row r="86" spans="1:234">
      <c r="A86" s="4"/>
      <c r="B86" s="4"/>
      <c r="C86"/>
      <c r="D86"/>
      <c r="E86"/>
      <c r="F86"/>
      <c r="G86"/>
      <c r="H86"/>
      <c r="I86"/>
      <c r="J86"/>
      <c r="K86"/>
      <c r="L86"/>
      <c r="M86"/>
      <c r="N86"/>
      <c r="O86" s="147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</row>
    <row r="87" spans="1:234">
      <c r="A87" s="4"/>
      <c r="B87" s="4"/>
      <c r="C87"/>
      <c r="D87"/>
      <c r="E87"/>
      <c r="F87"/>
      <c r="G87"/>
      <c r="H87"/>
      <c r="I87"/>
      <c r="J87"/>
      <c r="K87"/>
      <c r="L87"/>
      <c r="M87"/>
      <c r="N87"/>
      <c r="O87" s="14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</row>
    <row r="88" spans="1:234">
      <c r="A88" s="4"/>
      <c r="B88" s="4"/>
      <c r="C88"/>
      <c r="D88"/>
      <c r="E88"/>
      <c r="F88"/>
      <c r="G88"/>
      <c r="H88"/>
      <c r="I88"/>
      <c r="J88"/>
      <c r="K88"/>
      <c r="L88"/>
      <c r="M88"/>
      <c r="N88"/>
      <c r="O88" s="147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</row>
    <row r="89" spans="1:234">
      <c r="A89" s="4"/>
      <c r="B89" s="4"/>
      <c r="C89"/>
      <c r="D89"/>
      <c r="E89"/>
      <c r="F89"/>
      <c r="G89"/>
      <c r="H89"/>
      <c r="I89"/>
      <c r="J89"/>
      <c r="K89"/>
      <c r="L89"/>
      <c r="M89"/>
      <c r="N89"/>
      <c r="O89" s="147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</row>
    <row r="90" spans="1:234">
      <c r="A90" s="4"/>
      <c r="B90" s="4"/>
      <c r="C90"/>
      <c r="D90"/>
      <c r="E90"/>
      <c r="F90"/>
      <c r="G90"/>
      <c r="H90"/>
      <c r="I90"/>
      <c r="J90"/>
      <c r="K90"/>
      <c r="L90"/>
      <c r="M90"/>
      <c r="N90"/>
      <c r="O90" s="147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</row>
    <row r="91" spans="1:234">
      <c r="A91" s="4"/>
      <c r="B91" s="4"/>
      <c r="C91"/>
      <c r="D91"/>
      <c r="E91"/>
      <c r="F91"/>
      <c r="G91"/>
      <c r="H91"/>
      <c r="I91"/>
      <c r="J91"/>
      <c r="K91"/>
      <c r="L91"/>
      <c r="M91"/>
      <c r="N91"/>
      <c r="O91" s="147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</row>
    <row r="92" spans="1:234">
      <c r="A92" s="4"/>
      <c r="B92" s="4"/>
      <c r="C92"/>
      <c r="D92"/>
      <c r="E92"/>
      <c r="F92"/>
      <c r="G92"/>
      <c r="H92"/>
      <c r="I92"/>
      <c r="J92"/>
      <c r="K92"/>
      <c r="L92"/>
      <c r="M92"/>
      <c r="N92"/>
      <c r="O92" s="147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</row>
    <row r="93" spans="1:234">
      <c r="A93" s="4"/>
      <c r="B93" s="4"/>
      <c r="C93"/>
      <c r="D93"/>
      <c r="E93"/>
      <c r="F93"/>
      <c r="G93"/>
      <c r="H93"/>
      <c r="I93"/>
      <c r="J93"/>
      <c r="K93"/>
      <c r="L93"/>
      <c r="M93"/>
      <c r="N93"/>
      <c r="O93" s="147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</row>
    <row r="94" spans="1:234">
      <c r="A94" s="4"/>
      <c r="B94" s="4"/>
      <c r="C94"/>
      <c r="D94"/>
      <c r="E94"/>
      <c r="F94"/>
      <c r="G94"/>
      <c r="H94"/>
      <c r="I94"/>
      <c r="J94"/>
      <c r="K94"/>
      <c r="L94"/>
      <c r="M94"/>
      <c r="N94"/>
      <c r="O94" s="147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</row>
    <row r="95" spans="1:234">
      <c r="A95" s="4"/>
      <c r="B95" s="4"/>
      <c r="C95"/>
      <c r="D95"/>
      <c r="E95"/>
      <c r="F95"/>
      <c r="G95"/>
      <c r="H95"/>
      <c r="I95"/>
      <c r="J95"/>
      <c r="K95"/>
      <c r="L95"/>
      <c r="M95"/>
      <c r="N95"/>
      <c r="O95" s="147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</row>
    <row r="96" spans="1:234">
      <c r="A96" s="4"/>
      <c r="B96" s="4"/>
      <c r="C96"/>
      <c r="D96"/>
      <c r="E96"/>
      <c r="F96"/>
      <c r="G96"/>
      <c r="H96"/>
      <c r="I96"/>
      <c r="J96"/>
      <c r="K96"/>
      <c r="L96"/>
      <c r="M96"/>
      <c r="N96"/>
      <c r="O96" s="147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</row>
    <row r="97" spans="1:234">
      <c r="A97" s="4"/>
      <c r="B97" s="4"/>
      <c r="C97"/>
      <c r="D97"/>
      <c r="E97"/>
      <c r="F97"/>
      <c r="G97"/>
      <c r="H97"/>
      <c r="I97"/>
      <c r="J97"/>
      <c r="K97"/>
      <c r="L97"/>
      <c r="M97"/>
      <c r="N97"/>
      <c r="O97" s="14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</row>
    <row r="98" spans="1:234">
      <c r="A98" s="4"/>
      <c r="B98" s="4"/>
      <c r="C98"/>
      <c r="D98"/>
      <c r="E98"/>
      <c r="F98"/>
      <c r="G98"/>
      <c r="H98"/>
      <c r="I98"/>
      <c r="J98"/>
      <c r="K98"/>
      <c r="L98"/>
      <c r="M98"/>
      <c r="N98"/>
      <c r="O98" s="147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</row>
    <row r="99" spans="1:234">
      <c r="A99" s="4"/>
      <c r="B99" s="4"/>
      <c r="C99"/>
      <c r="D99"/>
      <c r="E99"/>
      <c r="F99"/>
      <c r="G99"/>
      <c r="H99"/>
      <c r="I99"/>
      <c r="J99"/>
      <c r="K99"/>
      <c r="L99"/>
      <c r="M99"/>
      <c r="N99"/>
      <c r="O99" s="147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</row>
    <row r="100" spans="1:234">
      <c r="A100" s="4"/>
      <c r="B100" s="4"/>
      <c r="C100"/>
      <c r="D100"/>
      <c r="E100"/>
      <c r="F100"/>
      <c r="G100"/>
      <c r="H100"/>
      <c r="I100"/>
      <c r="J100"/>
      <c r="K100"/>
      <c r="L100"/>
      <c r="M100"/>
      <c r="N100"/>
      <c r="O100" s="147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</row>
    <row r="101" spans="1:234">
      <c r="A101" s="4"/>
      <c r="B101" s="4"/>
      <c r="C101"/>
      <c r="D101"/>
      <c r="E101"/>
      <c r="F101"/>
      <c r="G101"/>
      <c r="H101"/>
      <c r="I101"/>
      <c r="J101"/>
      <c r="K101"/>
      <c r="L101"/>
      <c r="M101"/>
      <c r="N101"/>
      <c r="O101" s="147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</row>
    <row r="102" spans="1:234">
      <c r="A102" s="4"/>
      <c r="B102" s="4"/>
      <c r="C102"/>
      <c r="D102"/>
      <c r="E102"/>
      <c r="F102"/>
      <c r="G102"/>
      <c r="H102"/>
      <c r="I102"/>
      <c r="J102"/>
      <c r="K102"/>
      <c r="L102"/>
      <c r="M102"/>
      <c r="N102"/>
      <c r="O102" s="147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</row>
    <row r="103" spans="1:234">
      <c r="A103" s="4"/>
      <c r="B103" s="4"/>
      <c r="C103"/>
      <c r="D103"/>
      <c r="E103"/>
      <c r="F103"/>
      <c r="G103"/>
      <c r="H103"/>
      <c r="I103"/>
      <c r="J103"/>
      <c r="K103"/>
      <c r="L103"/>
      <c r="M103"/>
      <c r="N103"/>
      <c r="O103" s="147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</row>
    <row r="104" spans="1:234">
      <c r="A104" s="4"/>
      <c r="B104" s="4"/>
      <c r="C104"/>
      <c r="D104"/>
      <c r="E104"/>
      <c r="F104"/>
      <c r="G104"/>
      <c r="H104"/>
      <c r="I104"/>
      <c r="J104"/>
      <c r="K104"/>
      <c r="L104"/>
      <c r="M104"/>
      <c r="N104"/>
      <c r="O104" s="147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</row>
    <row r="105" spans="1:234">
      <c r="A105" s="4"/>
      <c r="B105" s="4"/>
      <c r="C105"/>
      <c r="D105"/>
      <c r="E105"/>
      <c r="F105"/>
      <c r="G105"/>
      <c r="H105"/>
      <c r="I105"/>
      <c r="J105"/>
      <c r="K105"/>
      <c r="L105"/>
      <c r="M105"/>
      <c r="N105"/>
      <c r="O105" s="147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</row>
    <row r="106" spans="1:234">
      <c r="A106" s="4"/>
      <c r="B106" s="4"/>
      <c r="C106"/>
      <c r="D106"/>
      <c r="E106"/>
      <c r="F106"/>
      <c r="G106"/>
      <c r="H106"/>
      <c r="I106"/>
      <c r="J106"/>
      <c r="K106"/>
      <c r="L106"/>
      <c r="M106"/>
      <c r="N106"/>
      <c r="O106" s="147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4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47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47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47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47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47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47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47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7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7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7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7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7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7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7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7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7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7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7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7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7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7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7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7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7"/>
      <c r="P134"/>
      <c r="Q134"/>
      <c r="R134"/>
      <c r="S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7"/>
      <c r="P135"/>
      <c r="Q135"/>
      <c r="R135"/>
      <c r="S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7"/>
      <c r="P136"/>
      <c r="Q136"/>
      <c r="R136"/>
      <c r="S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7"/>
      <c r="P137"/>
      <c r="Q137"/>
      <c r="R137"/>
      <c r="S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7"/>
      <c r="P138"/>
      <c r="Q138"/>
      <c r="R138"/>
      <c r="S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7"/>
      <c r="P139"/>
      <c r="Q139"/>
      <c r="R139"/>
      <c r="S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7"/>
      <c r="P140"/>
      <c r="Q140"/>
      <c r="R140"/>
      <c r="S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7"/>
      <c r="P141"/>
      <c r="Q141"/>
      <c r="R141"/>
      <c r="S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7"/>
      <c r="P142"/>
      <c r="Q142"/>
      <c r="R142"/>
      <c r="S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7"/>
      <c r="P143"/>
      <c r="Q143"/>
      <c r="R143"/>
      <c r="S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7"/>
      <c r="P144"/>
      <c r="Q144"/>
      <c r="R144"/>
      <c r="S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7"/>
      <c r="P145"/>
      <c r="Q145"/>
      <c r="R145"/>
      <c r="S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7"/>
      <c r="P146"/>
      <c r="Q146"/>
      <c r="R146"/>
      <c r="S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7"/>
      <c r="P147"/>
      <c r="Q147"/>
      <c r="R147"/>
      <c r="S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7"/>
      <c r="P148"/>
      <c r="Q148"/>
      <c r="R148"/>
      <c r="S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7"/>
      <c r="P149"/>
      <c r="Q149"/>
      <c r="R149"/>
      <c r="S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7"/>
      <c r="P150"/>
      <c r="Q150"/>
      <c r="R150"/>
      <c r="S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7"/>
      <c r="P151"/>
      <c r="Q151"/>
      <c r="R151"/>
      <c r="S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7"/>
      <c r="P152"/>
      <c r="Q152"/>
      <c r="R152"/>
      <c r="S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7"/>
      <c r="P153"/>
      <c r="Q153"/>
      <c r="R153"/>
      <c r="S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7"/>
      <c r="P154"/>
      <c r="Q154"/>
      <c r="R154"/>
      <c r="S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7"/>
      <c r="P155"/>
      <c r="Q155"/>
      <c r="R155"/>
      <c r="S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7"/>
      <c r="P156"/>
      <c r="Q156"/>
      <c r="R156"/>
      <c r="S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7"/>
      <c r="P157"/>
      <c r="Q157"/>
      <c r="R157"/>
      <c r="S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7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7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7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7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7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7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7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7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7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7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7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7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7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7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7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7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7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7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7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7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7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7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7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7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7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7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7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7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7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7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7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7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7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7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7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7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7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7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7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7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7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7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7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7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7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7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7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7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7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7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7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7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7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7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7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7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7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7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7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7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7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7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7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7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7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7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7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7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7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7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7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7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7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7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7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7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7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7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7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7"/>
      <c r="P241"/>
      <c r="Q241"/>
      <c r="R241"/>
      <c r="S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7"/>
      <c r="P242"/>
      <c r="Q242"/>
      <c r="R242"/>
      <c r="S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7"/>
      <c r="P243"/>
      <c r="Q243"/>
      <c r="R243"/>
      <c r="S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7"/>
      <c r="P244"/>
      <c r="Q244"/>
      <c r="R244"/>
      <c r="S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7"/>
      <c r="P245"/>
      <c r="Q245"/>
      <c r="R245"/>
      <c r="S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7"/>
      <c r="P246"/>
      <c r="Q246"/>
      <c r="R246"/>
      <c r="S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7"/>
      <c r="P247"/>
      <c r="Q247"/>
      <c r="R247"/>
      <c r="S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7"/>
      <c r="P248"/>
      <c r="Q248"/>
      <c r="R248"/>
      <c r="S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7"/>
      <c r="P249"/>
      <c r="Q249"/>
      <c r="R249"/>
      <c r="S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7"/>
      <c r="P250"/>
      <c r="Q250"/>
      <c r="R250"/>
      <c r="S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7"/>
      <c r="P251"/>
      <c r="Q251"/>
      <c r="R251"/>
      <c r="S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7"/>
      <c r="P252"/>
      <c r="Q252"/>
      <c r="R252"/>
      <c r="S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7"/>
      <c r="P253"/>
      <c r="Q253"/>
      <c r="R253"/>
      <c r="S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7"/>
      <c r="P254"/>
      <c r="Q254"/>
      <c r="R254"/>
      <c r="S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7"/>
      <c r="P255"/>
      <c r="Q255"/>
      <c r="R255"/>
      <c r="S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7"/>
      <c r="P256"/>
      <c r="Q256"/>
      <c r="R256"/>
      <c r="S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7"/>
      <c r="P257"/>
      <c r="Q257"/>
      <c r="R257"/>
      <c r="S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7"/>
      <c r="P258"/>
      <c r="Q258"/>
      <c r="R258"/>
      <c r="S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7"/>
      <c r="P259"/>
      <c r="Q259"/>
      <c r="R259"/>
      <c r="S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7"/>
      <c r="P260"/>
      <c r="Q260"/>
      <c r="R260"/>
      <c r="S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7"/>
      <c r="P261"/>
      <c r="Q261"/>
      <c r="R261"/>
      <c r="S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7"/>
      <c r="P262"/>
      <c r="Q262"/>
      <c r="R262"/>
      <c r="S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7"/>
      <c r="P263"/>
      <c r="Q263"/>
      <c r="R263"/>
      <c r="S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7"/>
      <c r="P264"/>
      <c r="Q264"/>
      <c r="R264"/>
      <c r="S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7"/>
      <c r="P265"/>
      <c r="Q265"/>
      <c r="R265"/>
      <c r="S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7"/>
      <c r="P266"/>
      <c r="Q266"/>
      <c r="R266"/>
      <c r="S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7"/>
      <c r="P267"/>
      <c r="Q267"/>
      <c r="R267"/>
      <c r="S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7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7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7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7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7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7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7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7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7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7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7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7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7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7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7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7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7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7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7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7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7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E289"/>
      <c r="F289"/>
      <c r="G289"/>
      <c r="H289"/>
      <c r="I289"/>
      <c r="J289"/>
      <c r="K289"/>
      <c r="L289"/>
      <c r="M289"/>
      <c r="N289"/>
      <c r="O289" s="147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E290"/>
      <c r="F290"/>
      <c r="G290"/>
      <c r="H290"/>
      <c r="I290"/>
      <c r="J290"/>
      <c r="K290"/>
      <c r="L290"/>
      <c r="M290"/>
      <c r="N290"/>
      <c r="O290" s="147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F291"/>
      <c r="G291"/>
      <c r="H291"/>
      <c r="I291"/>
      <c r="J291"/>
      <c r="K291"/>
      <c r="L291"/>
      <c r="M291"/>
      <c r="N291"/>
      <c r="O291" s="147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F292"/>
      <c r="G292"/>
      <c r="H292"/>
      <c r="I292"/>
      <c r="J292"/>
      <c r="K292"/>
      <c r="L292"/>
      <c r="M292"/>
      <c r="N292"/>
      <c r="O292" s="147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F293"/>
      <c r="G293"/>
      <c r="H293"/>
      <c r="I293"/>
      <c r="J293"/>
      <c r="K293"/>
      <c r="L293"/>
      <c r="M293"/>
      <c r="N293"/>
      <c r="O293" s="147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F294"/>
      <c r="G294"/>
      <c r="H294"/>
      <c r="I294"/>
      <c r="J294"/>
      <c r="K294"/>
      <c r="L294"/>
      <c r="M294"/>
      <c r="N294"/>
      <c r="O294" s="147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F295"/>
      <c r="G295"/>
      <c r="H295"/>
      <c r="I295"/>
      <c r="J295"/>
      <c r="K295"/>
      <c r="L295"/>
      <c r="M295"/>
      <c r="N295"/>
      <c r="O295" s="147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F296"/>
      <c r="G296"/>
      <c r="H296"/>
      <c r="I296"/>
      <c r="J296"/>
      <c r="K296"/>
      <c r="L296"/>
      <c r="M296"/>
      <c r="N296"/>
      <c r="O296" s="147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F297"/>
      <c r="G297"/>
      <c r="H297"/>
      <c r="I297"/>
      <c r="J297"/>
      <c r="K297"/>
      <c r="L297"/>
      <c r="M297"/>
      <c r="N297"/>
      <c r="O297" s="147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F298"/>
      <c r="G298"/>
      <c r="H298"/>
      <c r="I298"/>
      <c r="J298"/>
      <c r="K298"/>
      <c r="L298"/>
      <c r="M298"/>
      <c r="N298"/>
      <c r="O298" s="147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F299"/>
      <c r="G299"/>
      <c r="H299"/>
      <c r="I299"/>
      <c r="J299"/>
      <c r="K299"/>
      <c r="L299"/>
      <c r="M299"/>
      <c r="N299"/>
      <c r="O299" s="147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F300"/>
      <c r="G300"/>
      <c r="H300"/>
      <c r="I300"/>
      <c r="J300"/>
      <c r="K300"/>
      <c r="L300"/>
      <c r="M300"/>
      <c r="N300"/>
      <c r="O300" s="147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F301"/>
      <c r="G301"/>
      <c r="H301"/>
      <c r="I301"/>
      <c r="J301"/>
      <c r="K301"/>
      <c r="L301"/>
      <c r="M301"/>
      <c r="N301"/>
      <c r="O301" s="147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F302"/>
      <c r="G302"/>
      <c r="H302"/>
      <c r="I302"/>
      <c r="J302"/>
      <c r="K302"/>
      <c r="L302"/>
      <c r="M302"/>
      <c r="N302"/>
      <c r="O302" s="147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F303"/>
      <c r="G303"/>
      <c r="H303"/>
      <c r="I303"/>
      <c r="J303"/>
      <c r="K303"/>
      <c r="L303"/>
      <c r="M303"/>
      <c r="N303"/>
      <c r="O303" s="147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F304"/>
      <c r="G304"/>
      <c r="H304"/>
      <c r="I304"/>
      <c r="J304"/>
      <c r="K304"/>
      <c r="L304"/>
      <c r="M304"/>
      <c r="N304"/>
      <c r="O304" s="147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6:234">
      <c r="F305"/>
      <c r="G305"/>
      <c r="H305"/>
      <c r="I305"/>
      <c r="J305"/>
      <c r="K305"/>
      <c r="L305"/>
      <c r="M305"/>
      <c r="N305"/>
      <c r="O305" s="147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6:234">
      <c r="F306"/>
      <c r="G306"/>
      <c r="H306"/>
      <c r="I306"/>
      <c r="J306"/>
      <c r="K306"/>
      <c r="L306"/>
      <c r="M306"/>
      <c r="N306"/>
      <c r="O306" s="147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6:234">
      <c r="F307"/>
      <c r="G307"/>
      <c r="H307"/>
      <c r="I307"/>
      <c r="J307"/>
      <c r="K307"/>
      <c r="L307"/>
      <c r="M307"/>
      <c r="N307"/>
      <c r="O307" s="147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6:234">
      <c r="F308"/>
      <c r="G308"/>
      <c r="H308"/>
      <c r="I308"/>
      <c r="J308"/>
      <c r="K308"/>
      <c r="L308"/>
      <c r="M308"/>
      <c r="N308"/>
      <c r="O308" s="147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6:234">
      <c r="F309"/>
      <c r="G309"/>
      <c r="H309"/>
      <c r="I309"/>
      <c r="J309"/>
      <c r="K309"/>
      <c r="L309"/>
      <c r="M309"/>
      <c r="N309"/>
      <c r="O309" s="147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</sheetData>
  <mergeCells count="44">
    <mergeCell ref="D45:E45"/>
    <mergeCell ref="J32:V32"/>
    <mergeCell ref="A31:Q31"/>
    <mergeCell ref="J34:V34"/>
    <mergeCell ref="B44:C44"/>
    <mergeCell ref="D44:E44"/>
    <mergeCell ref="P5:P6"/>
    <mergeCell ref="Q5:Q6"/>
    <mergeCell ref="K5:K6"/>
    <mergeCell ref="L5:L6"/>
    <mergeCell ref="M5:M6"/>
    <mergeCell ref="D5:D6"/>
    <mergeCell ref="E5:E6"/>
    <mergeCell ref="F5:F6"/>
    <mergeCell ref="A4:A6"/>
    <mergeCell ref="H5:H6"/>
    <mergeCell ref="C5:C6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N5:N6"/>
    <mergeCell ref="O5:O6"/>
    <mergeCell ref="J33:V33"/>
    <mergeCell ref="J35:V35"/>
    <mergeCell ref="J37:V37"/>
    <mergeCell ref="A38:C38"/>
    <mergeCell ref="B39:C39"/>
    <mergeCell ref="D39:E39"/>
    <mergeCell ref="F46:F47"/>
    <mergeCell ref="B47:B48"/>
    <mergeCell ref="C47:C48"/>
    <mergeCell ref="D47:D48"/>
    <mergeCell ref="E47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26" sqref="E26"/>
    </sheetView>
  </sheetViews>
  <sheetFormatPr defaultColWidth="11.42578125" defaultRowHeight="15.75"/>
  <cols>
    <col min="1" max="1" width="7.85546875" style="85" customWidth="1"/>
    <col min="2" max="2" width="15.85546875" style="150" customWidth="1"/>
    <col min="3" max="3" width="25.42578125" style="85" bestFit="1" customWidth="1"/>
    <col min="4" max="4" width="13.42578125" style="85" customWidth="1"/>
    <col min="5" max="5" width="15.140625" style="156" customWidth="1"/>
    <col min="6" max="6" width="15.7109375" style="85" customWidth="1"/>
    <col min="7" max="256" width="11.42578125" style="85"/>
    <col min="257" max="257" width="7.85546875" style="85" customWidth="1"/>
    <col min="258" max="258" width="15.85546875" style="85" customWidth="1"/>
    <col min="259" max="259" width="25.42578125" style="85" bestFit="1" customWidth="1"/>
    <col min="260" max="260" width="13.42578125" style="85" customWidth="1"/>
    <col min="261" max="261" width="15.140625" style="85" customWidth="1"/>
    <col min="262" max="262" width="15.7109375" style="85" customWidth="1"/>
    <col min="263" max="512" width="11.42578125" style="85"/>
    <col min="513" max="513" width="7.85546875" style="85" customWidth="1"/>
    <col min="514" max="514" width="15.85546875" style="85" customWidth="1"/>
    <col min="515" max="515" width="25.42578125" style="85" bestFit="1" customWidth="1"/>
    <col min="516" max="516" width="13.42578125" style="85" customWidth="1"/>
    <col min="517" max="517" width="15.140625" style="85" customWidth="1"/>
    <col min="518" max="518" width="15.7109375" style="85" customWidth="1"/>
    <col min="519" max="768" width="11.42578125" style="85"/>
    <col min="769" max="769" width="7.85546875" style="85" customWidth="1"/>
    <col min="770" max="770" width="15.85546875" style="85" customWidth="1"/>
    <col min="771" max="771" width="25.42578125" style="85" bestFit="1" customWidth="1"/>
    <col min="772" max="772" width="13.42578125" style="85" customWidth="1"/>
    <col min="773" max="773" width="15.140625" style="85" customWidth="1"/>
    <col min="774" max="774" width="15.7109375" style="85" customWidth="1"/>
    <col min="775" max="1024" width="11.42578125" style="85"/>
    <col min="1025" max="1025" width="7.85546875" style="85" customWidth="1"/>
    <col min="1026" max="1026" width="15.85546875" style="85" customWidth="1"/>
    <col min="1027" max="1027" width="25.42578125" style="85" bestFit="1" customWidth="1"/>
    <col min="1028" max="1028" width="13.42578125" style="85" customWidth="1"/>
    <col min="1029" max="1029" width="15.140625" style="85" customWidth="1"/>
    <col min="1030" max="1030" width="15.7109375" style="85" customWidth="1"/>
    <col min="1031" max="1280" width="11.42578125" style="85"/>
    <col min="1281" max="1281" width="7.85546875" style="85" customWidth="1"/>
    <col min="1282" max="1282" width="15.85546875" style="85" customWidth="1"/>
    <col min="1283" max="1283" width="25.42578125" style="85" bestFit="1" customWidth="1"/>
    <col min="1284" max="1284" width="13.42578125" style="85" customWidth="1"/>
    <col min="1285" max="1285" width="15.140625" style="85" customWidth="1"/>
    <col min="1286" max="1286" width="15.7109375" style="85" customWidth="1"/>
    <col min="1287" max="1536" width="11.42578125" style="85"/>
    <col min="1537" max="1537" width="7.85546875" style="85" customWidth="1"/>
    <col min="1538" max="1538" width="15.85546875" style="85" customWidth="1"/>
    <col min="1539" max="1539" width="25.42578125" style="85" bestFit="1" customWidth="1"/>
    <col min="1540" max="1540" width="13.42578125" style="85" customWidth="1"/>
    <col min="1541" max="1541" width="15.140625" style="85" customWidth="1"/>
    <col min="1542" max="1542" width="15.7109375" style="85" customWidth="1"/>
    <col min="1543" max="1792" width="11.42578125" style="85"/>
    <col min="1793" max="1793" width="7.85546875" style="85" customWidth="1"/>
    <col min="1794" max="1794" width="15.85546875" style="85" customWidth="1"/>
    <col min="1795" max="1795" width="25.42578125" style="85" bestFit="1" customWidth="1"/>
    <col min="1796" max="1796" width="13.42578125" style="85" customWidth="1"/>
    <col min="1797" max="1797" width="15.140625" style="85" customWidth="1"/>
    <col min="1798" max="1798" width="15.7109375" style="85" customWidth="1"/>
    <col min="1799" max="2048" width="11.42578125" style="85"/>
    <col min="2049" max="2049" width="7.85546875" style="85" customWidth="1"/>
    <col min="2050" max="2050" width="15.85546875" style="85" customWidth="1"/>
    <col min="2051" max="2051" width="25.42578125" style="85" bestFit="1" customWidth="1"/>
    <col min="2052" max="2052" width="13.42578125" style="85" customWidth="1"/>
    <col min="2053" max="2053" width="15.140625" style="85" customWidth="1"/>
    <col min="2054" max="2054" width="15.7109375" style="85" customWidth="1"/>
    <col min="2055" max="2304" width="11.42578125" style="85"/>
    <col min="2305" max="2305" width="7.85546875" style="85" customWidth="1"/>
    <col min="2306" max="2306" width="15.85546875" style="85" customWidth="1"/>
    <col min="2307" max="2307" width="25.42578125" style="85" bestFit="1" customWidth="1"/>
    <col min="2308" max="2308" width="13.42578125" style="85" customWidth="1"/>
    <col min="2309" max="2309" width="15.140625" style="85" customWidth="1"/>
    <col min="2310" max="2310" width="15.7109375" style="85" customWidth="1"/>
    <col min="2311" max="2560" width="11.42578125" style="85"/>
    <col min="2561" max="2561" width="7.85546875" style="85" customWidth="1"/>
    <col min="2562" max="2562" width="15.85546875" style="85" customWidth="1"/>
    <col min="2563" max="2563" width="25.42578125" style="85" bestFit="1" customWidth="1"/>
    <col min="2564" max="2564" width="13.42578125" style="85" customWidth="1"/>
    <col min="2565" max="2565" width="15.140625" style="85" customWidth="1"/>
    <col min="2566" max="2566" width="15.7109375" style="85" customWidth="1"/>
    <col min="2567" max="2816" width="11.42578125" style="85"/>
    <col min="2817" max="2817" width="7.85546875" style="85" customWidth="1"/>
    <col min="2818" max="2818" width="15.85546875" style="85" customWidth="1"/>
    <col min="2819" max="2819" width="25.42578125" style="85" bestFit="1" customWidth="1"/>
    <col min="2820" max="2820" width="13.42578125" style="85" customWidth="1"/>
    <col min="2821" max="2821" width="15.140625" style="85" customWidth="1"/>
    <col min="2822" max="2822" width="15.7109375" style="85" customWidth="1"/>
    <col min="2823" max="3072" width="11.42578125" style="85"/>
    <col min="3073" max="3073" width="7.85546875" style="85" customWidth="1"/>
    <col min="3074" max="3074" width="15.85546875" style="85" customWidth="1"/>
    <col min="3075" max="3075" width="25.42578125" style="85" bestFit="1" customWidth="1"/>
    <col min="3076" max="3076" width="13.42578125" style="85" customWidth="1"/>
    <col min="3077" max="3077" width="15.140625" style="85" customWidth="1"/>
    <col min="3078" max="3078" width="15.7109375" style="85" customWidth="1"/>
    <col min="3079" max="3328" width="11.42578125" style="85"/>
    <col min="3329" max="3329" width="7.85546875" style="85" customWidth="1"/>
    <col min="3330" max="3330" width="15.85546875" style="85" customWidth="1"/>
    <col min="3331" max="3331" width="25.42578125" style="85" bestFit="1" customWidth="1"/>
    <col min="3332" max="3332" width="13.42578125" style="85" customWidth="1"/>
    <col min="3333" max="3333" width="15.140625" style="85" customWidth="1"/>
    <col min="3334" max="3334" width="15.7109375" style="85" customWidth="1"/>
    <col min="3335" max="3584" width="11.42578125" style="85"/>
    <col min="3585" max="3585" width="7.85546875" style="85" customWidth="1"/>
    <col min="3586" max="3586" width="15.85546875" style="85" customWidth="1"/>
    <col min="3587" max="3587" width="25.42578125" style="85" bestFit="1" customWidth="1"/>
    <col min="3588" max="3588" width="13.42578125" style="85" customWidth="1"/>
    <col min="3589" max="3589" width="15.140625" style="85" customWidth="1"/>
    <col min="3590" max="3590" width="15.7109375" style="85" customWidth="1"/>
    <col min="3591" max="3840" width="11.42578125" style="85"/>
    <col min="3841" max="3841" width="7.85546875" style="85" customWidth="1"/>
    <col min="3842" max="3842" width="15.85546875" style="85" customWidth="1"/>
    <col min="3843" max="3843" width="25.42578125" style="85" bestFit="1" customWidth="1"/>
    <col min="3844" max="3844" width="13.42578125" style="85" customWidth="1"/>
    <col min="3845" max="3845" width="15.140625" style="85" customWidth="1"/>
    <col min="3846" max="3846" width="15.7109375" style="85" customWidth="1"/>
    <col min="3847" max="4096" width="11.42578125" style="85"/>
    <col min="4097" max="4097" width="7.85546875" style="85" customWidth="1"/>
    <col min="4098" max="4098" width="15.85546875" style="85" customWidth="1"/>
    <col min="4099" max="4099" width="25.42578125" style="85" bestFit="1" customWidth="1"/>
    <col min="4100" max="4100" width="13.42578125" style="85" customWidth="1"/>
    <col min="4101" max="4101" width="15.140625" style="85" customWidth="1"/>
    <col min="4102" max="4102" width="15.7109375" style="85" customWidth="1"/>
    <col min="4103" max="4352" width="11.42578125" style="85"/>
    <col min="4353" max="4353" width="7.85546875" style="85" customWidth="1"/>
    <col min="4354" max="4354" width="15.85546875" style="85" customWidth="1"/>
    <col min="4355" max="4355" width="25.42578125" style="85" bestFit="1" customWidth="1"/>
    <col min="4356" max="4356" width="13.42578125" style="85" customWidth="1"/>
    <col min="4357" max="4357" width="15.140625" style="85" customWidth="1"/>
    <col min="4358" max="4358" width="15.7109375" style="85" customWidth="1"/>
    <col min="4359" max="4608" width="11.42578125" style="85"/>
    <col min="4609" max="4609" width="7.85546875" style="85" customWidth="1"/>
    <col min="4610" max="4610" width="15.85546875" style="85" customWidth="1"/>
    <col min="4611" max="4611" width="25.42578125" style="85" bestFit="1" customWidth="1"/>
    <col min="4612" max="4612" width="13.42578125" style="85" customWidth="1"/>
    <col min="4613" max="4613" width="15.140625" style="85" customWidth="1"/>
    <col min="4614" max="4614" width="15.7109375" style="85" customWidth="1"/>
    <col min="4615" max="4864" width="11.42578125" style="85"/>
    <col min="4865" max="4865" width="7.85546875" style="85" customWidth="1"/>
    <col min="4866" max="4866" width="15.85546875" style="85" customWidth="1"/>
    <col min="4867" max="4867" width="25.42578125" style="85" bestFit="1" customWidth="1"/>
    <col min="4868" max="4868" width="13.42578125" style="85" customWidth="1"/>
    <col min="4869" max="4869" width="15.140625" style="85" customWidth="1"/>
    <col min="4870" max="4870" width="15.7109375" style="85" customWidth="1"/>
    <col min="4871" max="5120" width="11.42578125" style="85"/>
    <col min="5121" max="5121" width="7.85546875" style="85" customWidth="1"/>
    <col min="5122" max="5122" width="15.85546875" style="85" customWidth="1"/>
    <col min="5123" max="5123" width="25.42578125" style="85" bestFit="1" customWidth="1"/>
    <col min="5124" max="5124" width="13.42578125" style="85" customWidth="1"/>
    <col min="5125" max="5125" width="15.140625" style="85" customWidth="1"/>
    <col min="5126" max="5126" width="15.7109375" style="85" customWidth="1"/>
    <col min="5127" max="5376" width="11.42578125" style="85"/>
    <col min="5377" max="5377" width="7.85546875" style="85" customWidth="1"/>
    <col min="5378" max="5378" width="15.85546875" style="85" customWidth="1"/>
    <col min="5379" max="5379" width="25.42578125" style="85" bestFit="1" customWidth="1"/>
    <col min="5380" max="5380" width="13.42578125" style="85" customWidth="1"/>
    <col min="5381" max="5381" width="15.140625" style="85" customWidth="1"/>
    <col min="5382" max="5382" width="15.7109375" style="85" customWidth="1"/>
    <col min="5383" max="5632" width="11.42578125" style="85"/>
    <col min="5633" max="5633" width="7.85546875" style="85" customWidth="1"/>
    <col min="5634" max="5634" width="15.85546875" style="85" customWidth="1"/>
    <col min="5635" max="5635" width="25.42578125" style="85" bestFit="1" customWidth="1"/>
    <col min="5636" max="5636" width="13.42578125" style="85" customWidth="1"/>
    <col min="5637" max="5637" width="15.140625" style="85" customWidth="1"/>
    <col min="5638" max="5638" width="15.7109375" style="85" customWidth="1"/>
    <col min="5639" max="5888" width="11.42578125" style="85"/>
    <col min="5889" max="5889" width="7.85546875" style="85" customWidth="1"/>
    <col min="5890" max="5890" width="15.85546875" style="85" customWidth="1"/>
    <col min="5891" max="5891" width="25.42578125" style="85" bestFit="1" customWidth="1"/>
    <col min="5892" max="5892" width="13.42578125" style="85" customWidth="1"/>
    <col min="5893" max="5893" width="15.140625" style="85" customWidth="1"/>
    <col min="5894" max="5894" width="15.7109375" style="85" customWidth="1"/>
    <col min="5895" max="6144" width="11.42578125" style="85"/>
    <col min="6145" max="6145" width="7.85546875" style="85" customWidth="1"/>
    <col min="6146" max="6146" width="15.85546875" style="85" customWidth="1"/>
    <col min="6147" max="6147" width="25.42578125" style="85" bestFit="1" customWidth="1"/>
    <col min="6148" max="6148" width="13.42578125" style="85" customWidth="1"/>
    <col min="6149" max="6149" width="15.140625" style="85" customWidth="1"/>
    <col min="6150" max="6150" width="15.7109375" style="85" customWidth="1"/>
    <col min="6151" max="6400" width="11.42578125" style="85"/>
    <col min="6401" max="6401" width="7.85546875" style="85" customWidth="1"/>
    <col min="6402" max="6402" width="15.85546875" style="85" customWidth="1"/>
    <col min="6403" max="6403" width="25.42578125" style="85" bestFit="1" customWidth="1"/>
    <col min="6404" max="6404" width="13.42578125" style="85" customWidth="1"/>
    <col min="6405" max="6405" width="15.140625" style="85" customWidth="1"/>
    <col min="6406" max="6406" width="15.7109375" style="85" customWidth="1"/>
    <col min="6407" max="6656" width="11.42578125" style="85"/>
    <col min="6657" max="6657" width="7.85546875" style="85" customWidth="1"/>
    <col min="6658" max="6658" width="15.85546875" style="85" customWidth="1"/>
    <col min="6659" max="6659" width="25.42578125" style="85" bestFit="1" customWidth="1"/>
    <col min="6660" max="6660" width="13.42578125" style="85" customWidth="1"/>
    <col min="6661" max="6661" width="15.140625" style="85" customWidth="1"/>
    <col min="6662" max="6662" width="15.7109375" style="85" customWidth="1"/>
    <col min="6663" max="6912" width="11.42578125" style="85"/>
    <col min="6913" max="6913" width="7.85546875" style="85" customWidth="1"/>
    <col min="6914" max="6914" width="15.85546875" style="85" customWidth="1"/>
    <col min="6915" max="6915" width="25.42578125" style="85" bestFit="1" customWidth="1"/>
    <col min="6916" max="6916" width="13.42578125" style="85" customWidth="1"/>
    <col min="6917" max="6917" width="15.140625" style="85" customWidth="1"/>
    <col min="6918" max="6918" width="15.7109375" style="85" customWidth="1"/>
    <col min="6919" max="7168" width="11.42578125" style="85"/>
    <col min="7169" max="7169" width="7.85546875" style="85" customWidth="1"/>
    <col min="7170" max="7170" width="15.85546875" style="85" customWidth="1"/>
    <col min="7171" max="7171" width="25.42578125" style="85" bestFit="1" customWidth="1"/>
    <col min="7172" max="7172" width="13.42578125" style="85" customWidth="1"/>
    <col min="7173" max="7173" width="15.140625" style="85" customWidth="1"/>
    <col min="7174" max="7174" width="15.7109375" style="85" customWidth="1"/>
    <col min="7175" max="7424" width="11.42578125" style="85"/>
    <col min="7425" max="7425" width="7.85546875" style="85" customWidth="1"/>
    <col min="7426" max="7426" width="15.85546875" style="85" customWidth="1"/>
    <col min="7427" max="7427" width="25.42578125" style="85" bestFit="1" customWidth="1"/>
    <col min="7428" max="7428" width="13.42578125" style="85" customWidth="1"/>
    <col min="7429" max="7429" width="15.140625" style="85" customWidth="1"/>
    <col min="7430" max="7430" width="15.7109375" style="85" customWidth="1"/>
    <col min="7431" max="7680" width="11.42578125" style="85"/>
    <col min="7681" max="7681" width="7.85546875" style="85" customWidth="1"/>
    <col min="7682" max="7682" width="15.85546875" style="85" customWidth="1"/>
    <col min="7683" max="7683" width="25.42578125" style="85" bestFit="1" customWidth="1"/>
    <col min="7684" max="7684" width="13.42578125" style="85" customWidth="1"/>
    <col min="7685" max="7685" width="15.140625" style="85" customWidth="1"/>
    <col min="7686" max="7686" width="15.7109375" style="85" customWidth="1"/>
    <col min="7687" max="7936" width="11.42578125" style="85"/>
    <col min="7937" max="7937" width="7.85546875" style="85" customWidth="1"/>
    <col min="7938" max="7938" width="15.85546875" style="85" customWidth="1"/>
    <col min="7939" max="7939" width="25.42578125" style="85" bestFit="1" customWidth="1"/>
    <col min="7940" max="7940" width="13.42578125" style="85" customWidth="1"/>
    <col min="7941" max="7941" width="15.140625" style="85" customWidth="1"/>
    <col min="7942" max="7942" width="15.7109375" style="85" customWidth="1"/>
    <col min="7943" max="8192" width="11.42578125" style="85"/>
    <col min="8193" max="8193" width="7.85546875" style="85" customWidth="1"/>
    <col min="8194" max="8194" width="15.85546875" style="85" customWidth="1"/>
    <col min="8195" max="8195" width="25.42578125" style="85" bestFit="1" customWidth="1"/>
    <col min="8196" max="8196" width="13.42578125" style="85" customWidth="1"/>
    <col min="8197" max="8197" width="15.140625" style="85" customWidth="1"/>
    <col min="8198" max="8198" width="15.7109375" style="85" customWidth="1"/>
    <col min="8199" max="8448" width="11.42578125" style="85"/>
    <col min="8449" max="8449" width="7.85546875" style="85" customWidth="1"/>
    <col min="8450" max="8450" width="15.85546875" style="85" customWidth="1"/>
    <col min="8451" max="8451" width="25.42578125" style="85" bestFit="1" customWidth="1"/>
    <col min="8452" max="8452" width="13.42578125" style="85" customWidth="1"/>
    <col min="8453" max="8453" width="15.140625" style="85" customWidth="1"/>
    <col min="8454" max="8454" width="15.7109375" style="85" customWidth="1"/>
    <col min="8455" max="8704" width="11.42578125" style="85"/>
    <col min="8705" max="8705" width="7.85546875" style="85" customWidth="1"/>
    <col min="8706" max="8706" width="15.85546875" style="85" customWidth="1"/>
    <col min="8707" max="8707" width="25.42578125" style="85" bestFit="1" customWidth="1"/>
    <col min="8708" max="8708" width="13.42578125" style="85" customWidth="1"/>
    <col min="8709" max="8709" width="15.140625" style="85" customWidth="1"/>
    <col min="8710" max="8710" width="15.7109375" style="85" customWidth="1"/>
    <col min="8711" max="8960" width="11.42578125" style="85"/>
    <col min="8961" max="8961" width="7.85546875" style="85" customWidth="1"/>
    <col min="8962" max="8962" width="15.85546875" style="85" customWidth="1"/>
    <col min="8963" max="8963" width="25.42578125" style="85" bestFit="1" customWidth="1"/>
    <col min="8964" max="8964" width="13.42578125" style="85" customWidth="1"/>
    <col min="8965" max="8965" width="15.140625" style="85" customWidth="1"/>
    <col min="8966" max="8966" width="15.7109375" style="85" customWidth="1"/>
    <col min="8967" max="9216" width="11.42578125" style="85"/>
    <col min="9217" max="9217" width="7.85546875" style="85" customWidth="1"/>
    <col min="9218" max="9218" width="15.85546875" style="85" customWidth="1"/>
    <col min="9219" max="9219" width="25.42578125" style="85" bestFit="1" customWidth="1"/>
    <col min="9220" max="9220" width="13.42578125" style="85" customWidth="1"/>
    <col min="9221" max="9221" width="15.140625" style="85" customWidth="1"/>
    <col min="9222" max="9222" width="15.7109375" style="85" customWidth="1"/>
    <col min="9223" max="9472" width="11.42578125" style="85"/>
    <col min="9473" max="9473" width="7.85546875" style="85" customWidth="1"/>
    <col min="9474" max="9474" width="15.85546875" style="85" customWidth="1"/>
    <col min="9475" max="9475" width="25.42578125" style="85" bestFit="1" customWidth="1"/>
    <col min="9476" max="9476" width="13.42578125" style="85" customWidth="1"/>
    <col min="9477" max="9477" width="15.140625" style="85" customWidth="1"/>
    <col min="9478" max="9478" width="15.7109375" style="85" customWidth="1"/>
    <col min="9479" max="9728" width="11.42578125" style="85"/>
    <col min="9729" max="9729" width="7.85546875" style="85" customWidth="1"/>
    <col min="9730" max="9730" width="15.85546875" style="85" customWidth="1"/>
    <col min="9731" max="9731" width="25.42578125" style="85" bestFit="1" customWidth="1"/>
    <col min="9732" max="9732" width="13.42578125" style="85" customWidth="1"/>
    <col min="9733" max="9733" width="15.140625" style="85" customWidth="1"/>
    <col min="9734" max="9734" width="15.7109375" style="85" customWidth="1"/>
    <col min="9735" max="9984" width="11.42578125" style="85"/>
    <col min="9985" max="9985" width="7.85546875" style="85" customWidth="1"/>
    <col min="9986" max="9986" width="15.85546875" style="85" customWidth="1"/>
    <col min="9987" max="9987" width="25.42578125" style="85" bestFit="1" customWidth="1"/>
    <col min="9988" max="9988" width="13.42578125" style="85" customWidth="1"/>
    <col min="9989" max="9989" width="15.140625" style="85" customWidth="1"/>
    <col min="9990" max="9990" width="15.7109375" style="85" customWidth="1"/>
    <col min="9991" max="10240" width="11.42578125" style="85"/>
    <col min="10241" max="10241" width="7.85546875" style="85" customWidth="1"/>
    <col min="10242" max="10242" width="15.85546875" style="85" customWidth="1"/>
    <col min="10243" max="10243" width="25.42578125" style="85" bestFit="1" customWidth="1"/>
    <col min="10244" max="10244" width="13.42578125" style="85" customWidth="1"/>
    <col min="10245" max="10245" width="15.140625" style="85" customWidth="1"/>
    <col min="10246" max="10246" width="15.7109375" style="85" customWidth="1"/>
    <col min="10247" max="10496" width="11.42578125" style="85"/>
    <col min="10497" max="10497" width="7.85546875" style="85" customWidth="1"/>
    <col min="10498" max="10498" width="15.85546875" style="85" customWidth="1"/>
    <col min="10499" max="10499" width="25.42578125" style="85" bestFit="1" customWidth="1"/>
    <col min="10500" max="10500" width="13.42578125" style="85" customWidth="1"/>
    <col min="10501" max="10501" width="15.140625" style="85" customWidth="1"/>
    <col min="10502" max="10502" width="15.7109375" style="85" customWidth="1"/>
    <col min="10503" max="10752" width="11.42578125" style="85"/>
    <col min="10753" max="10753" width="7.85546875" style="85" customWidth="1"/>
    <col min="10754" max="10754" width="15.85546875" style="85" customWidth="1"/>
    <col min="10755" max="10755" width="25.42578125" style="85" bestFit="1" customWidth="1"/>
    <col min="10756" max="10756" width="13.42578125" style="85" customWidth="1"/>
    <col min="10757" max="10757" width="15.140625" style="85" customWidth="1"/>
    <col min="10758" max="10758" width="15.7109375" style="85" customWidth="1"/>
    <col min="10759" max="11008" width="11.42578125" style="85"/>
    <col min="11009" max="11009" width="7.85546875" style="85" customWidth="1"/>
    <col min="11010" max="11010" width="15.85546875" style="85" customWidth="1"/>
    <col min="11011" max="11011" width="25.42578125" style="85" bestFit="1" customWidth="1"/>
    <col min="11012" max="11012" width="13.42578125" style="85" customWidth="1"/>
    <col min="11013" max="11013" width="15.140625" style="85" customWidth="1"/>
    <col min="11014" max="11014" width="15.7109375" style="85" customWidth="1"/>
    <col min="11015" max="11264" width="11.42578125" style="85"/>
    <col min="11265" max="11265" width="7.85546875" style="85" customWidth="1"/>
    <col min="11266" max="11266" width="15.85546875" style="85" customWidth="1"/>
    <col min="11267" max="11267" width="25.42578125" style="85" bestFit="1" customWidth="1"/>
    <col min="11268" max="11268" width="13.42578125" style="85" customWidth="1"/>
    <col min="11269" max="11269" width="15.140625" style="85" customWidth="1"/>
    <col min="11270" max="11270" width="15.7109375" style="85" customWidth="1"/>
    <col min="11271" max="11520" width="11.42578125" style="85"/>
    <col min="11521" max="11521" width="7.85546875" style="85" customWidth="1"/>
    <col min="11522" max="11522" width="15.85546875" style="85" customWidth="1"/>
    <col min="11523" max="11523" width="25.42578125" style="85" bestFit="1" customWidth="1"/>
    <col min="11524" max="11524" width="13.42578125" style="85" customWidth="1"/>
    <col min="11525" max="11525" width="15.140625" style="85" customWidth="1"/>
    <col min="11526" max="11526" width="15.7109375" style="85" customWidth="1"/>
    <col min="11527" max="11776" width="11.42578125" style="85"/>
    <col min="11777" max="11777" width="7.85546875" style="85" customWidth="1"/>
    <col min="11778" max="11778" width="15.85546875" style="85" customWidth="1"/>
    <col min="11779" max="11779" width="25.42578125" style="85" bestFit="1" customWidth="1"/>
    <col min="11780" max="11780" width="13.42578125" style="85" customWidth="1"/>
    <col min="11781" max="11781" width="15.140625" style="85" customWidth="1"/>
    <col min="11782" max="11782" width="15.7109375" style="85" customWidth="1"/>
    <col min="11783" max="12032" width="11.42578125" style="85"/>
    <col min="12033" max="12033" width="7.85546875" style="85" customWidth="1"/>
    <col min="12034" max="12034" width="15.85546875" style="85" customWidth="1"/>
    <col min="12035" max="12035" width="25.42578125" style="85" bestFit="1" customWidth="1"/>
    <col min="12036" max="12036" width="13.42578125" style="85" customWidth="1"/>
    <col min="12037" max="12037" width="15.140625" style="85" customWidth="1"/>
    <col min="12038" max="12038" width="15.7109375" style="85" customWidth="1"/>
    <col min="12039" max="12288" width="11.42578125" style="85"/>
    <col min="12289" max="12289" width="7.85546875" style="85" customWidth="1"/>
    <col min="12290" max="12290" width="15.85546875" style="85" customWidth="1"/>
    <col min="12291" max="12291" width="25.42578125" style="85" bestFit="1" customWidth="1"/>
    <col min="12292" max="12292" width="13.42578125" style="85" customWidth="1"/>
    <col min="12293" max="12293" width="15.140625" style="85" customWidth="1"/>
    <col min="12294" max="12294" width="15.7109375" style="85" customWidth="1"/>
    <col min="12295" max="12544" width="11.42578125" style="85"/>
    <col min="12545" max="12545" width="7.85546875" style="85" customWidth="1"/>
    <col min="12546" max="12546" width="15.85546875" style="85" customWidth="1"/>
    <col min="12547" max="12547" width="25.42578125" style="85" bestFit="1" customWidth="1"/>
    <col min="12548" max="12548" width="13.42578125" style="85" customWidth="1"/>
    <col min="12549" max="12549" width="15.140625" style="85" customWidth="1"/>
    <col min="12550" max="12550" width="15.7109375" style="85" customWidth="1"/>
    <col min="12551" max="12800" width="11.42578125" style="85"/>
    <col min="12801" max="12801" width="7.85546875" style="85" customWidth="1"/>
    <col min="12802" max="12802" width="15.85546875" style="85" customWidth="1"/>
    <col min="12803" max="12803" width="25.42578125" style="85" bestFit="1" customWidth="1"/>
    <col min="12804" max="12804" width="13.42578125" style="85" customWidth="1"/>
    <col min="12805" max="12805" width="15.140625" style="85" customWidth="1"/>
    <col min="12806" max="12806" width="15.7109375" style="85" customWidth="1"/>
    <col min="12807" max="13056" width="11.42578125" style="85"/>
    <col min="13057" max="13057" width="7.85546875" style="85" customWidth="1"/>
    <col min="13058" max="13058" width="15.85546875" style="85" customWidth="1"/>
    <col min="13059" max="13059" width="25.42578125" style="85" bestFit="1" customWidth="1"/>
    <col min="13060" max="13060" width="13.42578125" style="85" customWidth="1"/>
    <col min="13061" max="13061" width="15.140625" style="85" customWidth="1"/>
    <col min="13062" max="13062" width="15.7109375" style="85" customWidth="1"/>
    <col min="13063" max="13312" width="11.42578125" style="85"/>
    <col min="13313" max="13313" width="7.85546875" style="85" customWidth="1"/>
    <col min="13314" max="13314" width="15.85546875" style="85" customWidth="1"/>
    <col min="13315" max="13315" width="25.42578125" style="85" bestFit="1" customWidth="1"/>
    <col min="13316" max="13316" width="13.42578125" style="85" customWidth="1"/>
    <col min="13317" max="13317" width="15.140625" style="85" customWidth="1"/>
    <col min="13318" max="13318" width="15.7109375" style="85" customWidth="1"/>
    <col min="13319" max="13568" width="11.42578125" style="85"/>
    <col min="13569" max="13569" width="7.85546875" style="85" customWidth="1"/>
    <col min="13570" max="13570" width="15.85546875" style="85" customWidth="1"/>
    <col min="13571" max="13571" width="25.42578125" style="85" bestFit="1" customWidth="1"/>
    <col min="13572" max="13572" width="13.42578125" style="85" customWidth="1"/>
    <col min="13573" max="13573" width="15.140625" style="85" customWidth="1"/>
    <col min="13574" max="13574" width="15.7109375" style="85" customWidth="1"/>
    <col min="13575" max="13824" width="11.42578125" style="85"/>
    <col min="13825" max="13825" width="7.85546875" style="85" customWidth="1"/>
    <col min="13826" max="13826" width="15.85546875" style="85" customWidth="1"/>
    <col min="13827" max="13827" width="25.42578125" style="85" bestFit="1" customWidth="1"/>
    <col min="13828" max="13828" width="13.42578125" style="85" customWidth="1"/>
    <col min="13829" max="13829" width="15.140625" style="85" customWidth="1"/>
    <col min="13830" max="13830" width="15.7109375" style="85" customWidth="1"/>
    <col min="13831" max="14080" width="11.42578125" style="85"/>
    <col min="14081" max="14081" width="7.85546875" style="85" customWidth="1"/>
    <col min="14082" max="14082" width="15.85546875" style="85" customWidth="1"/>
    <col min="14083" max="14083" width="25.42578125" style="85" bestFit="1" customWidth="1"/>
    <col min="14084" max="14084" width="13.42578125" style="85" customWidth="1"/>
    <col min="14085" max="14085" width="15.140625" style="85" customWidth="1"/>
    <col min="14086" max="14086" width="15.7109375" style="85" customWidth="1"/>
    <col min="14087" max="14336" width="11.42578125" style="85"/>
    <col min="14337" max="14337" width="7.85546875" style="85" customWidth="1"/>
    <col min="14338" max="14338" width="15.85546875" style="85" customWidth="1"/>
    <col min="14339" max="14339" width="25.42578125" style="85" bestFit="1" customWidth="1"/>
    <col min="14340" max="14340" width="13.42578125" style="85" customWidth="1"/>
    <col min="14341" max="14341" width="15.140625" style="85" customWidth="1"/>
    <col min="14342" max="14342" width="15.7109375" style="85" customWidth="1"/>
    <col min="14343" max="14592" width="11.42578125" style="85"/>
    <col min="14593" max="14593" width="7.85546875" style="85" customWidth="1"/>
    <col min="14594" max="14594" width="15.85546875" style="85" customWidth="1"/>
    <col min="14595" max="14595" width="25.42578125" style="85" bestFit="1" customWidth="1"/>
    <col min="14596" max="14596" width="13.42578125" style="85" customWidth="1"/>
    <col min="14597" max="14597" width="15.140625" style="85" customWidth="1"/>
    <col min="14598" max="14598" width="15.7109375" style="85" customWidth="1"/>
    <col min="14599" max="14848" width="11.42578125" style="85"/>
    <col min="14849" max="14849" width="7.85546875" style="85" customWidth="1"/>
    <col min="14850" max="14850" width="15.85546875" style="85" customWidth="1"/>
    <col min="14851" max="14851" width="25.42578125" style="85" bestFit="1" customWidth="1"/>
    <col min="14852" max="14852" width="13.42578125" style="85" customWidth="1"/>
    <col min="14853" max="14853" width="15.140625" style="85" customWidth="1"/>
    <col min="14854" max="14854" width="15.7109375" style="85" customWidth="1"/>
    <col min="14855" max="15104" width="11.42578125" style="85"/>
    <col min="15105" max="15105" width="7.85546875" style="85" customWidth="1"/>
    <col min="15106" max="15106" width="15.85546875" style="85" customWidth="1"/>
    <col min="15107" max="15107" width="25.42578125" style="85" bestFit="1" customWidth="1"/>
    <col min="15108" max="15108" width="13.42578125" style="85" customWidth="1"/>
    <col min="15109" max="15109" width="15.140625" style="85" customWidth="1"/>
    <col min="15110" max="15110" width="15.7109375" style="85" customWidth="1"/>
    <col min="15111" max="15360" width="11.42578125" style="85"/>
    <col min="15361" max="15361" width="7.85546875" style="85" customWidth="1"/>
    <col min="15362" max="15362" width="15.85546875" style="85" customWidth="1"/>
    <col min="15363" max="15363" width="25.42578125" style="85" bestFit="1" customWidth="1"/>
    <col min="15364" max="15364" width="13.42578125" style="85" customWidth="1"/>
    <col min="15365" max="15365" width="15.140625" style="85" customWidth="1"/>
    <col min="15366" max="15366" width="15.7109375" style="85" customWidth="1"/>
    <col min="15367" max="15616" width="11.42578125" style="85"/>
    <col min="15617" max="15617" width="7.85546875" style="85" customWidth="1"/>
    <col min="15618" max="15618" width="15.85546875" style="85" customWidth="1"/>
    <col min="15619" max="15619" width="25.42578125" style="85" bestFit="1" customWidth="1"/>
    <col min="15620" max="15620" width="13.42578125" style="85" customWidth="1"/>
    <col min="15621" max="15621" width="15.140625" style="85" customWidth="1"/>
    <col min="15622" max="15622" width="15.7109375" style="85" customWidth="1"/>
    <col min="15623" max="15872" width="11.42578125" style="85"/>
    <col min="15873" max="15873" width="7.85546875" style="85" customWidth="1"/>
    <col min="15874" max="15874" width="15.85546875" style="85" customWidth="1"/>
    <col min="15875" max="15875" width="25.42578125" style="85" bestFit="1" customWidth="1"/>
    <col min="15876" max="15876" width="13.42578125" style="85" customWidth="1"/>
    <col min="15877" max="15877" width="15.140625" style="85" customWidth="1"/>
    <col min="15878" max="15878" width="15.7109375" style="85" customWidth="1"/>
    <col min="15879" max="16128" width="11.42578125" style="85"/>
    <col min="16129" max="16129" width="7.85546875" style="85" customWidth="1"/>
    <col min="16130" max="16130" width="15.85546875" style="85" customWidth="1"/>
    <col min="16131" max="16131" width="25.42578125" style="85" bestFit="1" customWidth="1"/>
    <col min="16132" max="16132" width="13.42578125" style="85" customWidth="1"/>
    <col min="16133" max="16133" width="15.140625" style="85" customWidth="1"/>
    <col min="16134" max="16134" width="15.7109375" style="85" customWidth="1"/>
    <col min="16135" max="16384" width="11.42578125" style="85"/>
  </cols>
  <sheetData>
    <row r="1" spans="1:10" ht="18">
      <c r="A1" s="149" t="s">
        <v>107</v>
      </c>
      <c r="E1" s="151" t="s">
        <v>108</v>
      </c>
      <c r="F1" s="152">
        <v>31</v>
      </c>
    </row>
    <row r="2" spans="1:10" ht="18">
      <c r="A2" s="153" t="s">
        <v>174</v>
      </c>
      <c r="B2" s="154"/>
      <c r="C2" s="155"/>
      <c r="D2" s="155"/>
    </row>
    <row r="3" spans="1:10" ht="16.5" thickBot="1">
      <c r="A3" s="157"/>
      <c r="B3" s="158"/>
      <c r="C3" s="157"/>
      <c r="D3" s="159"/>
      <c r="E3" s="160"/>
      <c r="F3" s="161"/>
    </row>
    <row r="4" spans="1:10" ht="63.75" thickBot="1">
      <c r="A4" s="162" t="s">
        <v>109</v>
      </c>
      <c r="B4" s="163" t="s">
        <v>110</v>
      </c>
      <c r="C4" s="163" t="s">
        <v>111</v>
      </c>
      <c r="D4" s="164" t="s">
        <v>112</v>
      </c>
      <c r="E4" s="165" t="s">
        <v>113</v>
      </c>
      <c r="F4" s="165" t="s">
        <v>114</v>
      </c>
    </row>
    <row r="5" spans="1:10">
      <c r="A5" s="166"/>
      <c r="B5" s="167"/>
      <c r="C5" s="167"/>
      <c r="D5" s="168"/>
      <c r="E5" s="169"/>
      <c r="F5" s="169"/>
    </row>
    <row r="6" spans="1:10">
      <c r="A6" s="221">
        <v>1</v>
      </c>
      <c r="B6" s="170">
        <v>1815267564</v>
      </c>
      <c r="C6" s="171" t="s">
        <v>51</v>
      </c>
      <c r="D6" s="172">
        <f>F1+'[1]Final Salary'!T16</f>
        <v>29</v>
      </c>
      <c r="E6" s="173">
        <f>+'[1]Final Salary'!Z16</f>
        <v>14327</v>
      </c>
      <c r="F6" s="174">
        <f>ROUND(E6*0.75/100*D6/F1,0)</f>
        <v>101</v>
      </c>
      <c r="I6" s="175">
        <v>101</v>
      </c>
    </row>
    <row r="7" spans="1:10">
      <c r="A7" s="221">
        <v>2</v>
      </c>
      <c r="B7" s="170">
        <v>1815674645</v>
      </c>
      <c r="C7" s="171" t="s">
        <v>60</v>
      </c>
      <c r="D7" s="172">
        <f>F1+'[1]Final Salary'!T15</f>
        <v>24.5</v>
      </c>
      <c r="E7" s="173">
        <f>+'[1]Final Salary'!Z15</f>
        <v>15707</v>
      </c>
      <c r="F7" s="174">
        <f>ROUND(E7*0.75/100*D7/F1,0)</f>
        <v>93</v>
      </c>
      <c r="I7" s="175">
        <v>93</v>
      </c>
    </row>
    <row r="8" spans="1:10">
      <c r="A8" s="221">
        <v>3</v>
      </c>
      <c r="B8" s="170">
        <v>1815711624</v>
      </c>
      <c r="C8" s="171" t="s">
        <v>65</v>
      </c>
      <c r="D8" s="172">
        <f>F1+'[1]Final Salary'!T17</f>
        <v>27.5</v>
      </c>
      <c r="E8" s="173">
        <f>+'[1]Final Salary'!Z17</f>
        <v>17288.75</v>
      </c>
      <c r="F8" s="174">
        <f>ROUND(E8*0.75/100*D8/F1,0)</f>
        <v>115</v>
      </c>
      <c r="I8" s="175">
        <v>115</v>
      </c>
    </row>
    <row r="9" spans="1:10">
      <c r="A9" s="221">
        <v>4</v>
      </c>
      <c r="B9" s="170"/>
      <c r="C9" s="171" t="s">
        <v>118</v>
      </c>
      <c r="D9" s="172">
        <f>F1+'[1]Final Salary'!T18</f>
        <v>18</v>
      </c>
      <c r="E9" s="173">
        <f>+'[1]Final Salary'!Z18</f>
        <v>9270.25</v>
      </c>
      <c r="F9" s="174">
        <f>ROUND(E9*0.75/100*D9/F1,0)</f>
        <v>40</v>
      </c>
      <c r="I9" s="175">
        <v>40</v>
      </c>
    </row>
    <row r="10" spans="1:10">
      <c r="A10" s="221">
        <v>5</v>
      </c>
      <c r="B10" s="170"/>
      <c r="C10" s="171" t="s">
        <v>69</v>
      </c>
      <c r="D10" s="172">
        <f>F1+'[1]Final Salary'!T19</f>
        <v>29</v>
      </c>
      <c r="E10" s="173">
        <f>+'[1]Final Salary'!Z19</f>
        <v>10313</v>
      </c>
      <c r="F10" s="174">
        <f>ROUND(E10*0.75/100*D10/F1,0)</f>
        <v>72</v>
      </c>
      <c r="I10" s="175">
        <v>72</v>
      </c>
    </row>
    <row r="11" spans="1:10">
      <c r="A11" s="221">
        <v>6</v>
      </c>
      <c r="B11" s="176"/>
      <c r="C11" s="171" t="s">
        <v>70</v>
      </c>
      <c r="D11" s="172">
        <f>F1+'[1]Final Salary'!T22</f>
        <v>31</v>
      </c>
      <c r="E11" s="173">
        <f>+'[1]Final Salary'!Z22</f>
        <v>12200</v>
      </c>
      <c r="F11" s="174">
        <f>ROUND(E11*0.75/100*D11/F1,0)</f>
        <v>92</v>
      </c>
      <c r="I11" s="175">
        <v>92</v>
      </c>
    </row>
    <row r="12" spans="1:10">
      <c r="A12" s="221">
        <v>8</v>
      </c>
      <c r="B12" s="176"/>
      <c r="C12" s="212" t="s">
        <v>117</v>
      </c>
      <c r="D12" s="172">
        <f>F1+'[1]Final Salary'!T51</f>
        <v>27.5</v>
      </c>
      <c r="E12" s="173">
        <f>+'[1]Final Salary'!Z51</f>
        <v>8450</v>
      </c>
      <c r="F12" s="174">
        <f>ROUND(E12*0.75/100*D12/F1,0)</f>
        <v>56</v>
      </c>
      <c r="I12" s="175">
        <v>65</v>
      </c>
    </row>
    <row r="13" spans="1:10" s="229" customFormat="1">
      <c r="A13" s="221"/>
      <c r="B13" s="226"/>
      <c r="C13" s="212" t="s">
        <v>153</v>
      </c>
      <c r="D13" s="227">
        <f>F1+'[1]Final Salary'!T64</f>
        <v>26.5</v>
      </c>
      <c r="E13" s="228">
        <f>+'[1]Final Salary'!Z64</f>
        <v>14983</v>
      </c>
      <c r="F13" s="174">
        <f>ROUND(E13*0.75/100*D13/F1,0)</f>
        <v>96</v>
      </c>
      <c r="I13" s="230">
        <v>96</v>
      </c>
    </row>
    <row r="14" spans="1:10" s="229" customFormat="1">
      <c r="A14" s="221"/>
      <c r="B14" s="226"/>
      <c r="C14" s="212" t="s">
        <v>154</v>
      </c>
      <c r="D14" s="227">
        <f>F1+'[1]Final Salary'!T65</f>
        <v>31</v>
      </c>
      <c r="E14" s="228">
        <f>+'[1]Final Salary'!Z65</f>
        <v>13122.25</v>
      </c>
      <c r="F14" s="174">
        <f>ROUND(E14*0.75/100*D14/F1,0)</f>
        <v>98</v>
      </c>
      <c r="I14" s="230">
        <v>98</v>
      </c>
    </row>
    <row r="15" spans="1:10">
      <c r="A15" s="221"/>
      <c r="B15" s="176"/>
      <c r="C15" s="198"/>
      <c r="D15" s="177"/>
      <c r="E15" s="178"/>
      <c r="F15" s="179"/>
    </row>
    <row r="16" spans="1:10">
      <c r="A16" s="275" t="s">
        <v>72</v>
      </c>
      <c r="B16" s="276"/>
      <c r="C16" s="277"/>
      <c r="D16" s="180"/>
      <c r="E16" s="181">
        <f>SUM(E6:E15)</f>
        <v>115661.25</v>
      </c>
      <c r="F16" s="181">
        <f>SUM(F5:F15)</f>
        <v>763</v>
      </c>
      <c r="I16" s="217">
        <f>SUM(I6:I15)</f>
        <v>772</v>
      </c>
      <c r="J16" s="85" t="s">
        <v>73</v>
      </c>
    </row>
    <row r="17" spans="1:6">
      <c r="A17" s="182"/>
      <c r="B17" s="183"/>
      <c r="C17" s="184"/>
      <c r="D17" s="185"/>
      <c r="E17" s="186"/>
      <c r="F17" s="187"/>
    </row>
    <row r="18" spans="1:6">
      <c r="A18" s="278" t="s">
        <v>115</v>
      </c>
      <c r="B18" s="279"/>
      <c r="C18" s="279"/>
      <c r="D18" s="279"/>
      <c r="E18" s="280"/>
      <c r="F18" s="181">
        <f>0.0325*(E16)</f>
        <v>3758.9906249999999</v>
      </c>
    </row>
    <row r="19" spans="1:6" ht="16.5" thickBot="1">
      <c r="A19" s="188"/>
      <c r="B19" s="189"/>
      <c r="C19" s="189"/>
      <c r="D19" s="189"/>
      <c r="E19" s="189"/>
      <c r="F19" s="190"/>
    </row>
    <row r="20" spans="1:6" ht="16.5" thickBot="1">
      <c r="A20" s="273" t="s">
        <v>116</v>
      </c>
      <c r="B20" s="273"/>
      <c r="C20" s="273"/>
      <c r="D20" s="273"/>
      <c r="E20" s="274"/>
      <c r="F20" s="191">
        <f>F16+F18</f>
        <v>4521.9906250000004</v>
      </c>
    </row>
    <row r="21" spans="1:6" ht="16.5" thickTop="1">
      <c r="A21" s="192"/>
      <c r="B21" s="193"/>
      <c r="C21" s="194"/>
      <c r="D21" s="192"/>
      <c r="E21" s="195"/>
      <c r="F21" s="196"/>
    </row>
    <row r="23" spans="1:6">
      <c r="C23" s="211" t="s">
        <v>81</v>
      </c>
    </row>
    <row r="24" spans="1:6">
      <c r="C24" s="171" t="s">
        <v>175</v>
      </c>
    </row>
    <row r="25" spans="1:6">
      <c r="C25" s="211" t="s">
        <v>82</v>
      </c>
    </row>
    <row r="26" spans="1:6">
      <c r="C26" s="197"/>
    </row>
  </sheetData>
  <mergeCells count="3">
    <mergeCell ref="A20:E20"/>
    <mergeCell ref="A16:C16"/>
    <mergeCell ref="A18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81" t="s">
        <v>124</v>
      </c>
      <c r="B2" s="282"/>
      <c r="C2" s="282"/>
      <c r="D2" s="282"/>
      <c r="E2" s="282"/>
      <c r="F2" s="282"/>
      <c r="G2" s="282"/>
      <c r="H2" s="283"/>
      <c r="I2" s="284" t="s">
        <v>125</v>
      </c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</row>
    <row r="3" spans="1:26" ht="15" customHeight="1">
      <c r="A3" s="199"/>
      <c r="B3" s="199"/>
      <c r="C3" s="199"/>
      <c r="D3" s="199"/>
      <c r="E3" s="200"/>
      <c r="F3" s="200"/>
      <c r="G3" s="200"/>
      <c r="H3" s="201"/>
      <c r="I3" s="281" t="s">
        <v>126</v>
      </c>
      <c r="J3" s="282"/>
      <c r="K3" s="283"/>
      <c r="L3" s="281" t="s">
        <v>127</v>
      </c>
      <c r="M3" s="282"/>
      <c r="N3" s="282"/>
      <c r="O3" s="282"/>
      <c r="P3" s="282"/>
      <c r="Q3" s="282"/>
      <c r="R3" s="282"/>
      <c r="S3" s="282"/>
      <c r="T3" s="283"/>
      <c r="U3" s="281" t="s">
        <v>128</v>
      </c>
      <c r="V3" s="282"/>
      <c r="W3" s="282"/>
      <c r="X3" s="282"/>
      <c r="Y3" s="282"/>
      <c r="Z3" s="282"/>
    </row>
    <row r="4" spans="1:26">
      <c r="A4" s="202" t="s">
        <v>129</v>
      </c>
      <c r="B4" s="202" t="s">
        <v>130</v>
      </c>
      <c r="C4" s="202" t="s">
        <v>131</v>
      </c>
      <c r="D4" s="202" t="s">
        <v>132</v>
      </c>
      <c r="E4" s="202" t="s">
        <v>133</v>
      </c>
      <c r="F4" s="202" t="s">
        <v>134</v>
      </c>
      <c r="G4" s="203" t="s">
        <v>135</v>
      </c>
      <c r="H4" s="202" t="s">
        <v>136</v>
      </c>
      <c r="I4" s="204" t="s">
        <v>137</v>
      </c>
      <c r="J4" s="204" t="s">
        <v>133</v>
      </c>
      <c r="K4" s="204" t="s">
        <v>138</v>
      </c>
      <c r="L4" s="204" t="s">
        <v>137</v>
      </c>
      <c r="M4" s="204" t="s">
        <v>133</v>
      </c>
      <c r="N4" s="204" t="s">
        <v>138</v>
      </c>
      <c r="O4" s="204" t="s">
        <v>137</v>
      </c>
      <c r="P4" s="204" t="s">
        <v>133</v>
      </c>
      <c r="Q4" s="204" t="s">
        <v>138</v>
      </c>
      <c r="R4" s="204" t="s">
        <v>137</v>
      </c>
      <c r="S4" s="204" t="s">
        <v>133</v>
      </c>
      <c r="T4" s="204" t="s">
        <v>138</v>
      </c>
      <c r="U4" s="204" t="s">
        <v>131</v>
      </c>
      <c r="V4" s="204" t="s">
        <v>138</v>
      </c>
      <c r="W4" s="204" t="s">
        <v>133</v>
      </c>
      <c r="X4" s="204" t="s">
        <v>139</v>
      </c>
      <c r="Y4" s="204" t="s">
        <v>138</v>
      </c>
      <c r="Z4" s="204" t="s">
        <v>133</v>
      </c>
    </row>
    <row r="5" spans="1:26" ht="45">
      <c r="A5" s="205">
        <v>10</v>
      </c>
      <c r="B5" s="205" t="s">
        <v>70</v>
      </c>
      <c r="C5" s="148" t="s">
        <v>140</v>
      </c>
      <c r="D5" s="206">
        <v>30682</v>
      </c>
      <c r="E5" s="207" t="s">
        <v>141</v>
      </c>
      <c r="F5" s="148">
        <v>7879675600</v>
      </c>
      <c r="G5" s="208" t="s">
        <v>142</v>
      </c>
      <c r="H5" s="208" t="s">
        <v>142</v>
      </c>
      <c r="I5" s="148" t="s">
        <v>143</v>
      </c>
      <c r="J5" s="209" t="s">
        <v>144</v>
      </c>
      <c r="K5" s="206">
        <v>32143</v>
      </c>
      <c r="L5" s="148" t="s">
        <v>145</v>
      </c>
      <c r="M5" s="209" t="s">
        <v>146</v>
      </c>
      <c r="N5" s="206">
        <v>45244</v>
      </c>
      <c r="O5" s="206" t="s">
        <v>149</v>
      </c>
      <c r="P5" s="210" t="s">
        <v>150</v>
      </c>
      <c r="Q5" s="206">
        <v>41034</v>
      </c>
      <c r="R5" s="148" t="s">
        <v>147</v>
      </c>
      <c r="S5" s="209" t="s">
        <v>148</v>
      </c>
      <c r="T5" s="206">
        <v>36563</v>
      </c>
      <c r="U5" s="148"/>
      <c r="V5" s="148"/>
      <c r="W5" s="148"/>
      <c r="X5" s="148"/>
      <c r="Y5" s="148"/>
      <c r="Z5" s="148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2024-08-08T06:20:47Z</dcterms:modified>
</cp:coreProperties>
</file>