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Fy-2022-23\2. May-22\"/>
    </mc:Choice>
  </mc:AlternateContent>
  <bookViews>
    <workbookView xWindow="0" yWindow="0" windowWidth="24000" windowHeight="9600" tabRatio="865" activeTab="1"/>
  </bookViews>
  <sheets>
    <sheet name="Sheet1" sheetId="12" r:id="rId1"/>
    <sheet name="Invoice 22-23" sheetId="11" r:id="rId2"/>
    <sheet name="Invoice 21-22" sheetId="1" r:id="rId3"/>
    <sheet name="Invoice 20-21" sheetId="2" r:id="rId4"/>
    <sheet name="Invoices 19-20" sheetId="3" r:id="rId5"/>
    <sheet name="Invoices 18-19" sheetId="4" r:id="rId6"/>
    <sheet name="Sheet7" sheetId="5" r:id="rId7"/>
    <sheet name="Sheet10" sheetId="6" state="hidden" r:id="rId8"/>
    <sheet name="Old Projects" sheetId="7" r:id="rId9"/>
    <sheet name="Upwork Projects" sheetId="8" r:id="rId10"/>
    <sheet name="Current Projects" sheetId="9" r:id="rId11"/>
    <sheet name="Monthly invoices" sheetId="10" r:id="rId12"/>
  </sheets>
  <definedNames>
    <definedName name="Z_D57333DB_914C_41CC_8CBB_F6A7E0CCFE84_.wvu.FilterData" localSheetId="3" hidden="1">'Invoice 20-21'!$A$1:$AG$90</definedName>
  </definedNames>
  <calcPr calcId="162913"/>
  <customWorkbookViews>
    <customWorkbookView name="Filter 1" guid="{D57333DB-914C-41CC-8CBB-F6A7E0CCFE84}" maximized="1" windowWidth="0" windowHeight="0" activeSheetId="0"/>
  </customWorkbookViews>
</workbook>
</file>

<file path=xl/calcChain.xml><?xml version="1.0" encoding="utf-8"?>
<calcChain xmlns="http://schemas.openxmlformats.org/spreadsheetml/2006/main">
  <c r="T37" i="11" l="1"/>
  <c r="T26" i="11"/>
  <c r="T36" i="11"/>
  <c r="T35" i="11"/>
  <c r="T34" i="11"/>
  <c r="T33" i="11"/>
  <c r="T32" i="11"/>
  <c r="T29" i="11"/>
  <c r="T31" i="11"/>
  <c r="T30" i="11"/>
  <c r="T28" i="11"/>
  <c r="T27" i="11"/>
  <c r="S12" i="11"/>
  <c r="T25" i="11" l="1"/>
  <c r="T24" i="11"/>
  <c r="T14" i="11" l="1"/>
  <c r="R174" i="1" l="1"/>
  <c r="T23" i="11" l="1"/>
  <c r="T22" i="11"/>
  <c r="T21" i="11"/>
  <c r="T20" i="11"/>
  <c r="T19" i="11" l="1"/>
  <c r="T18" i="11"/>
  <c r="T17" i="11"/>
  <c r="T16" i="11"/>
  <c r="T15" i="11"/>
  <c r="T13" i="11" l="1"/>
  <c r="T12" i="11"/>
  <c r="S177" i="1" l="1"/>
  <c r="S176" i="1" l="1"/>
  <c r="S175" i="1" l="1"/>
  <c r="T11" i="11" l="1"/>
  <c r="T10" i="11" l="1"/>
  <c r="T9" i="11"/>
  <c r="T8" i="11"/>
  <c r="T7" i="11"/>
  <c r="T6" i="11"/>
  <c r="T5" i="11"/>
  <c r="T4" i="11"/>
  <c r="T3" i="11"/>
  <c r="T2" i="11"/>
  <c r="F205" i="9" l="1"/>
  <c r="F20" i="8"/>
  <c r="F19" i="8"/>
  <c r="F6" i="8"/>
  <c r="F47" i="7"/>
  <c r="F45" i="7"/>
  <c r="F44" i="7"/>
  <c r="D17" i="5"/>
  <c r="G16" i="5"/>
  <c r="F16" i="5"/>
  <c r="K313" i="4"/>
  <c r="P181" i="4"/>
  <c r="L174" i="4"/>
  <c r="K164" i="3"/>
  <c r="E163" i="3"/>
  <c r="S161" i="3"/>
  <c r="Q161" i="3"/>
  <c r="S160" i="3"/>
  <c r="S159" i="3"/>
  <c r="S158" i="3"/>
  <c r="Q158" i="3"/>
  <c r="Q157" i="3"/>
  <c r="S157" i="3" s="1"/>
  <c r="Q156" i="3"/>
  <c r="S156" i="3" s="1"/>
  <c r="Q155" i="3"/>
  <c r="S155" i="3" s="1"/>
  <c r="Q154" i="3"/>
  <c r="S154" i="3" s="1"/>
  <c r="Q153" i="3"/>
  <c r="S153" i="3" s="1"/>
  <c r="Q152" i="3"/>
  <c r="S152" i="3" s="1"/>
  <c r="Q151" i="3"/>
  <c r="S151" i="3" s="1"/>
  <c r="Q150" i="3"/>
  <c r="S150" i="3" s="1"/>
  <c r="Q149" i="3"/>
  <c r="S149" i="3" s="1"/>
  <c r="Q148" i="3"/>
  <c r="S148" i="3" s="1"/>
  <c r="R147" i="3"/>
  <c r="Q147" i="3"/>
  <c r="Q146" i="3"/>
  <c r="S146" i="3" s="1"/>
  <c r="Q145" i="3"/>
  <c r="S145" i="3" s="1"/>
  <c r="Q144" i="3"/>
  <c r="S144" i="3" s="1"/>
  <c r="Q143" i="3"/>
  <c r="S143" i="3" s="1"/>
  <c r="Q142" i="3"/>
  <c r="S142" i="3" s="1"/>
  <c r="R141" i="3"/>
  <c r="Q141" i="3"/>
  <c r="Q140" i="3"/>
  <c r="S140" i="3" s="1"/>
  <c r="Q139" i="3"/>
  <c r="S139" i="3" s="1"/>
  <c r="Q138" i="3"/>
  <c r="S138" i="3" s="1"/>
  <c r="Q137" i="3"/>
  <c r="S137" i="3" s="1"/>
  <c r="Q136" i="3"/>
  <c r="S136" i="3" s="1"/>
  <c r="Q135" i="3"/>
  <c r="Q134" i="3"/>
  <c r="S134" i="3" s="1"/>
  <c r="Q133" i="3"/>
  <c r="S133" i="3" s="1"/>
  <c r="Q132" i="3"/>
  <c r="S132" i="3" s="1"/>
  <c r="Q131" i="3"/>
  <c r="S131" i="3" s="1"/>
  <c r="S130" i="3"/>
  <c r="Q130" i="3"/>
  <c r="Q129" i="3"/>
  <c r="S129" i="3" s="1"/>
  <c r="R128" i="3"/>
  <c r="M128" i="3"/>
  <c r="Q128" i="3" s="1"/>
  <c r="Q127" i="3"/>
  <c r="S127" i="3" s="1"/>
  <c r="Q126" i="3"/>
  <c r="S126" i="3" s="1"/>
  <c r="R125" i="3"/>
  <c r="Q125" i="3"/>
  <c r="Q124" i="3"/>
  <c r="S124" i="3" s="1"/>
  <c r="Q123" i="3"/>
  <c r="S123" i="3" s="1"/>
  <c r="Q122" i="3"/>
  <c r="S122" i="3" s="1"/>
  <c r="Q121" i="3"/>
  <c r="S121" i="3" s="1"/>
  <c r="Q120" i="3"/>
  <c r="S120" i="3" s="1"/>
  <c r="S119" i="3"/>
  <c r="Q119" i="3"/>
  <c r="Q118" i="3"/>
  <c r="S118" i="3" s="1"/>
  <c r="Q117" i="3"/>
  <c r="S117" i="3" s="1"/>
  <c r="Q116" i="3"/>
  <c r="S116" i="3" s="1"/>
  <c r="Q115" i="3"/>
  <c r="S115" i="3" s="1"/>
  <c r="Q114" i="3"/>
  <c r="S114" i="3" s="1"/>
  <c r="Q113" i="3"/>
  <c r="S113" i="3" s="1"/>
  <c r="Q112" i="3"/>
  <c r="S112" i="3" s="1"/>
  <c r="Q111" i="3"/>
  <c r="S111" i="3" s="1"/>
  <c r="Q110" i="3"/>
  <c r="S110" i="3" s="1"/>
  <c r="Q109" i="3"/>
  <c r="S109" i="3" s="1"/>
  <c r="Q108" i="3"/>
  <c r="S108" i="3" s="1"/>
  <c r="R107" i="3"/>
  <c r="Q107" i="3"/>
  <c r="Q106" i="3"/>
  <c r="S106" i="3" s="1"/>
  <c r="Q105" i="3"/>
  <c r="S105" i="3" s="1"/>
  <c r="Q104" i="3"/>
  <c r="S104" i="3" s="1"/>
  <c r="Q103" i="3"/>
  <c r="S103" i="3" s="1"/>
  <c r="Q102" i="3"/>
  <c r="S102" i="3" s="1"/>
  <c r="V101" i="3"/>
  <c r="Q100" i="3"/>
  <c r="S100" i="3" s="1"/>
  <c r="Q99" i="3"/>
  <c r="S99" i="3" s="1"/>
  <c r="Q98" i="3"/>
  <c r="S98" i="3" s="1"/>
  <c r="Q97" i="3"/>
  <c r="S97" i="3" s="1"/>
  <c r="Q96" i="3"/>
  <c r="S96" i="3" s="1"/>
  <c r="Q95" i="3"/>
  <c r="S95" i="3" s="1"/>
  <c r="Q94" i="3"/>
  <c r="S94" i="3" s="1"/>
  <c r="Q93" i="3"/>
  <c r="S93" i="3" s="1"/>
  <c r="Q92" i="3"/>
  <c r="S92" i="3" s="1"/>
  <c r="R91" i="3"/>
  <c r="Q91" i="3"/>
  <c r="S91" i="3" s="1"/>
  <c r="Q90" i="3"/>
  <c r="S90" i="3" s="1"/>
  <c r="Q89" i="3"/>
  <c r="S89" i="3" s="1"/>
  <c r="Q88" i="3"/>
  <c r="S88" i="3" s="1"/>
  <c r="Q87" i="3"/>
  <c r="S87" i="3" s="1"/>
  <c r="Q86" i="3"/>
  <c r="S86" i="3" s="1"/>
  <c r="S85" i="3"/>
  <c r="Q84" i="3"/>
  <c r="S84" i="3" s="1"/>
  <c r="Q83" i="3"/>
  <c r="S83" i="3" s="1"/>
  <c r="Q82" i="3"/>
  <c r="S82" i="3" s="1"/>
  <c r="Q81" i="3"/>
  <c r="S81" i="3" s="1"/>
  <c r="Q80" i="3"/>
  <c r="S80" i="3" s="1"/>
  <c r="Q79" i="3"/>
  <c r="S79" i="3" s="1"/>
  <c r="R78" i="3"/>
  <c r="Q78" i="3"/>
  <c r="S78" i="3" s="1"/>
  <c r="Q77" i="3"/>
  <c r="S77" i="3" s="1"/>
  <c r="Q76" i="3"/>
  <c r="S76" i="3" s="1"/>
  <c r="Q75" i="3"/>
  <c r="S75" i="3" s="1"/>
  <c r="Q74" i="3"/>
  <c r="S74" i="3" s="1"/>
  <c r="Q73" i="3"/>
  <c r="S73" i="3" s="1"/>
  <c r="Q72" i="3"/>
  <c r="S72" i="3" s="1"/>
  <c r="S71" i="3"/>
  <c r="Q71" i="3"/>
  <c r="Q70" i="3"/>
  <c r="S70" i="3" s="1"/>
  <c r="Q69" i="3"/>
  <c r="S69" i="3" s="1"/>
  <c r="Q68" i="3"/>
  <c r="S68" i="3" s="1"/>
  <c r="Q67" i="3"/>
  <c r="S67" i="3" s="1"/>
  <c r="Q66" i="3"/>
  <c r="S66" i="3" s="1"/>
  <c r="Q65" i="3"/>
  <c r="S65" i="3" s="1"/>
  <c r="Q64" i="3"/>
  <c r="S64" i="3" s="1"/>
  <c r="S63" i="3"/>
  <c r="Q62" i="3"/>
  <c r="S62" i="3" s="1"/>
  <c r="Q61" i="3"/>
  <c r="S61" i="3" s="1"/>
  <c r="Q60" i="3"/>
  <c r="S60" i="3" s="1"/>
  <c r="Q59" i="3"/>
  <c r="S59" i="3" s="1"/>
  <c r="R58" i="3"/>
  <c r="Q58" i="3"/>
  <c r="S58" i="3" s="1"/>
  <c r="Q57" i="3"/>
  <c r="S57" i="3" s="1"/>
  <c r="Q56" i="3"/>
  <c r="S56" i="3" s="1"/>
  <c r="Q55" i="3"/>
  <c r="S55" i="3" s="1"/>
  <c r="Q54" i="3"/>
  <c r="S54" i="3" s="1"/>
  <c r="Q53" i="3"/>
  <c r="S53" i="3" s="1"/>
  <c r="Q52" i="3"/>
  <c r="S52" i="3" s="1"/>
  <c r="Q51" i="3"/>
  <c r="S51" i="3" s="1"/>
  <c r="Q50" i="3"/>
  <c r="S50" i="3" s="1"/>
  <c r="Q49" i="3"/>
  <c r="S49" i="3" s="1"/>
  <c r="Q48" i="3"/>
  <c r="S48" i="3" s="1"/>
  <c r="Q47" i="3"/>
  <c r="S47" i="3" s="1"/>
  <c r="Q46" i="3"/>
  <c r="S46" i="3" s="1"/>
  <c r="Q45" i="3"/>
  <c r="S45" i="3" s="1"/>
  <c r="Q44" i="3"/>
  <c r="S44" i="3" s="1"/>
  <c r="Q43" i="3"/>
  <c r="S43" i="3" s="1"/>
  <c r="V42" i="3"/>
  <c r="Q42" i="3"/>
  <c r="S42" i="3" s="1"/>
  <c r="Q41" i="3"/>
  <c r="S41" i="3" s="1"/>
  <c r="Q40" i="3"/>
  <c r="S40" i="3" s="1"/>
  <c r="Q39" i="3"/>
  <c r="S39" i="3" s="1"/>
  <c r="Q38" i="3"/>
  <c r="S38" i="3" s="1"/>
  <c r="Q37" i="3"/>
  <c r="S37" i="3" s="1"/>
  <c r="Q36" i="3"/>
  <c r="S36" i="3" s="1"/>
  <c r="Q35" i="3"/>
  <c r="S35" i="3" s="1"/>
  <c r="Q34" i="3"/>
  <c r="S34" i="3" s="1"/>
  <c r="S33" i="3"/>
  <c r="Q33" i="3"/>
  <c r="Q32" i="3"/>
  <c r="S32" i="3" s="1"/>
  <c r="Q31" i="3"/>
  <c r="S31" i="3" s="1"/>
  <c r="Q30" i="3"/>
  <c r="S30" i="3" s="1"/>
  <c r="Q29" i="3"/>
  <c r="S29" i="3" s="1"/>
  <c r="M28" i="3"/>
  <c r="Q28" i="3" s="1"/>
  <c r="S28" i="3" s="1"/>
  <c r="Q27" i="3"/>
  <c r="S27" i="3" s="1"/>
  <c r="Q26" i="3"/>
  <c r="S26" i="3" s="1"/>
  <c r="M25" i="3"/>
  <c r="Q25" i="3" s="1"/>
  <c r="Q24" i="3"/>
  <c r="S24" i="3" s="1"/>
  <c r="Q23" i="3"/>
  <c r="S23" i="3" s="1"/>
  <c r="V22" i="3"/>
  <c r="R22" i="3"/>
  <c r="Q22" i="3"/>
  <c r="Q21" i="3"/>
  <c r="S21" i="3" s="1"/>
  <c r="Q20" i="3"/>
  <c r="S20" i="3" s="1"/>
  <c r="Q19" i="3"/>
  <c r="S19" i="3" s="1"/>
  <c r="Q18" i="3"/>
  <c r="S18" i="3" s="1"/>
  <c r="Q17" i="3"/>
  <c r="S17" i="3" s="1"/>
  <c r="Q16" i="3"/>
  <c r="S16" i="3" s="1"/>
  <c r="Q15" i="3"/>
  <c r="S15" i="3" s="1"/>
  <c r="Q14" i="3"/>
  <c r="S14" i="3" s="1"/>
  <c r="Q13" i="3"/>
  <c r="S13" i="3" s="1"/>
  <c r="Q12" i="3"/>
  <c r="S12" i="3" s="1"/>
  <c r="Q11" i="3"/>
  <c r="S11" i="3" s="1"/>
  <c r="Q10" i="3"/>
  <c r="S10" i="3" s="1"/>
  <c r="R9" i="3"/>
  <c r="Q9" i="3"/>
  <c r="R8" i="3"/>
  <c r="Q8" i="3"/>
  <c r="Q7" i="3"/>
  <c r="S7" i="3" s="1"/>
  <c r="S6" i="3"/>
  <c r="Q5" i="3"/>
  <c r="S5" i="3" s="1"/>
  <c r="Q4" i="3"/>
  <c r="S4" i="3" s="1"/>
  <c r="S3" i="3"/>
  <c r="Q3" i="3"/>
  <c r="Q2" i="3"/>
  <c r="S2" i="3" s="1"/>
  <c r="V211" i="2"/>
  <c r="Q210" i="2"/>
  <c r="S210" i="2" s="1"/>
  <c r="Q209" i="2"/>
  <c r="S209" i="2" s="1"/>
  <c r="Q208" i="2"/>
  <c r="S208" i="2" s="1"/>
  <c r="Q207" i="2"/>
  <c r="S207" i="2" s="1"/>
  <c r="Q206" i="2"/>
  <c r="S206" i="2" s="1"/>
  <c r="Q205" i="2"/>
  <c r="S205" i="2" s="1"/>
  <c r="Q204" i="2"/>
  <c r="S204" i="2" s="1"/>
  <c r="Q203" i="2"/>
  <c r="S203" i="2" s="1"/>
  <c r="Q202" i="2"/>
  <c r="S202" i="2" s="1"/>
  <c r="R201" i="2"/>
  <c r="Q201" i="2"/>
  <c r="Q200" i="2"/>
  <c r="S200" i="2" s="1"/>
  <c r="Q199" i="2"/>
  <c r="S199" i="2" s="1"/>
  <c r="Q198" i="2"/>
  <c r="S198" i="2" s="1"/>
  <c r="Q197" i="2"/>
  <c r="S197" i="2" s="1"/>
  <c r="Q196" i="2"/>
  <c r="S196" i="2" s="1"/>
  <c r="M195" i="2"/>
  <c r="Q195" i="2" s="1"/>
  <c r="S195" i="2" s="1"/>
  <c r="Q194" i="2"/>
  <c r="S194" i="2" s="1"/>
  <c r="Q193" i="2"/>
  <c r="S193" i="2" s="1"/>
  <c r="Q192" i="2"/>
  <c r="S192" i="2" s="1"/>
  <c r="Q191" i="2"/>
  <c r="S191" i="2" s="1"/>
  <c r="R190" i="2"/>
  <c r="Q190" i="2"/>
  <c r="S190" i="2" s="1"/>
  <c r="Q189" i="2"/>
  <c r="S189" i="2" s="1"/>
  <c r="Q188" i="2"/>
  <c r="S188" i="2" s="1"/>
  <c r="Q187" i="2"/>
  <c r="S187" i="2" s="1"/>
  <c r="R186" i="2"/>
  <c r="S186" i="2" s="1"/>
  <c r="Q186" i="2"/>
  <c r="Q185" i="2"/>
  <c r="S185" i="2" s="1"/>
  <c r="Q184" i="2"/>
  <c r="S184" i="2" s="1"/>
  <c r="Q183" i="2"/>
  <c r="S183" i="2" s="1"/>
  <c r="R182" i="2"/>
  <c r="Q182" i="2"/>
  <c r="Q181" i="2"/>
  <c r="S181" i="2" s="1"/>
  <c r="Q180" i="2"/>
  <c r="S180" i="2" s="1"/>
  <c r="Q179" i="2"/>
  <c r="S179" i="2" s="1"/>
  <c r="Q178" i="2"/>
  <c r="S178" i="2" s="1"/>
  <c r="Q177" i="2"/>
  <c r="S177" i="2" s="1"/>
  <c r="M176" i="2"/>
  <c r="Q176" i="2" s="1"/>
  <c r="S176" i="2" s="1"/>
  <c r="Q175" i="2"/>
  <c r="S175" i="2" s="1"/>
  <c r="Q174" i="2"/>
  <c r="S174" i="2" s="1"/>
  <c r="Q173" i="2"/>
  <c r="S173" i="2" s="1"/>
  <c r="Q172" i="2"/>
  <c r="S172" i="2" s="1"/>
  <c r="R171" i="2"/>
  <c r="Q171" i="2"/>
  <c r="R170" i="2"/>
  <c r="Q170" i="2"/>
  <c r="Q169" i="2"/>
  <c r="S169" i="2" s="1"/>
  <c r="Q168" i="2"/>
  <c r="S168" i="2" s="1"/>
  <c r="Q167" i="2"/>
  <c r="S167" i="2" s="1"/>
  <c r="Q166" i="2"/>
  <c r="S166" i="2" s="1"/>
  <c r="Q165" i="2"/>
  <c r="S165" i="2" s="1"/>
  <c r="Q164" i="2"/>
  <c r="S164" i="2" s="1"/>
  <c r="Q163" i="2"/>
  <c r="S163" i="2" s="1"/>
  <c r="Q162" i="2"/>
  <c r="S162" i="2" s="1"/>
  <c r="Q161" i="2"/>
  <c r="S161" i="2" s="1"/>
  <c r="R160" i="2"/>
  <c r="Q160" i="2"/>
  <c r="S160" i="2" s="1"/>
  <c r="Q159" i="2"/>
  <c r="S159" i="2" s="1"/>
  <c r="Q158" i="2"/>
  <c r="S158" i="2" s="1"/>
  <c r="Q157" i="2"/>
  <c r="S157" i="2" s="1"/>
  <c r="Q156" i="2"/>
  <c r="S156" i="2" s="1"/>
  <c r="Q155" i="2"/>
  <c r="S155" i="2" s="1"/>
  <c r="Q154" i="2"/>
  <c r="S154" i="2" s="1"/>
  <c r="Q153" i="2"/>
  <c r="S153" i="2" s="1"/>
  <c r="Q152" i="2"/>
  <c r="S152" i="2" s="1"/>
  <c r="Q151" i="2"/>
  <c r="S151" i="2" s="1"/>
  <c r="Q150" i="2"/>
  <c r="S150" i="2" s="1"/>
  <c r="Q149" i="2"/>
  <c r="S149" i="2" s="1"/>
  <c r="Q148" i="2"/>
  <c r="S148" i="2" s="1"/>
  <c r="Q147" i="2"/>
  <c r="S147" i="2" s="1"/>
  <c r="Q146" i="2"/>
  <c r="S146" i="2" s="1"/>
  <c r="Q145" i="2"/>
  <c r="S145" i="2" s="1"/>
  <c r="Q144" i="2"/>
  <c r="S144" i="2" s="1"/>
  <c r="R143" i="2"/>
  <c r="Q143" i="2"/>
  <c r="Q142" i="2"/>
  <c r="S142" i="2" s="1"/>
  <c r="S141" i="2"/>
  <c r="Q141" i="2"/>
  <c r="Q140" i="2"/>
  <c r="S140" i="2" s="1"/>
  <c r="Q139" i="2"/>
  <c r="S139" i="2" s="1"/>
  <c r="Q138" i="2"/>
  <c r="S138" i="2" s="1"/>
  <c r="Q137" i="2"/>
  <c r="S137" i="2" s="1"/>
  <c r="Q136" i="2"/>
  <c r="S136" i="2" s="1"/>
  <c r="Q135" i="2"/>
  <c r="S135" i="2" s="1"/>
  <c r="Q134" i="2"/>
  <c r="S134" i="2" s="1"/>
  <c r="S133" i="2"/>
  <c r="Q133" i="2"/>
  <c r="Q132" i="2"/>
  <c r="S132" i="2" s="1"/>
  <c r="Q131" i="2"/>
  <c r="S131" i="2" s="1"/>
  <c r="Q130" i="2"/>
  <c r="S130" i="2" s="1"/>
  <c r="R129" i="2"/>
  <c r="Q129" i="2"/>
  <c r="Q128" i="2"/>
  <c r="S128" i="2" s="1"/>
  <c r="Q127" i="2"/>
  <c r="S127" i="2" s="1"/>
  <c r="Q126" i="2"/>
  <c r="S126" i="2" s="1"/>
  <c r="Q125" i="2"/>
  <c r="S125" i="2" s="1"/>
  <c r="Q124" i="2"/>
  <c r="S124" i="2" s="1"/>
  <c r="Q123" i="2"/>
  <c r="S123" i="2" s="1"/>
  <c r="Q122" i="2"/>
  <c r="S122" i="2" s="1"/>
  <c r="Q121" i="2"/>
  <c r="S121" i="2" s="1"/>
  <c r="Q120" i="2"/>
  <c r="S120" i="2" s="1"/>
  <c r="Q119" i="2"/>
  <c r="S119" i="2" s="1"/>
  <c r="Q118" i="2"/>
  <c r="S118" i="2" s="1"/>
  <c r="S117" i="2"/>
  <c r="Q116" i="2"/>
  <c r="S116" i="2" s="1"/>
  <c r="Q115" i="2"/>
  <c r="S115" i="2" s="1"/>
  <c r="Q114" i="2"/>
  <c r="S114" i="2" s="1"/>
  <c r="Q113" i="2"/>
  <c r="S113" i="2" s="1"/>
  <c r="Q112" i="2"/>
  <c r="S112" i="2" s="1"/>
  <c r="Q111" i="2"/>
  <c r="S111" i="2" s="1"/>
  <c r="R110" i="2"/>
  <c r="Q110" i="2"/>
  <c r="S110" i="2" s="1"/>
  <c r="Q109" i="2"/>
  <c r="S109" i="2" s="1"/>
  <c r="Q108" i="2"/>
  <c r="S108" i="2" s="1"/>
  <c r="Q107" i="2"/>
  <c r="S107" i="2" s="1"/>
  <c r="Q106" i="2"/>
  <c r="S106" i="2" s="1"/>
  <c r="Q105" i="2"/>
  <c r="S105" i="2" s="1"/>
  <c r="Q104" i="2"/>
  <c r="S104" i="2" s="1"/>
  <c r="Q103" i="2"/>
  <c r="S103" i="2" s="1"/>
  <c r="Q102" i="2"/>
  <c r="S102" i="2" s="1"/>
  <c r="Q101" i="2"/>
  <c r="S101" i="2" s="1"/>
  <c r="Q100" i="2"/>
  <c r="S100" i="2" s="1"/>
  <c r="Q99" i="2"/>
  <c r="S99" i="2" s="1"/>
  <c r="S98" i="2"/>
  <c r="Q97" i="2"/>
  <c r="S97" i="2" s="1"/>
  <c r="R96" i="2"/>
  <c r="Q96" i="2"/>
  <c r="Q95" i="2"/>
  <c r="S95" i="2" s="1"/>
  <c r="Q94" i="2"/>
  <c r="S94" i="2" s="1"/>
  <c r="R93" i="2"/>
  <c r="M93" i="2"/>
  <c r="Q93" i="2" s="1"/>
  <c r="Q92" i="2"/>
  <c r="S92" i="2" s="1"/>
  <c r="Q91" i="2"/>
  <c r="S91" i="2" s="1"/>
  <c r="Q90" i="2"/>
  <c r="S90" i="2" s="1"/>
  <c r="Q89" i="2"/>
  <c r="S89" i="2" s="1"/>
  <c r="Q88" i="2"/>
  <c r="S88" i="2" s="1"/>
  <c r="Q87" i="2"/>
  <c r="S87" i="2" s="1"/>
  <c r="Q86" i="2"/>
  <c r="S86" i="2" s="1"/>
  <c r="Q85" i="2"/>
  <c r="S85" i="2" s="1"/>
  <c r="Q84" i="2"/>
  <c r="S84" i="2" s="1"/>
  <c r="Q83" i="2"/>
  <c r="S83" i="2" s="1"/>
  <c r="R82" i="2"/>
  <c r="Q82" i="2"/>
  <c r="S81" i="2"/>
  <c r="Q80" i="2"/>
  <c r="S80" i="2" s="1"/>
  <c r="Q79" i="2"/>
  <c r="S79" i="2" s="1"/>
  <c r="Q78" i="2"/>
  <c r="S78" i="2" s="1"/>
  <c r="Q77" i="2"/>
  <c r="S77" i="2" s="1"/>
  <c r="Q76" i="2"/>
  <c r="S76" i="2" s="1"/>
  <c r="Q75" i="2"/>
  <c r="S75" i="2" s="1"/>
  <c r="Q74" i="2"/>
  <c r="S74" i="2" s="1"/>
  <c r="Q73" i="2"/>
  <c r="S73" i="2" s="1"/>
  <c r="M72" i="2"/>
  <c r="Q72" i="2" s="1"/>
  <c r="S72" i="2" s="1"/>
  <c r="S71" i="2"/>
  <c r="Q71" i="2"/>
  <c r="S70" i="2"/>
  <c r="S69" i="2"/>
  <c r="S68" i="2"/>
  <c r="Q68" i="2"/>
  <c r="Q67" i="2"/>
  <c r="S67" i="2" s="1"/>
  <c r="Q66" i="2"/>
  <c r="S66" i="2" s="1"/>
  <c r="Q65" i="2"/>
  <c r="S65" i="2" s="1"/>
  <c r="Q64" i="2"/>
  <c r="S64" i="2" s="1"/>
  <c r="Q63" i="2"/>
  <c r="S63" i="2" s="1"/>
  <c r="Q62" i="2"/>
  <c r="S62" i="2" s="1"/>
  <c r="Q61" i="2"/>
  <c r="S61" i="2" s="1"/>
  <c r="S60" i="2"/>
  <c r="Q60" i="2"/>
  <c r="Q59" i="2"/>
  <c r="S59" i="2" s="1"/>
  <c r="Q58" i="2"/>
  <c r="S58" i="2" s="1"/>
  <c r="Q57" i="2"/>
  <c r="S57" i="2" s="1"/>
  <c r="R56" i="2"/>
  <c r="Q56" i="2"/>
  <c r="Q55" i="2"/>
  <c r="S55" i="2" s="1"/>
  <c r="Q54" i="2"/>
  <c r="S54" i="2" s="1"/>
  <c r="Q53" i="2"/>
  <c r="S53" i="2" s="1"/>
  <c r="M52" i="2"/>
  <c r="Q52" i="2" s="1"/>
  <c r="Q51" i="2"/>
  <c r="S51" i="2" s="1"/>
  <c r="Q49" i="2"/>
  <c r="S49" i="2" s="1"/>
  <c r="Q48" i="2"/>
  <c r="S48" i="2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R40" i="2"/>
  <c r="S40" i="2" s="1"/>
  <c r="Q40" i="2"/>
  <c r="R39" i="2"/>
  <c r="Q39" i="2"/>
  <c r="Q38" i="2"/>
  <c r="S38" i="2" s="1"/>
  <c r="Q37" i="2"/>
  <c r="S37" i="2" s="1"/>
  <c r="Q36" i="2"/>
  <c r="S36" i="2" s="1"/>
  <c r="Q35" i="2"/>
  <c r="S35" i="2" s="1"/>
  <c r="Q34" i="2"/>
  <c r="S34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R25" i="2"/>
  <c r="S25" i="2" s="1"/>
  <c r="Q25" i="2"/>
  <c r="Q24" i="2"/>
  <c r="S24" i="2" s="1"/>
  <c r="Q23" i="2"/>
  <c r="S23" i="2" s="1"/>
  <c r="Q22" i="2"/>
  <c r="S22" i="2" s="1"/>
  <c r="Q21" i="2"/>
  <c r="S21" i="2" s="1"/>
  <c r="Q20" i="2"/>
  <c r="S20" i="2" s="1"/>
  <c r="Q19" i="2"/>
  <c r="S19" i="2" s="1"/>
  <c r="Q18" i="2"/>
  <c r="S18" i="2" s="1"/>
  <c r="Q17" i="2"/>
  <c r="S17" i="2" s="1"/>
  <c r="Q16" i="2"/>
  <c r="S16" i="2" s="1"/>
  <c r="Q15" i="2"/>
  <c r="S15" i="2" s="1"/>
  <c r="Q14" i="2"/>
  <c r="S14" i="2" s="1"/>
  <c r="S12" i="2"/>
  <c r="Q12" i="2"/>
  <c r="Q11" i="2"/>
  <c r="S11" i="2" s="1"/>
  <c r="V10" i="2"/>
  <c r="Q10" i="2"/>
  <c r="S10" i="2" s="1"/>
  <c r="Q9" i="2"/>
  <c r="S9" i="2" s="1"/>
  <c r="R8" i="2"/>
  <c r="Q8" i="2"/>
  <c r="Q7" i="2"/>
  <c r="S7" i="2" s="1"/>
  <c r="Q6" i="2"/>
  <c r="S6" i="2" s="1"/>
  <c r="Q5" i="2"/>
  <c r="S5" i="2" s="1"/>
  <c r="Q4" i="2"/>
  <c r="S4" i="2" s="1"/>
  <c r="Q3" i="2"/>
  <c r="S3" i="2" s="1"/>
  <c r="Q2" i="2"/>
  <c r="S2" i="2" s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R161" i="1"/>
  <c r="S161" i="1" s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R146" i="1"/>
  <c r="S146" i="1" s="1"/>
  <c r="S145" i="1"/>
  <c r="S144" i="1"/>
  <c r="S143" i="1"/>
  <c r="S142" i="1"/>
  <c r="S141" i="1"/>
  <c r="S140" i="1"/>
  <c r="S139" i="1"/>
  <c r="S138" i="1"/>
  <c r="S137" i="1"/>
  <c r="S136" i="1"/>
  <c r="S135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Q115" i="1"/>
  <c r="S115" i="1" s="1"/>
  <c r="S114" i="1"/>
  <c r="S113" i="1"/>
  <c r="S112" i="1"/>
  <c r="S111" i="1"/>
  <c r="S110" i="1"/>
  <c r="S109" i="1"/>
  <c r="S108" i="1"/>
  <c r="S107" i="1"/>
  <c r="S106" i="1"/>
  <c r="S105" i="1"/>
  <c r="S104" i="1"/>
  <c r="S103" i="1"/>
  <c r="Q102" i="1"/>
  <c r="Q101" i="1"/>
  <c r="S101" i="1" s="1"/>
  <c r="Q100" i="1"/>
  <c r="S100" i="1" s="1"/>
  <c r="Q99" i="1"/>
  <c r="S99" i="1" s="1"/>
  <c r="S98" i="1"/>
  <c r="Q97" i="1"/>
  <c r="S97" i="1" s="1"/>
  <c r="S96" i="1"/>
  <c r="Q96" i="1"/>
  <c r="Q95" i="1"/>
  <c r="S95" i="1" s="1"/>
  <c r="Q94" i="1"/>
  <c r="S94" i="1" s="1"/>
  <c r="Q93" i="1"/>
  <c r="S93" i="1" s="1"/>
  <c r="S92" i="1"/>
  <c r="S91" i="1"/>
  <c r="S90" i="1"/>
  <c r="Q90" i="1"/>
  <c r="Q89" i="1"/>
  <c r="S89" i="1" s="1"/>
  <c r="Q88" i="1"/>
  <c r="S88" i="1" s="1"/>
  <c r="Q87" i="1"/>
  <c r="S87" i="1" s="1"/>
  <c r="V86" i="1"/>
  <c r="Q85" i="1"/>
  <c r="S85" i="1" s="1"/>
  <c r="Q84" i="1"/>
  <c r="S84" i="1" s="1"/>
  <c r="Q83" i="1"/>
  <c r="S83" i="1" s="1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N32" i="1"/>
  <c r="Q32" i="1" s="1"/>
  <c r="S32" i="1" s="1"/>
  <c r="Q31" i="1"/>
  <c r="S31" i="1" s="1"/>
  <c r="S30" i="1"/>
  <c r="Q30" i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23" i="1"/>
  <c r="S23" i="1" s="1"/>
  <c r="S22" i="1"/>
  <c r="Q22" i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4" i="1"/>
  <c r="S14" i="1" s="1"/>
  <c r="S13" i="1"/>
  <c r="Q13" i="1"/>
  <c r="Q12" i="1"/>
  <c r="S12" i="1" s="1"/>
  <c r="S11" i="1"/>
  <c r="Q11" i="1"/>
  <c r="Q10" i="1"/>
  <c r="S10" i="1" s="1"/>
  <c r="S9" i="1"/>
  <c r="Q9" i="1"/>
  <c r="Q8" i="1"/>
  <c r="S8" i="1" s="1"/>
  <c r="S7" i="1"/>
  <c r="Q7" i="1"/>
  <c r="R6" i="1"/>
  <c r="Q6" i="1"/>
  <c r="Q5" i="1"/>
  <c r="S5" i="1" s="1"/>
  <c r="Q4" i="1"/>
  <c r="S4" i="1" s="1"/>
  <c r="Q3" i="1"/>
  <c r="S3" i="1" s="1"/>
  <c r="Q2" i="1"/>
  <c r="S2" i="1" s="1"/>
  <c r="S171" i="2" l="1"/>
  <c r="S125" i="3"/>
  <c r="S96" i="2"/>
  <c r="S143" i="2"/>
  <c r="S6" i="1"/>
  <c r="S39" i="2"/>
  <c r="S82" i="2"/>
  <c r="S93" i="2"/>
  <c r="S170" i="2"/>
  <c r="R25" i="3"/>
  <c r="S25" i="3" s="1"/>
  <c r="S147" i="3"/>
  <c r="S129" i="2"/>
  <c r="S9" i="3"/>
  <c r="S107" i="3"/>
  <c r="S56" i="2"/>
  <c r="S182" i="2"/>
  <c r="S8" i="3"/>
  <c r="S22" i="3"/>
  <c r="S128" i="3"/>
  <c r="S8" i="2"/>
  <c r="S201" i="2"/>
  <c r="S141" i="3"/>
</calcChain>
</file>

<file path=xl/sharedStrings.xml><?xml version="1.0" encoding="utf-8"?>
<sst xmlns="http://schemas.openxmlformats.org/spreadsheetml/2006/main" count="7571" uniqueCount="1775">
  <si>
    <t>S.No.</t>
  </si>
  <si>
    <t>Contract #</t>
  </si>
  <si>
    <t>Contract Date</t>
  </si>
  <si>
    <t>Client Name</t>
  </si>
  <si>
    <t>Address</t>
  </si>
  <si>
    <t>Country</t>
  </si>
  <si>
    <t>Email</t>
  </si>
  <si>
    <t>Owner</t>
  </si>
  <si>
    <t>Invoice 
number</t>
  </si>
  <si>
    <t>Invoice
 Date</t>
  </si>
  <si>
    <t>Invoice Duration</t>
  </si>
  <si>
    <t>Next Inv. Dt.</t>
  </si>
  <si>
    <t>Currency</t>
  </si>
  <si>
    <t>Invoice
Amount</t>
  </si>
  <si>
    <t>Transfer
Charges</t>
  </si>
  <si>
    <t>Other Charges</t>
  </si>
  <si>
    <t>Net
Receivables</t>
  </si>
  <si>
    <t>Amount
Received</t>
  </si>
  <si>
    <t>Diffrence(+ / -)</t>
  </si>
  <si>
    <t>ITT#</t>
  </si>
  <si>
    <t>Receipt
 Date</t>
  </si>
  <si>
    <t>Bank</t>
  </si>
  <si>
    <t xml:space="preserve">Softax Masters S.No </t>
  </si>
  <si>
    <t>Remarks</t>
  </si>
  <si>
    <t>Eye Plastics LLC</t>
  </si>
  <si>
    <t>PO BOX 851351 Mobile AL 36685</t>
  </si>
  <si>
    <t>US</t>
  </si>
  <si>
    <t>mark@eyeplastics.com</t>
  </si>
  <si>
    <t>Mr.Mark Brown</t>
  </si>
  <si>
    <t>1 Apr 2021 - 30 Apr 2021</t>
  </si>
  <si>
    <t>USD</t>
  </si>
  <si>
    <t>0043FIR2100712</t>
  </si>
  <si>
    <t>Axis</t>
  </si>
  <si>
    <t>STPIN/NAPP/20171220/930032/Contract/016</t>
  </si>
  <si>
    <t>My Germany GmbH</t>
  </si>
  <si>
    <t>Nordstr. 5, D-99427, Weimar Germany</t>
  </si>
  <si>
    <t>DE</t>
  </si>
  <si>
    <t>cschmalisch@mygermany.com</t>
  </si>
  <si>
    <t>Mr.Christian Schmalisch</t>
  </si>
  <si>
    <t>1Apr 2021 - 30 Jun 2021</t>
  </si>
  <si>
    <t>EUR</t>
  </si>
  <si>
    <t>003FINW211610157</t>
  </si>
  <si>
    <t>YES Bank</t>
  </si>
  <si>
    <t>CORE UNIT PTY LTD</t>
  </si>
  <si>
    <t>10 Regent Street, Prahran, Victoria, 3181, Australia</t>
  </si>
  <si>
    <t>AU</t>
  </si>
  <si>
    <t>gabriel@saltandfuessel.com.au</t>
  </si>
  <si>
    <t>Mr.Gabriel Esseesse</t>
  </si>
  <si>
    <t>003FINW210920029</t>
  </si>
  <si>
    <t>Converted</t>
  </si>
  <si>
    <t>The Stable Courtyard Renishaw Hall Sheffield,S21 3WB</t>
  </si>
  <si>
    <t>GB</t>
  </si>
  <si>
    <t>shane@converted.co.uk</t>
  </si>
  <si>
    <t>Mr.Shane Robinson</t>
  </si>
  <si>
    <t>0043FIR2100845</t>
  </si>
  <si>
    <t>CABOODLENOW PTY LTD</t>
  </si>
  <si>
    <t xml:space="preserve">20 EDRO AVE BRIGHTON EAST VIC 3187 AUSTRALIA </t>
  </si>
  <si>
    <t>greg.rudakov@devicedesk.com</t>
  </si>
  <si>
    <t>Mr.Greg Rudakov</t>
  </si>
  <si>
    <t>003FINW210970082
003FINW210980027
003FINW211020038
003FINW211050182
003FINW211060175</t>
  </si>
  <si>
    <t>07-04-2021
08-04-2021
12-04-2021
15-04-2021
17-04-2021</t>
  </si>
  <si>
    <t>STPIN/NAPP/20171220/930032/Contract/021</t>
  </si>
  <si>
    <t>Surge Marketing Inc.</t>
  </si>
  <si>
    <t>671 willow pass rd #1, Pittsburg, CA 94565</t>
  </si>
  <si>
    <t>Jon@thanvolk.com
accounting@carcovers.com</t>
  </si>
  <si>
    <t>Mr.Jonathan Volk</t>
  </si>
  <si>
    <t>0043FIR2100802</t>
  </si>
  <si>
    <t>Office Beacon LLC</t>
  </si>
  <si>
    <t>1240 Rosecrans Avenue, Manhattan Beach, California, USA 90266</t>
  </si>
  <si>
    <t>anuj@flowz.com</t>
  </si>
  <si>
    <t>Mr. Anuj Verma</t>
  </si>
  <si>
    <t>003FINW211060174</t>
  </si>
  <si>
    <t>The Critical Thinking Co.</t>
  </si>
  <si>
    <t>1991 Sherman Ave. Suite 200, North Bend,OR 97459-3469, USA</t>
  </si>
  <si>
    <t>niled@criticalthinking.com</t>
  </si>
  <si>
    <t>Mr.Nile Duppstadt</t>
  </si>
  <si>
    <t>003FINW210960018</t>
  </si>
  <si>
    <t>Nature’s Source Project</t>
  </si>
  <si>
    <t>Unit 106, 4255 Sherwoodtowne Blvd, Mississauga, ON L4Z 2G6</t>
  </si>
  <si>
    <t>alpha@natures-source.com</t>
  </si>
  <si>
    <t>Mr.Alpha Arije</t>
  </si>
  <si>
    <t>003FINW210960028</t>
  </si>
  <si>
    <t>Wild Card Cannabis Incorporated</t>
  </si>
  <si>
    <t>3027 Binbrook Road W Bldg B, PO Box 21037, Binbrook, Ontario</t>
  </si>
  <si>
    <t>CA</t>
  </si>
  <si>
    <t>adarryl@sessions.ca</t>
  </si>
  <si>
    <t>Mr.Darryl Allen</t>
  </si>
  <si>
    <t>003FINW211270260</t>
  </si>
  <si>
    <t>Compunnel Software Group Inc.</t>
  </si>
  <si>
    <t>103 Morgan Lane, Suite 102, Plainsboro, NJ 08536</t>
  </si>
  <si>
    <t>ajay.singh@compunnel.com</t>
  </si>
  <si>
    <t>Mr.Ajay Singh</t>
  </si>
  <si>
    <t>003FINW211020030</t>
  </si>
  <si>
    <t>STPIN/NAPP/20171220/930032/Contract/010</t>
  </si>
  <si>
    <t>CAPRINA</t>
  </si>
  <si>
    <t>PO Box 6362, Unit 5 / 562 Gardeners Rd, Alexandria NSW Australia 2015</t>
  </si>
  <si>
    <t>robert@caprina.com.au</t>
  </si>
  <si>
    <t>Mr.Robert Isman</t>
  </si>
  <si>
    <t>003FINW211190215</t>
  </si>
  <si>
    <t>Xcelacore</t>
  </si>
  <si>
    <t xml:space="preserve">700, Commerce Dr Ste 500,Oak Brook, Illinois, 60523, </t>
  </si>
  <si>
    <t>mansoor@xcelacore.com</t>
  </si>
  <si>
    <t>Mr.Mansoor Anjarwala</t>
  </si>
  <si>
    <t>April'21</t>
  </si>
  <si>
    <t>003FINW211200186</t>
  </si>
  <si>
    <t>STPIN/NAPP/20171220/930032/Contract/001</t>
  </si>
  <si>
    <t>UPWORK ESCROW INC.</t>
  </si>
  <si>
    <t>441 LOGUE AVE, MOUNTAIN VIEW CA 94043-4018</t>
  </si>
  <si>
    <t>003FINW211230006</t>
  </si>
  <si>
    <t>01 May 2021 - 31 May 2021</t>
  </si>
  <si>
    <t>0043FIR2101010</t>
  </si>
  <si>
    <t>SimplyVision GmBH</t>
  </si>
  <si>
    <t>Sonnenbergstr. 18, CH-6060 Sarnen, SWITZERLAND</t>
  </si>
  <si>
    <t>CH</t>
  </si>
  <si>
    <t>Sourcing@simplyvision.ch</t>
  </si>
  <si>
    <t>Dr.Alexander Ivankovic/Valentino</t>
  </si>
  <si>
    <t>15 May 2021 - 31 May 2021</t>
  </si>
  <si>
    <t>003FINW211310143</t>
  </si>
  <si>
    <t>003FINW211390171</t>
  </si>
  <si>
    <t>003FINW211250067</t>
  </si>
  <si>
    <t>003FINW211320203</t>
  </si>
  <si>
    <t>003FINW211240082</t>
  </si>
  <si>
    <t>003FINW211200191</t>
  </si>
  <si>
    <t>003FINW211240102</t>
  </si>
  <si>
    <t>003FINW211250060</t>
  </si>
  <si>
    <t>003FINW211390173</t>
  </si>
  <si>
    <t>003FINW211230004</t>
  </si>
  <si>
    <t>003FINW211530215</t>
  </si>
  <si>
    <t>FASHION LINK TRADING PTE. LTD.</t>
  </si>
  <si>
    <t>78 Duxton Road Singapore</t>
  </si>
  <si>
    <t>SG</t>
  </si>
  <si>
    <t>selim@palem.fr</t>
  </si>
  <si>
    <t>Mr.Selim Barkan</t>
  </si>
  <si>
    <t>17 May 2021 - 31 May 2021</t>
  </si>
  <si>
    <t>003FINW211380152</t>
  </si>
  <si>
    <t>MachineCompare.com Limited</t>
  </si>
  <si>
    <t>651a Mauldeth Road West Chorlton, Manchester, M21 7SA</t>
  </si>
  <si>
    <t>james@machinecompare.com</t>
  </si>
  <si>
    <t>Mr.James Toothill</t>
  </si>
  <si>
    <t>19 May 2021 - 31 May 2021</t>
  </si>
  <si>
    <t>003FINW211390169</t>
  </si>
  <si>
    <t>01 June 2021 - 30 June 2021</t>
  </si>
  <si>
    <t>003FINW211660128</t>
  </si>
  <si>
    <t>003FINW211590156</t>
  </si>
  <si>
    <t>003FINW211610105</t>
  </si>
  <si>
    <t>003FINW211530209</t>
  </si>
  <si>
    <t>003FINW211590152</t>
  </si>
  <si>
    <t>003FINW211530217</t>
  </si>
  <si>
    <t>003FINW211550060</t>
  </si>
  <si>
    <t>003FINW211550054</t>
  </si>
  <si>
    <t>003FINW211490024</t>
  </si>
  <si>
    <t>003FINW211590151</t>
  </si>
  <si>
    <t>01 June 2021 - 15 June 2021</t>
  </si>
  <si>
    <t>003FINW211600076</t>
  </si>
  <si>
    <t>Dr.Alexander Ivankovic / Valentino</t>
  </si>
  <si>
    <t>003FINW211530135</t>
  </si>
  <si>
    <t>003FINW211610101</t>
  </si>
  <si>
    <t>16 June 2021 - 30 June 2021</t>
  </si>
  <si>
    <t>003FINW211680089</t>
  </si>
  <si>
    <t>003FINW211730248</t>
  </si>
  <si>
    <t>003FINW211820059</t>
  </si>
  <si>
    <t>01 July 2021 - 31 July 2021</t>
  </si>
  <si>
    <t>003FINW211810080</t>
  </si>
  <si>
    <t>003FINW211880312</t>
  </si>
  <si>
    <t>003FINW211810074</t>
  </si>
  <si>
    <t>steven@sessions.ca</t>
  </si>
  <si>
    <t>Mr.Steven</t>
  </si>
  <si>
    <t>003FINW211880315</t>
  </si>
  <si>
    <t>003FINW211880318</t>
  </si>
  <si>
    <t>003FINW211900115</t>
  </si>
  <si>
    <t>003FINW211800121</t>
  </si>
  <si>
    <t>01 July 2021 - 30 Sept 2021</t>
  </si>
  <si>
    <t>003FINW211890224</t>
  </si>
  <si>
    <t>003FINW211890220</t>
  </si>
  <si>
    <t>003FINW211820067</t>
  </si>
  <si>
    <t>003FINW211950033</t>
  </si>
  <si>
    <t>003FINW211960051</t>
  </si>
  <si>
    <t>003FINW212010217</t>
  </si>
  <si>
    <t>The Old Harrovian Golfing Society</t>
  </si>
  <si>
    <t>OHGS Treasurer, The Nook Common Lane, Brancaster Staithe King's Lynn, Norfolk, PE31 8BL</t>
  </si>
  <si>
    <t>treasurer@ohgs.org.uk</t>
  </si>
  <si>
    <t>Mr.Thomas Olesen</t>
  </si>
  <si>
    <t>15 July 2021 - 31 July 2021</t>
  </si>
  <si>
    <t>003FINW211960055</t>
  </si>
  <si>
    <t>003FINW212150255</t>
  </si>
  <si>
    <t>01 Aug 2021 - 31 Aug 2021</t>
  </si>
  <si>
    <t>003FINW212210236</t>
  </si>
  <si>
    <t>003FINW212150250</t>
  </si>
  <si>
    <t>003FINW212110257</t>
  </si>
  <si>
    <t>alpha@natures-source.com
mona@natures-source.com</t>
  </si>
  <si>
    <t>003FINW212160222</t>
  </si>
  <si>
    <t>003FINW212110253</t>
  </si>
  <si>
    <t>003FINW212180170</t>
  </si>
  <si>
    <t>003FINW212180176</t>
  </si>
  <si>
    <t>003FINW212230124</t>
  </si>
  <si>
    <t>003FINW212280036</t>
  </si>
  <si>
    <t>003FINW212230166</t>
  </si>
  <si>
    <t>003FINW212160228</t>
  </si>
  <si>
    <t>003FINW212320120</t>
  </si>
  <si>
    <t>003FINW212440279</t>
  </si>
  <si>
    <t>003FINW212440240</t>
  </si>
  <si>
    <t>01 Sept 2021 - 30 Sept 2021</t>
  </si>
  <si>
    <t>003FINW212510131</t>
  </si>
  <si>
    <t>003FINW212500129</t>
  </si>
  <si>
    <t>003FINW212430067</t>
  </si>
  <si>
    <t>003FINW212450278</t>
  </si>
  <si>
    <t>003FINW212460197</t>
  </si>
  <si>
    <t>003FINW212440283</t>
  </si>
  <si>
    <t>003FINW212520152</t>
  </si>
  <si>
    <t>003FINW212450261</t>
  </si>
  <si>
    <t>003FINW212470056</t>
  </si>
  <si>
    <t>003FINW212570090</t>
  </si>
  <si>
    <t>003FINW212470055</t>
  </si>
  <si>
    <t>STPIN/NAPP/20171220/930032/Contract/023</t>
  </si>
  <si>
    <t>Arent We Naughty</t>
  </si>
  <si>
    <t>80 Bramwin Court, Brampton Ontaria Canada L6T 5G2</t>
  </si>
  <si>
    <t>alpha.arije@gmail.com</t>
  </si>
  <si>
    <t>1 Apr 2021 - 31 Aug 2021</t>
  </si>
  <si>
    <t>Paypal</t>
  </si>
  <si>
    <t>Received in advance on Upwork</t>
  </si>
  <si>
    <t>15 Sept 2021 - 30 Sept 2021</t>
  </si>
  <si>
    <t>003FINW212640170</t>
  </si>
  <si>
    <t>003FINW212770089</t>
  </si>
  <si>
    <t>01 Oct 2021 - 31 Oct 2021</t>
  </si>
  <si>
    <t>003FINW212780109</t>
  </si>
  <si>
    <t>003FINW212730287</t>
  </si>
  <si>
    <t>003FINW212780100</t>
  </si>
  <si>
    <t>01 Oct 2021 - 31 Dec 2021</t>
  </si>
  <si>
    <t>003FINW213010153</t>
  </si>
  <si>
    <t>003FINW212740044</t>
  </si>
  <si>
    <t>003FINW212770092</t>
  </si>
  <si>
    <t>003FINW212730099</t>
  </si>
  <si>
    <t>003FINW212780114</t>
  </si>
  <si>
    <t>003FINW212790230</t>
  </si>
  <si>
    <t>003FINW212790228</t>
  </si>
  <si>
    <t>james@machinecompare.com
ben@machinecompare.com</t>
  </si>
  <si>
    <t>003FINW212790233</t>
  </si>
  <si>
    <t>11 Oct 2021 - 31 Oct 2021</t>
  </si>
  <si>
    <t>003FINW212860086</t>
  </si>
  <si>
    <t>003FINW213060134</t>
  </si>
  <si>
    <t>01 Nov 2021 - 30 Nov 2021</t>
  </si>
  <si>
    <t>003FINW213120372</t>
  </si>
  <si>
    <t>003FINW213140205</t>
  </si>
  <si>
    <t>003FINW213100007</t>
  </si>
  <si>
    <t>003FINW213060141</t>
  </si>
  <si>
    <t>003FINW213100004</t>
  </si>
  <si>
    <t>003FINW213010305</t>
  </si>
  <si>
    <t>003FINW213100005</t>
  </si>
  <si>
    <t>003FINW213120368</t>
  </si>
  <si>
    <t>003FINW213010310</t>
  </si>
  <si>
    <t>01 Nov 2021 - 15 Nov 2021</t>
  </si>
  <si>
    <t>003FINW213130165</t>
  </si>
  <si>
    <t>003FINW213060138</t>
  </si>
  <si>
    <t>16 Nov 2021 - 30 Nov 2021</t>
  </si>
  <si>
    <t>003FINW213280238</t>
  </si>
  <si>
    <t>30-11-2021</t>
  </si>
  <si>
    <t>003FINW213400268</t>
  </si>
  <si>
    <t>01 Dec 2021 - 31 Dec 2021</t>
  </si>
  <si>
    <t>003FINW213410204</t>
  </si>
  <si>
    <t>003FINW213370174</t>
  </si>
  <si>
    <t>003FINW213340076</t>
  </si>
  <si>
    <t>003FINW213370178</t>
  </si>
  <si>
    <t>003FINW213340084</t>
  </si>
  <si>
    <t>003FINW213480095</t>
  </si>
  <si>
    <t>14-12-2021</t>
  </si>
  <si>
    <t>003FINW213360249</t>
  </si>
  <si>
    <t>003FINW213480096</t>
  </si>
  <si>
    <t>01 Dec 2021 - 15 Nov 2021</t>
  </si>
  <si>
    <t>003FINW213410022</t>
  </si>
  <si>
    <t>003FINW213500016</t>
  </si>
  <si>
    <t>16-12-2021</t>
  </si>
  <si>
    <t>19-11-2021</t>
  </si>
  <si>
    <t>Nebulanine OÜ</t>
  </si>
  <si>
    <t>Harjumaa 75404 Estonia</t>
  </si>
  <si>
    <t>EE</t>
  </si>
  <si>
    <t>sandereentalu@gmail.com</t>
  </si>
  <si>
    <t xml:space="preserve">Mr.Sander Eentalu </t>
  </si>
  <si>
    <t>003FINW213360251</t>
  </si>
  <si>
    <t>15-12-2021</t>
  </si>
  <si>
    <t>15 Dec 2021 - 31 Dec 2021</t>
  </si>
  <si>
    <t>003FINW213550182</t>
  </si>
  <si>
    <t>21-12-2021</t>
  </si>
  <si>
    <t>21-09-2021</t>
  </si>
  <si>
    <t xml:space="preserve">Southern Cross Education Institute </t>
  </si>
  <si>
    <t>155 Boundary Road, North Melbourne, VIC 3051</t>
  </si>
  <si>
    <t>ravleen@formeeholdings.com</t>
  </si>
  <si>
    <t>Mr. Azeezur Rahaman</t>
  </si>
  <si>
    <t>01 Dec 2021 - 7 Dec 2021</t>
  </si>
  <si>
    <t>AUD</t>
  </si>
  <si>
    <t>003FINW213440151</t>
  </si>
  <si>
    <t>08 Dec 2021 - 14 Dec 2021</t>
  </si>
  <si>
    <t>003FINW213540191</t>
  </si>
  <si>
    <t>20-12-2021</t>
  </si>
  <si>
    <t>15 Dec 2021 - 21 Dec 2021</t>
  </si>
  <si>
    <t>23 Nov 2021 - 30 Nov 2021</t>
  </si>
  <si>
    <t>003FINW213570494</t>
  </si>
  <si>
    <t>23-12-2021</t>
  </si>
  <si>
    <t>22 Dec 2021 - 31 Dec 2021</t>
  </si>
  <si>
    <t>003FINW213630047</t>
  </si>
  <si>
    <t>29-12-2021</t>
  </si>
  <si>
    <t>31-12-2021</t>
  </si>
  <si>
    <t>003FINW220060217</t>
  </si>
  <si>
    <t>08 Sep 2021 - 31 Dec 2021</t>
  </si>
  <si>
    <t xml:space="preserve">USD </t>
  </si>
  <si>
    <t>01 Jan 2022 - 31 Jan 2022</t>
  </si>
  <si>
    <t>003FINW220050176</t>
  </si>
  <si>
    <t>003FINW213630199</t>
  </si>
  <si>
    <t>003FINW213650202</t>
  </si>
  <si>
    <t>003FINW213650208</t>
  </si>
  <si>
    <t>003FINW220110192</t>
  </si>
  <si>
    <t>003FINW213630195</t>
  </si>
  <si>
    <t>003FINW220050112</t>
  </si>
  <si>
    <t>003FINW220190274</t>
  </si>
  <si>
    <t>01 Jan 2022 - 15 Jan 2022</t>
  </si>
  <si>
    <t>EURO</t>
  </si>
  <si>
    <t>003FINW213650228</t>
  </si>
  <si>
    <t>003FINW220070173</t>
  </si>
  <si>
    <t>01 Jan 2022 - 31 Mar 2022</t>
  </si>
  <si>
    <t>003FINW220240199</t>
  </si>
  <si>
    <t>003FINW220200257/003FINW220200263</t>
  </si>
  <si>
    <t>003FINW220130194</t>
  </si>
  <si>
    <t>03 Jan 2022 - 08 Jan 2022</t>
  </si>
  <si>
    <t>003FINW220140112</t>
  </si>
  <si>
    <t>15 Jan 2022 - 31 Jan 2022</t>
  </si>
  <si>
    <t>003FINW220330217</t>
  </si>
  <si>
    <t>003FINW220320172</t>
  </si>
  <si>
    <t>01 Feb 2022 - 28 Feb 2022</t>
  </si>
  <si>
    <t>003FINW220390264</t>
  </si>
  <si>
    <t>003FINW220410079</t>
  </si>
  <si>
    <t>003FINW220290047</t>
  </si>
  <si>
    <t>003FINW220320178</t>
  </si>
  <si>
    <t>003FINW220340275</t>
  </si>
  <si>
    <t>:003FINW220480105</t>
  </si>
  <si>
    <t>003FINW220320174</t>
  </si>
  <si>
    <t>003FINW220390272</t>
  </si>
  <si>
    <t>01 Feb 2022 - 15 Feb 2022</t>
  </si>
  <si>
    <t>003FINW220350154</t>
  </si>
  <si>
    <t>003FINW220470078</t>
  </si>
  <si>
    <t>003FINW220550234/003FINW220610176</t>
  </si>
  <si>
    <t>24-02-2022/02-03-2022</t>
  </si>
  <si>
    <t>07 Feb 2022 - 8 Feb 2022</t>
  </si>
  <si>
    <t>003FINW220410073</t>
  </si>
  <si>
    <t>15 Feb 2022 - 28 Feb 2022</t>
  </si>
  <si>
    <t>003FINW220560084</t>
  </si>
  <si>
    <t>003FINW220620194</t>
  </si>
  <si>
    <t>01 Mar 2022 - 31 Mar 2022</t>
  </si>
  <si>
    <t>003FINW220630209</t>
  </si>
  <si>
    <t>003FINW220610170</t>
  </si>
  <si>
    <t>003FINW220670222</t>
  </si>
  <si>
    <t>003FINW220610183</t>
  </si>
  <si>
    <t>003FINW220610178</t>
  </si>
  <si>
    <t>Sessions Cannabis Franchises Inc.</t>
  </si>
  <si>
    <t>003FINW220670217</t>
  </si>
  <si>
    <t>003FINW220660023</t>
  </si>
  <si>
    <t>01 Mar 2022 - 15 Mar 2022</t>
  </si>
  <si>
    <t>003FINW220620218</t>
  </si>
  <si>
    <t>Follow up</t>
  </si>
  <si>
    <t>STPIN/NAPP/20171220/930032/Contract/014</t>
  </si>
  <si>
    <t>Salt &amp; Fuessel</t>
  </si>
  <si>
    <t>1 Apr 2020 - 30 Apr 2020</t>
  </si>
  <si>
    <t>0043FIR2000712</t>
  </si>
  <si>
    <t>STPIN/NAPP/20171220/930032/Contract/006</t>
  </si>
  <si>
    <t>Centro de Extensao Universitaria</t>
  </si>
  <si>
    <t>Rua Martinhano de Carvalho 573 Bela Vista - Sao Paulo</t>
  </si>
  <si>
    <t>BR</t>
  </si>
  <si>
    <t>Luis.Oliveira@ise.org.br</t>
  </si>
  <si>
    <t>Mr.Luis Fernando</t>
  </si>
  <si>
    <t xml:space="preserve">0043FIR2001037 </t>
  </si>
  <si>
    <t>0043FIR2000692</t>
  </si>
  <si>
    <t>Business Express Technologies Inc</t>
  </si>
  <si>
    <t>55 Albert Street #105 Markham,Ontario, Canada</t>
  </si>
  <si>
    <t>peter@ucollect.biz</t>
  </si>
  <si>
    <t>Mr.Peter Mccarroll</t>
  </si>
  <si>
    <t xml:space="preserve">0043FIR2000713 </t>
  </si>
  <si>
    <t>STPIN/NAPP/20171220/930032/Contract/015</t>
  </si>
  <si>
    <t>Case24</t>
  </si>
  <si>
    <t>B.V. Kabelweg 43, 1014 BA Amsterdam, The Netherlands</t>
  </si>
  <si>
    <t>NL</t>
  </si>
  <si>
    <t>p.donker@case24.com</t>
  </si>
  <si>
    <t>Mr.Philip</t>
  </si>
  <si>
    <t>0043FIR2000709</t>
  </si>
  <si>
    <t>Jon@thanvolk.com</t>
  </si>
  <si>
    <t xml:space="preserve">0043FIR2000623 </t>
  </si>
  <si>
    <t>STPIN/NAPP/20171220/930032/Contract/008</t>
  </si>
  <si>
    <t>Device Desk</t>
  </si>
  <si>
    <t>Level 5, 180 Flinders St., Melbourne, 3000, Australia</t>
  </si>
  <si>
    <t>0043FIR2000690
0043FIR2000714
0043FIR2000779
0043FIR2000785</t>
  </si>
  <si>
    <t>07-04-2020
09-04-2020
15-04-2020
15-04-2020</t>
  </si>
  <si>
    <t>0043FIR2000691</t>
  </si>
  <si>
    <t>0043FIR2000682</t>
  </si>
  <si>
    <t>1 Jan 2020 - 31 Mar 2020</t>
  </si>
  <si>
    <t xml:space="preserve">0043FIR2000875 </t>
  </si>
  <si>
    <t>02 Feb 2020 - 31 Mar 2020</t>
  </si>
  <si>
    <t>0043FIR2000778</t>
  </si>
  <si>
    <t>MET International</t>
  </si>
  <si>
    <t>1900 Surveyor Blvd Carrollton, TX 75006</t>
  </si>
  <si>
    <t>arnav@metint.com</t>
  </si>
  <si>
    <t>Mr.Arnav Kejriwal</t>
  </si>
  <si>
    <t>1 Apr 2020 - 08 Apr 2020</t>
  </si>
  <si>
    <t>0043FIR2000685</t>
  </si>
  <si>
    <t>Wild Card Cannabis Incorporated(Sessions Cannabis)</t>
  </si>
  <si>
    <t>Mr. Darryl Allen</t>
  </si>
  <si>
    <t>15 April 2020 – 22 April 2020</t>
  </si>
  <si>
    <t>0043FIR2000838</t>
  </si>
  <si>
    <t>The Smudge Collection GT LLC</t>
  </si>
  <si>
    <t>PO BOX 31447 Dubai</t>
  </si>
  <si>
    <t>AE</t>
  </si>
  <si>
    <t>joelene@smudge.ae</t>
  </si>
  <si>
    <t>Mr.Joelene Trichardt</t>
  </si>
  <si>
    <t>25 April 2020 - 15 May 2020</t>
  </si>
  <si>
    <t xml:space="preserve">0043FIR2000925 </t>
  </si>
  <si>
    <t>QiDZ LLC</t>
  </si>
  <si>
    <t>Office 101, Shams, Sharjah Media City, Sharjah,</t>
  </si>
  <si>
    <t>ines@qidz.com</t>
  </si>
  <si>
    <t>Mr.Ines Mena</t>
  </si>
  <si>
    <t xml:space="preserve">0043FIR2000867 </t>
  </si>
  <si>
    <t>27 April 2020 – 27 May 2020</t>
  </si>
  <si>
    <t xml:space="preserve">0043FIR2000863 </t>
  </si>
  <si>
    <t>01 May 2020 - 31 May 2020</t>
  </si>
  <si>
    <t xml:space="preserve">0043FIR2000858 </t>
  </si>
  <si>
    <t>0043FIR2000869</t>
  </si>
  <si>
    <t xml:space="preserve">0043FIR2000950 </t>
  </si>
  <si>
    <t>0043FIR2000897</t>
  </si>
  <si>
    <t xml:space="preserve">0043FIR2000896 </t>
  </si>
  <si>
    <t>0043FIR2000924
0043FIR2000938
0043FIR2000941</t>
  </si>
  <si>
    <t>06-05-2020
07-05-2020
09-05-2020</t>
  </si>
  <si>
    <t>0043FIR2001140</t>
  </si>
  <si>
    <t>Mr. Michael Baker</t>
  </si>
  <si>
    <t xml:space="preserve">0043FIR2000870 </t>
  </si>
  <si>
    <t>UNITED FOOD BEVERAGE LIMITED</t>
  </si>
  <si>
    <t xml:space="preserve">8/F San Chong industrial Building, 11 Ka Hing Road, Kwai Chung, </t>
  </si>
  <si>
    <t>HK</t>
  </si>
  <si>
    <t>accounts@fomsupplies.com</t>
  </si>
  <si>
    <t>Mr.Cody Busby</t>
  </si>
  <si>
    <t>09 April 2020 – 30 April 2020</t>
  </si>
  <si>
    <t xml:space="preserve">0043FIR2000909 </t>
  </si>
  <si>
    <t>STPIN/NAPP/20171220/930032/Contract/022</t>
  </si>
  <si>
    <t>Creoforma</t>
  </si>
  <si>
    <t>960 CAPABILITY GREEN, LUTON, LU1 3PE</t>
  </si>
  <si>
    <t>qaiser@creoforma.co.uk</t>
  </si>
  <si>
    <t>Mr.Qaiser Malik</t>
  </si>
  <si>
    <t>01 May 2020 - 15 May 2020</t>
  </si>
  <si>
    <t xml:space="preserve">0043FIR2000937 </t>
  </si>
  <si>
    <t>07 May 2020 - 20 May 2020</t>
  </si>
  <si>
    <t>15 May 2020 - 31 May 2020</t>
  </si>
  <si>
    <t xml:space="preserve">0043FIR2000976 </t>
  </si>
  <si>
    <t>18 May 2020 – 31 May 2020</t>
  </si>
  <si>
    <t xml:space="preserve">0043FIR2001038 </t>
  </si>
  <si>
    <t>01 June 2020 - 30 June 2020</t>
  </si>
  <si>
    <t xml:space="preserve">0043FIR2001051 </t>
  </si>
  <si>
    <t>0043FIR2001147</t>
  </si>
  <si>
    <t>0043FIR2001154</t>
  </si>
  <si>
    <t>0043FIR2001094</t>
  </si>
  <si>
    <t xml:space="preserve">0043FIR2001052 </t>
  </si>
  <si>
    <t>0043FIR2001067
0043FIR2001077
0043FIR2001146
0043FIR2001145
0043FIR2001159</t>
  </si>
  <si>
    <t>28-05-2020
29-05-2020
08-06-2020
08-06-2020
09-06-2020</t>
  </si>
  <si>
    <t xml:space="preserve">0043FIR2001053 </t>
  </si>
  <si>
    <t>0043FIR2001443</t>
  </si>
  <si>
    <t>25 May 2020 – 10 June 2020</t>
  </si>
  <si>
    <t>0043FIR2001215</t>
  </si>
  <si>
    <t>0043FIR2001111</t>
  </si>
  <si>
    <t>0043FIR2001148</t>
  </si>
  <si>
    <t>0043FIR2001254</t>
  </si>
  <si>
    <t>0043FIR2001144</t>
  </si>
  <si>
    <t>0043FIR2001251</t>
  </si>
  <si>
    <t>15 May 2020 - 15 June 2020</t>
  </si>
  <si>
    <t>To be cancelled</t>
  </si>
  <si>
    <t>1 May 2020 - 19 June 2020</t>
  </si>
  <si>
    <t>0043FIR2001353</t>
  </si>
  <si>
    <t>16 May 2020 - 15 June 2020</t>
  </si>
  <si>
    <t>0043FIR2001255</t>
  </si>
  <si>
    <t>01 July 2020 - 31 July 2020</t>
  </si>
  <si>
    <t>0043FIR2001319</t>
  </si>
  <si>
    <t>0043FIR2001320</t>
  </si>
  <si>
    <t>0043FIR2001397</t>
  </si>
  <si>
    <t>0043FIR2001321
0043FIR2001337
0043FIR2001341
0043FIR2001352
0043FIR2001377
0043FIR2001396
0043FIR2001400</t>
  </si>
  <si>
    <t>30-06-2020
02-07-2020
03-07-2020
06-07-2020
07-07-2020
09-07-2020
09-07-2020</t>
  </si>
  <si>
    <t>0043FIR2001314</t>
  </si>
  <si>
    <t>0043FIR2001303</t>
  </si>
  <si>
    <t>0043FIR2001518</t>
  </si>
  <si>
    <t>0043FIR2001301</t>
  </si>
  <si>
    <t>0043FIR2001415</t>
  </si>
  <si>
    <t>0043FIR2001444</t>
  </si>
  <si>
    <t>0043FIR2001376</t>
  </si>
  <si>
    <t>0043FIR2001399</t>
  </si>
  <si>
    <t>0043FIR2001398</t>
  </si>
  <si>
    <t>01 July 2020 - 20 July 2020</t>
  </si>
  <si>
    <t xml:space="preserve"> 0043FIR2001519</t>
  </si>
  <si>
    <t>10 July 2020 - 30 July 2020</t>
  </si>
  <si>
    <t>0043FIR2001446</t>
  </si>
  <si>
    <t>0043FIR2001447</t>
  </si>
  <si>
    <t>13 July 2020 – 31 July 2020</t>
  </si>
  <si>
    <t>0043FIR2001419</t>
  </si>
  <si>
    <t>BISAGNI ENVIRONMENTAL ENTERPRISE</t>
  </si>
  <si>
    <t>Unit 2702, 27/F, The Centrium, 60 Wyndham Street, Central</t>
  </si>
  <si>
    <t>a.bisagni@bee-inc.com</t>
  </si>
  <si>
    <t>Mr.Alessandro Bisagni</t>
  </si>
  <si>
    <t>15 July 2020 – 30 July 2020</t>
  </si>
  <si>
    <t>0043FIR2001448</t>
  </si>
  <si>
    <t>16 June 2020 - 15 July 2020</t>
  </si>
  <si>
    <t>0043FIR2001445</t>
  </si>
  <si>
    <t>17 July 2020 – 30 July 2020</t>
  </si>
  <si>
    <t>01 Aug 2020 - 31 Aug 2020</t>
  </si>
  <si>
    <t xml:space="preserve"> 0043FIR2001670</t>
  </si>
  <si>
    <t>16 July 2020 - 15 Aug 2020</t>
  </si>
  <si>
    <t xml:space="preserve"> 0043FIR2001671</t>
  </si>
  <si>
    <t>0043FIR2001532</t>
  </si>
  <si>
    <t>01 Aug 2020 - 15 Aug 2020</t>
  </si>
  <si>
    <t>0043FIR2001526</t>
  </si>
  <si>
    <t xml:space="preserve">0043FIR2001588 </t>
  </si>
  <si>
    <t>0043FIR2001534</t>
  </si>
  <si>
    <t xml:space="preserve">0043FIR2001587 </t>
  </si>
  <si>
    <t xml:space="preserve"> 0043FIR2001766 </t>
  </si>
  <si>
    <t xml:space="preserve"> 0043FIR2001612</t>
  </si>
  <si>
    <t>0043FIR2001547
0043FIR2001561 
0043FIR2001592 
0043FIR2001589 
0043FIR2001617 
0043FIR2001650</t>
  </si>
  <si>
    <t>29-07-2020
30-07-2020
05-08-2020
05-08-2020
11-08-2020
13-08-2020</t>
  </si>
  <si>
    <t xml:space="preserve">0043FIR2001562 </t>
  </si>
  <si>
    <t xml:space="preserve">0043FIR2001618 </t>
  </si>
  <si>
    <t>30 July 2020 - 10 Aug 2020</t>
  </si>
  <si>
    <t>0043FIR2001597</t>
  </si>
  <si>
    <t xml:space="preserve">0043FIR2001598 </t>
  </si>
  <si>
    <t>16 Aug 2020 - 31 Aug 2020</t>
  </si>
  <si>
    <t>0043FIR2001582</t>
  </si>
  <si>
    <t>17 Aug 2020 - 31 Aug 2020</t>
  </si>
  <si>
    <t>0043FIR2001875</t>
  </si>
  <si>
    <t>10 Aug 2020 - 31 Aug 2020</t>
  </si>
  <si>
    <t>0043FIR2001808</t>
  </si>
  <si>
    <t>CNNB Trading DWC LLC</t>
  </si>
  <si>
    <t xml:space="preserve">Building A5, Office 444, Dubai World Central, P.O. Box 712833, </t>
  </si>
  <si>
    <t>nicolas@cnnbsolutions.com</t>
  </si>
  <si>
    <t>Mr.Nicolas Bruylants</t>
  </si>
  <si>
    <t>21 Aug 2020 - 31 Aug 2020</t>
  </si>
  <si>
    <t>0043FIR2001847</t>
  </si>
  <si>
    <t>01 Sept 2020 - 30 Sept 2020</t>
  </si>
  <si>
    <t>0043FIR2001773</t>
  </si>
  <si>
    <t>0043FIR2001771</t>
  </si>
  <si>
    <t>0043FIR2001518
0043FIR2001767
0043FIR2001973</t>
  </si>
  <si>
    <t>24-07-2020
28-08-2020
23-09-2020</t>
  </si>
  <si>
    <t>EUR215 to be added in next invoice</t>
  </si>
  <si>
    <t xml:space="preserve">0043FIR2001765 </t>
  </si>
  <si>
    <t>0043FIR2001779</t>
  </si>
  <si>
    <t>0043FIR2001778
0043FIR2001793
0043FIR2001809
0043FIR2001866
0043FIR2001874</t>
  </si>
  <si>
    <t>28-08-2020
31-08-2020
02-09-2020
08-09-2020
09-09-2020</t>
  </si>
  <si>
    <t>0043FIR2001777</t>
  </si>
  <si>
    <t>0043FIR2001877</t>
  </si>
  <si>
    <t xml:space="preserve">0043FIR2001932 </t>
  </si>
  <si>
    <t>0043FIR2001918</t>
  </si>
  <si>
    <t>0043FIR2001780</t>
  </si>
  <si>
    <t xml:space="preserve">0043FIR2001910 </t>
  </si>
  <si>
    <t>0043FIR2001959</t>
  </si>
  <si>
    <t>01 April 2020 - 10 Sep 2020</t>
  </si>
  <si>
    <t>0043FIR2001941</t>
  </si>
  <si>
    <t>0043FIR2002165</t>
  </si>
  <si>
    <t>0043FIR2002060</t>
  </si>
  <si>
    <t>01 Sept 2020 - 26 Sept 2020</t>
  </si>
  <si>
    <t>0043FIR2002011</t>
  </si>
  <si>
    <t>1 Oct 2020 - 31 Oct 2020</t>
  </si>
  <si>
    <t>0043FIR2002164</t>
  </si>
  <si>
    <t xml:space="preserve"> 0043FIR2002170</t>
  </si>
  <si>
    <t>0043FIR2002059
0043FIR2002074
0043FIR2002087
0043FIR2002120
0043FIR2002139</t>
  </si>
  <si>
    <t>05-10-2020
06-10-2020
07-10-2020
12-10-2020
14-10-2020</t>
  </si>
  <si>
    <t>0043FIR2002075</t>
  </si>
  <si>
    <t>ONTWERP EEN CASE</t>
  </si>
  <si>
    <t>0043FIR2002037</t>
  </si>
  <si>
    <t>0043FIR2002036</t>
  </si>
  <si>
    <t>0043FIR2002033</t>
  </si>
  <si>
    <t xml:space="preserve"> 0043FIR2002171</t>
  </si>
  <si>
    <t>Mr.Michael Baker</t>
  </si>
  <si>
    <t xml:space="preserve">0043FIR2002035 </t>
  </si>
  <si>
    <t>0043FIR2002114</t>
  </si>
  <si>
    <t>0043FIR2002138</t>
  </si>
  <si>
    <t>0043FIR2002012</t>
  </si>
  <si>
    <t>26 Sept 2020 - 31 Oct 2020</t>
  </si>
  <si>
    <t>0043FIR2002073</t>
  </si>
  <si>
    <t>0043FIR2002112</t>
  </si>
  <si>
    <t>01 Sep 2020 - 31 Oct 2020</t>
  </si>
  <si>
    <t>0043FIR2002652</t>
  </si>
  <si>
    <t>0043FIR2002288</t>
  </si>
  <si>
    <t>27 Sept 2020 - 31 Oct 2020</t>
  </si>
  <si>
    <t>0043FIR2002286</t>
  </si>
  <si>
    <t>1 Nov 2020 - 30 Nov 2020</t>
  </si>
  <si>
    <t>0043FIR2002287</t>
  </si>
  <si>
    <t>0043FIR2002289</t>
  </si>
  <si>
    <t>0043FIR2002382</t>
  </si>
  <si>
    <t>0043FIR2002252</t>
  </si>
  <si>
    <t>0043FIR2002321
0043FIR2002345
0043FIR2002367
0043FIR2002430</t>
  </si>
  <si>
    <t>05-11-2020
09-11-2020
11-11-2020
23-11-2020</t>
  </si>
  <si>
    <t>0043FIR2002254</t>
  </si>
  <si>
    <t>0043FIR2002253</t>
  </si>
  <si>
    <t>0043FIR2002255</t>
  </si>
  <si>
    <t xml:space="preserve">0043FIR2002417 </t>
  </si>
  <si>
    <t>0043FIR2002466</t>
  </si>
  <si>
    <t>0043FIR2002385</t>
  </si>
  <si>
    <t>0043FIR2002304</t>
  </si>
  <si>
    <t>0043FIR2002392</t>
  </si>
  <si>
    <t>15 April 2020 - 10 Sept 2020</t>
  </si>
  <si>
    <t>0043FIR2002391</t>
  </si>
  <si>
    <t>Micronisus Systems FZC LLC</t>
  </si>
  <si>
    <t>B-1103-10, Grand Mall Tower, Ajman UAE</t>
  </si>
  <si>
    <t>hsahmed@gmail.com</t>
  </si>
  <si>
    <t>Mr.Hesham Ahmed</t>
  </si>
  <si>
    <t>17 Nov 2020 - 16 Dec 2020</t>
  </si>
  <si>
    <t>0043FIR2002393</t>
  </si>
  <si>
    <t>01 Dec 2020 - 30 Dec 2020</t>
  </si>
  <si>
    <t>0043FIR2002501</t>
  </si>
  <si>
    <t>01 Nov 2020 - 30 Nov 2020</t>
  </si>
  <si>
    <t>0043FIR2002499</t>
  </si>
  <si>
    <t>1 Dec 2020 - 31 Dec 2020</t>
  </si>
  <si>
    <t>0043FIR2002690</t>
  </si>
  <si>
    <t>0043FIR2002549
0043FIR2002555
0043FIR2002564
0043FIR2002595</t>
  </si>
  <si>
    <t>07-12-2020
08-12-2020
09-12-2020
11-12-2020</t>
  </si>
  <si>
    <t>0043FIR2002527</t>
  </si>
  <si>
    <t>0043FIR2002500</t>
  </si>
  <si>
    <t>1 Dec 2020 - 31 Mar 2020</t>
  </si>
  <si>
    <t>0043FIR2002618</t>
  </si>
  <si>
    <t>0043FIR2002517</t>
  </si>
  <si>
    <t>0043FIR2002638</t>
  </si>
  <si>
    <t>0043FIR2002526</t>
  </si>
  <si>
    <t>0043FIR2002498</t>
  </si>
  <si>
    <t>0043FIR2002627</t>
  </si>
  <si>
    <t>0043FIR2002497</t>
  </si>
  <si>
    <t>0043FIR2002600</t>
  </si>
  <si>
    <t>0043FIR2002554</t>
  </si>
  <si>
    <t>0043FIR2002617</t>
  </si>
  <si>
    <t>0043FIR2100196</t>
  </si>
  <si>
    <t>0043FIR2100069</t>
  </si>
  <si>
    <t>1 Jan 2021 - 31 Jan 2021</t>
  </si>
  <si>
    <t>0043FIR2002689</t>
  </si>
  <si>
    <t>0043FIR2002765
0043FIR2002781
0043FIR2100024
0043FIR2100023
0043FIR2100048
0043FIR2100070</t>
  </si>
  <si>
    <t>30-12-2020
31-12-2020
05-01-2021
05-01-2021
07-01-2021
11-01-2021</t>
  </si>
  <si>
    <t>0043FIR2002761</t>
  </si>
  <si>
    <t>0043FIR2100123</t>
  </si>
  <si>
    <t>0043FIR2100038</t>
  </si>
  <si>
    <t>0043FIR2100146</t>
  </si>
  <si>
    <t>0043FIR2100107</t>
  </si>
  <si>
    <t>0043FIR2100166</t>
  </si>
  <si>
    <t>0043FIR2100108</t>
  </si>
  <si>
    <t>0043FIR2100039</t>
  </si>
  <si>
    <t>0043FIR2100300</t>
  </si>
  <si>
    <t>0043FIR2002766
0043FIR2100136</t>
  </si>
  <si>
    <t>30-12-2020
20-01-2021</t>
  </si>
  <si>
    <t>0043FIR2100120</t>
  </si>
  <si>
    <t>1 Jan 2021 - 09 Jan 2021</t>
  </si>
  <si>
    <t>0043FIR2100021</t>
  </si>
  <si>
    <t>01 Nov 2020 - 28 Feb 2021</t>
  </si>
  <si>
    <t>0043FIR2100135</t>
  </si>
  <si>
    <t>0043FIR2100167</t>
  </si>
  <si>
    <t>0043FIR2100134</t>
  </si>
  <si>
    <t>09 Jan 2021 - 25 Jan 2021</t>
  </si>
  <si>
    <t>0043FIR2100148</t>
  </si>
  <si>
    <t>0043FIR2100312</t>
  </si>
  <si>
    <t>1 Feb 2021 - 28 Feb 2021</t>
  </si>
  <si>
    <t>0043FIR2100199</t>
  </si>
  <si>
    <t>0043FIR2100424</t>
  </si>
  <si>
    <t>0043FIR2100197</t>
  </si>
  <si>
    <t>0043FIR2100256
0043FIR2100287
0043FIR2100313
0043FIR2100360
0043FIR2100364
0043FIR2100390</t>
  </si>
  <si>
    <t>02-02-2021
05-02-2021
09-02-2021
15-02-2021
17-02-2021
19-02-2021</t>
  </si>
  <si>
    <t>0043FIR2100255</t>
  </si>
  <si>
    <t>0043FIR2100198</t>
  </si>
  <si>
    <t>0043FIR2100244</t>
  </si>
  <si>
    <t>0043FIR2100344
0043FIR2100591</t>
  </si>
  <si>
    <t>12-02-2021
15-03-2021</t>
  </si>
  <si>
    <t>0043FIR2100391</t>
  </si>
  <si>
    <t>0043FIR2100409</t>
  </si>
  <si>
    <t>0043FIR2100355</t>
  </si>
  <si>
    <t>0043FIR2100288
0043FIR2100408</t>
  </si>
  <si>
    <t>05-02-2021
23-02-2021</t>
  </si>
  <si>
    <t>0043FIR2100227</t>
  </si>
  <si>
    <t>0043FIR2100289</t>
  </si>
  <si>
    <t>0043FIR2100346</t>
  </si>
  <si>
    <t>1 May 2020 - 15 May 2020</t>
  </si>
  <si>
    <t>0043FIR2100359</t>
  </si>
  <si>
    <t>0043FIR2100363</t>
  </si>
  <si>
    <t>1 Mar 2021 - 31 Mar 2021</t>
  </si>
  <si>
    <t>0043FIR2100547</t>
  </si>
  <si>
    <t>0043FIR2100517</t>
  </si>
  <si>
    <t>0043FIR2100507</t>
  </si>
  <si>
    <t>0043FIR2100603</t>
  </si>
  <si>
    <t>0043FIR2100508</t>
  </si>
  <si>
    <t>0043FIR2100538
0043FIR2100548
0043FIR2100557
0043FIR2100560
0043FIR2100579</t>
  </si>
  <si>
    <t>08-03-2021
09-03-2021
10-03-2021
12-03-2021
15-03-2021</t>
  </si>
  <si>
    <t>0043FIR2100549</t>
  </si>
  <si>
    <t>0043FIR2100503</t>
  </si>
  <si>
    <t>0043FIR2100522</t>
  </si>
  <si>
    <t>0043FIR2100578</t>
  </si>
  <si>
    <t>0043FIR2100575</t>
  </si>
  <si>
    <t>12-03.2021</t>
  </si>
  <si>
    <t>0043FIR2100561</t>
  </si>
  <si>
    <t xml:space="preserve">0043FIR2101037 </t>
  </si>
  <si>
    <t>0043FIR2100711</t>
  </si>
  <si>
    <t>01 Feb 2021 - 31 Mar 2021</t>
  </si>
  <si>
    <t>003FINW211050455</t>
  </si>
  <si>
    <t>Invoice 
 number</t>
  </si>
  <si>
    <t>Net 
Receivables</t>
  </si>
  <si>
    <t>1 Apr 2019 - 30 Apr 2019</t>
  </si>
  <si>
    <t>030419ARC05808</t>
  </si>
  <si>
    <t>inv#158 renamed as 101</t>
  </si>
  <si>
    <t>C757236BBK032919</t>
  </si>
  <si>
    <t>QUADRANTE EDITORA(1)</t>
  </si>
  <si>
    <t>RUA BERNARDO DA VEIGA, Nº 47, Bairro: SUMARÉ, CEP: 01252-020, Cidade: São Paulo, Estado: São Paulo</t>
  </si>
  <si>
    <t>procurador@quadrante.com.br</t>
  </si>
  <si>
    <t>Mr.Rafael Medeiros</t>
  </si>
  <si>
    <t>040419ARC01497</t>
  </si>
  <si>
    <t>inv#160 renamed as 103</t>
  </si>
  <si>
    <t>050419ARC05342</t>
  </si>
  <si>
    <t>Invoice cancelled and renamed as 161 for march'19 as instructed by vivek sir</t>
  </si>
  <si>
    <t>The Just Brand</t>
  </si>
  <si>
    <t>Unit 7, Rotherbrook Court, Petersfield, Hampshire GU32 3QG, UK</t>
  </si>
  <si>
    <t>nathan@thejustbrand.co.uk</t>
  </si>
  <si>
    <t>Mr.Nathan Kalaher</t>
  </si>
  <si>
    <t>1 April 2019 - 30 April 2019</t>
  </si>
  <si>
    <t>170419ARC01470</t>
  </si>
  <si>
    <t>5 April 2019 - 1 May 2019</t>
  </si>
  <si>
    <t>25 th April 19</t>
  </si>
  <si>
    <t>F50401587616000
040419ARC01040</t>
  </si>
  <si>
    <t>03-04-2019
04-04-2019</t>
  </si>
  <si>
    <t>inv#164 renamed as 107</t>
  </si>
  <si>
    <t>160419ARC00502
180419ARC01289</t>
  </si>
  <si>
    <t>16-04-2019
18-04-2019</t>
  </si>
  <si>
    <t>inv#165 renamed as 108</t>
  </si>
  <si>
    <t>Looper B.V.</t>
  </si>
  <si>
    <t>Pieter Braaijweg 101, 1114AJ Amsterdam-Duivendrecht,</t>
  </si>
  <si>
    <t>ferry.meinesz@loopper.com</t>
  </si>
  <si>
    <t>Ferry Meinesz</t>
  </si>
  <si>
    <t>09 Apr 2019 - 25 Apr 2019</t>
  </si>
  <si>
    <t>As per instruction</t>
  </si>
  <si>
    <t>150419ARC01731</t>
  </si>
  <si>
    <t>Rich Fashion Limited</t>
  </si>
  <si>
    <t>20 St Mary's Parsonage, Manchester, United Kingdom, M3 2LG</t>
  </si>
  <si>
    <t>vincenzo@richfashion.com</t>
  </si>
  <si>
    <t>Mr.Ilona Rich</t>
  </si>
  <si>
    <t>5 Apr 2019 - 30 Apr 2019</t>
  </si>
  <si>
    <t>090519ARC02317</t>
  </si>
  <si>
    <t>01-Apr-2019 - 15-Apr-2019</t>
  </si>
  <si>
    <t>160419ARC01132</t>
  </si>
  <si>
    <t>15 Apr 2019 - 20 Apr 2019</t>
  </si>
  <si>
    <t>020519ARC00753</t>
  </si>
  <si>
    <t>1 May 2019 - 30 May 2019</t>
  </si>
  <si>
    <t>100519ARC00544</t>
  </si>
  <si>
    <t>22 Apr 2019 - 26 Apr 2019</t>
  </si>
  <si>
    <t>030519ARC01953</t>
  </si>
  <si>
    <t>ProCommerca AB</t>
  </si>
  <si>
    <t>Företagsvägen 28, 227 61 Lund, Sweden</t>
  </si>
  <si>
    <t>SE</t>
  </si>
  <si>
    <t>johan@procommerca.se</t>
  </si>
  <si>
    <t>Mr.Johan Westerberg</t>
  </si>
  <si>
    <t>1 May 2019 - 15 May 2019</t>
  </si>
  <si>
    <t>IT36701905140449</t>
  </si>
  <si>
    <t>Standard Chartered</t>
  </si>
  <si>
    <t>1 May 2019 - 31 May 2019</t>
  </si>
  <si>
    <t>060519ARC02321</t>
  </si>
  <si>
    <t>010519ARC04354</t>
  </si>
  <si>
    <t>080519ARC02203</t>
  </si>
  <si>
    <t>300419ARC04810</t>
  </si>
  <si>
    <t>290419ARC00797</t>
  </si>
  <si>
    <t>030519ARC01749
080519ARC01002
090519ARC02230</t>
  </si>
  <si>
    <t>03-05-2019
08-05-2019
09-05-2019</t>
  </si>
  <si>
    <t>Creoforma(inspire FM)</t>
  </si>
  <si>
    <t>01 Apr 2019 - 30 Apr 2019</t>
  </si>
  <si>
    <t>020519ARC01621</t>
  </si>
  <si>
    <t>16-Apr-2019 - 30-Apr-2019</t>
  </si>
  <si>
    <t>010519ARC00958</t>
  </si>
  <si>
    <t>STPIN/NAPP/20171220/930032/Contract/013</t>
  </si>
  <si>
    <t>Diagram Media Group</t>
  </si>
  <si>
    <t>PO Box 3444, Huntington Park, CA 90255, USA</t>
  </si>
  <si>
    <t>luis@diagrammediagroup.com</t>
  </si>
  <si>
    <t>Mr.Luis Maciel</t>
  </si>
  <si>
    <t>2 Nov 2018 - 02 Mar 2019</t>
  </si>
  <si>
    <t>100519ARC00230</t>
  </si>
  <si>
    <t>Comfort Consult</t>
  </si>
  <si>
    <t>Beutnitzer Straße 15, 07749 Jena Germany</t>
  </si>
  <si>
    <t>GE</t>
  </si>
  <si>
    <t>steffen.adler@comfort-consult.de</t>
  </si>
  <si>
    <t xml:space="preserve">Dr. Steffen Adler </t>
  </si>
  <si>
    <t>03MT190617173311</t>
  </si>
  <si>
    <t>EURO23 to be added in next invoice</t>
  </si>
  <si>
    <t>08 May 2019 - 22 May 2019</t>
  </si>
  <si>
    <t>240519ARC04086</t>
  </si>
  <si>
    <t>MUAU I Eden Schmuck GmbH</t>
  </si>
  <si>
    <t>Hinterbergstrasse 34,63L2 Steinhausen / ZG, Switzerland</t>
  </si>
  <si>
    <t>management@muau.ch</t>
  </si>
  <si>
    <t>Mrs. Arjeta Lataj</t>
  </si>
  <si>
    <t>15 May 2019 - 15 June 2019</t>
  </si>
  <si>
    <t>S069136088E701</t>
  </si>
  <si>
    <t>ROSAROT Ideenpixel AG</t>
  </si>
  <si>
    <t>Limmatstrasse 275 CH-8005 Zürich, Switzerland</t>
  </si>
  <si>
    <t>Mr.Labinot Gashi</t>
  </si>
  <si>
    <t>15-May-2019 - 15-June-2019</t>
  </si>
  <si>
    <t>220519ARC01190</t>
  </si>
  <si>
    <t>Axis bank 28-05-2019</t>
  </si>
  <si>
    <t>01-May-2019 - 15-May-2019</t>
  </si>
  <si>
    <t>2019051500061073</t>
  </si>
  <si>
    <t>11 May 2019 - 22 May 2019</t>
  </si>
  <si>
    <t>2019052200087697</t>
  </si>
  <si>
    <t>1 June 2019 - 30 June 2019</t>
  </si>
  <si>
    <t>3267.5
3271
421.5</t>
  </si>
  <si>
    <t>F50606666097000
F50609550539000
F50609550638000</t>
  </si>
  <si>
    <t xml:space="preserve">10-06-2019
11-06-2019
</t>
  </si>
  <si>
    <t>4326892148FS</t>
  </si>
  <si>
    <t>.0043FIR1901077</t>
  </si>
  <si>
    <t>2019060500385490</t>
  </si>
  <si>
    <t>Server set up cost to be added in next inovie of USD250(25*10)hrs</t>
  </si>
  <si>
    <t>RGHNAMO07457575</t>
  </si>
  <si>
    <t>2019060600304447</t>
  </si>
  <si>
    <t>FTJ1906050027766</t>
  </si>
  <si>
    <t>290519ARC03103</t>
  </si>
  <si>
    <t>F60822509673000</t>
  </si>
  <si>
    <t>Late payment charges to be added in next invoice</t>
  </si>
  <si>
    <t>01-May-2019 - 31-Oct-2019</t>
  </si>
  <si>
    <t>4277301 80131</t>
  </si>
  <si>
    <t>Project paused for JJA, next invoice to be raised till Oct'19 as per Manish Sir.</t>
  </si>
  <si>
    <t>Creoforma(Lebada Project)</t>
  </si>
  <si>
    <t>Milestone2</t>
  </si>
  <si>
    <t>S06915424CBB01</t>
  </si>
  <si>
    <t>16-May-2019 - 30-May-2019</t>
  </si>
  <si>
    <t>2019053100055461</t>
  </si>
  <si>
    <t>16 June 2019 - 15 July 2019</t>
  </si>
  <si>
    <t>F60701086359000</t>
  </si>
  <si>
    <t>S06917807F1701</t>
  </si>
  <si>
    <t>1-June-2019 - 15-June-2019</t>
  </si>
  <si>
    <t>F60614291388000</t>
  </si>
  <si>
    <t>Complete Eyecare</t>
  </si>
  <si>
    <t>85 Hart Lane, Luton, LU2 0JU, United Kingdom</t>
  </si>
  <si>
    <t>24-June-2019 - 28-June-2019</t>
  </si>
  <si>
    <t>2019070500180029</t>
  </si>
  <si>
    <t>1 July 2019 - 31 Aug 2019</t>
  </si>
  <si>
    <t>FTJ1906270806566</t>
  </si>
  <si>
    <t>1 July 2019 - 31 July 2019</t>
  </si>
  <si>
    <t>6356416182FS</t>
  </si>
  <si>
    <t>STPIN/NAPP/20171220/930032/Contract/003</t>
  </si>
  <si>
    <t>H01907106112373</t>
  </si>
  <si>
    <t>2019071000419536</t>
  </si>
  <si>
    <t>16-June-2019 - 30-June-2019</t>
  </si>
  <si>
    <t>F60701216920000</t>
  </si>
  <si>
    <t>STPIN/NAPP/20171220/930032/Contract/019</t>
  </si>
  <si>
    <t>3331100179ES</t>
  </si>
  <si>
    <t>STPIN/NAPP/20171220/930032/Contract/020</t>
  </si>
  <si>
    <t>F60822509637000</t>
  </si>
  <si>
    <t>1 Aug 2019 - 30 Aug 2019</t>
  </si>
  <si>
    <t>090719ARC07196
F50708580961000
F50709615240000</t>
  </si>
  <si>
    <t>09-07-2019
10-07-2019
11-07-2019</t>
  </si>
  <si>
    <t>Direct Group</t>
  </si>
  <si>
    <t>431 Warringah Rd Frenchs Forest, NSW 2086 Australia</t>
  </si>
  <si>
    <t>donovan@boundround.com</t>
  </si>
  <si>
    <t>Mr.Donovan Whitworth</t>
  </si>
  <si>
    <t>01 July 2019 - 31 July 2019</t>
  </si>
  <si>
    <t>Cancelled</t>
  </si>
  <si>
    <t>01 May 2019 - 31 May 2019</t>
  </si>
  <si>
    <t>1621379294FS</t>
  </si>
  <si>
    <t>11-July-2019 - 31-July-2019</t>
  </si>
  <si>
    <t>S0691980695B01</t>
  </si>
  <si>
    <t>01-July-2019 - 11-July-2019</t>
  </si>
  <si>
    <t>3902403006FS</t>
  </si>
  <si>
    <t>01-July-2019 - 15-July-2019</t>
  </si>
  <si>
    <t>F60715223259000</t>
  </si>
  <si>
    <t>23-July-2019 - 14-Aug-2019</t>
  </si>
  <si>
    <t xml:space="preserve">0043FIR2001762 </t>
  </si>
  <si>
    <t>01-Aug-2019 - 31-Aug-2019</t>
  </si>
  <si>
    <t>7509393210FS</t>
  </si>
  <si>
    <t>H01908126150994</t>
  </si>
  <si>
    <t>2019080200452385</t>
  </si>
  <si>
    <t>2019080600411922</t>
  </si>
  <si>
    <t>3400800207ES</t>
  </si>
  <si>
    <t>F61022403903000</t>
  </si>
  <si>
    <t>3173.5
3139
587.5</t>
  </si>
  <si>
    <t>F50805563296000
F50807620853000
F50808648222000</t>
  </si>
  <si>
    <t>06-08-2019
08-08-2019
09-08-2019</t>
  </si>
  <si>
    <t>16-July-2019 - 31 July'19</t>
  </si>
  <si>
    <t>F60731357579000</t>
  </si>
  <si>
    <t>16 July 2019 - 15 Aug 2019</t>
  </si>
  <si>
    <t>F60807181066000</t>
  </si>
  <si>
    <t>S0692250A95901</t>
  </si>
  <si>
    <t>C546862BBK090319</t>
  </si>
  <si>
    <t>26 Aug 2019 - 25 Sept 2019</t>
  </si>
  <si>
    <t>T29CCSW139200</t>
  </si>
  <si>
    <t>01 Aug 2019 - 16 Aug 2019</t>
  </si>
  <si>
    <t>F60814197167000</t>
  </si>
  <si>
    <t>1 Sep 2019 - 30 Sep 2019</t>
  </si>
  <si>
    <t>F50902553363000
F50903612580000
F50904644165000
F50905668576000
F50909561159000</t>
  </si>
  <si>
    <t>04-09-2019
05-09-2019
06-09-2019
09-09-2019
10-09-2019</t>
  </si>
  <si>
    <t>3393400241ES</t>
  </si>
  <si>
    <t>FTJ1909030106966</t>
  </si>
  <si>
    <t>0043FIR1901656</t>
  </si>
  <si>
    <t>2019090500423521</t>
  </si>
  <si>
    <t>August'19</t>
  </si>
  <si>
    <t>H01909106134090</t>
  </si>
  <si>
    <t>2019091100372899</t>
  </si>
  <si>
    <t>26 Aug 2019 - 25 Sep 2019</t>
  </si>
  <si>
    <t>F60903227381000</t>
  </si>
  <si>
    <t>16-Aug-2019 - 31- Aug-2019</t>
  </si>
  <si>
    <t>F60904186720000</t>
  </si>
  <si>
    <t>Quanto bvba</t>
  </si>
  <si>
    <t>Poststraat 30A, 9860 Balegem</t>
  </si>
  <si>
    <t>BE</t>
  </si>
  <si>
    <t>lesly@quanto.be</t>
  </si>
  <si>
    <t>Mr.Lesly Van Den Berge</t>
  </si>
  <si>
    <t>19-Aug-2019 - 30-Sep-2019</t>
  </si>
  <si>
    <t>2019093000086837</t>
  </si>
  <si>
    <t>Feedoozy Technologies Pty Ltd</t>
  </si>
  <si>
    <t>ABN 55 609 255 736</t>
  </si>
  <si>
    <t>akshay.alva@bhagin.com</t>
  </si>
  <si>
    <t>Mr.Akshay Alva K</t>
  </si>
  <si>
    <t>23-Jan-2019 - 28-Feb-2019</t>
  </si>
  <si>
    <t>F50930571057000</t>
  </si>
  <si>
    <t>01-Sep-2019 - 15-Sep-2019</t>
  </si>
  <si>
    <t>F60926072003000</t>
  </si>
  <si>
    <t>1 Oct 2019 - 31 Oct 2019</t>
  </si>
  <si>
    <t>F50930597264000
F51004553414000
F51006550468000
F51007579349000</t>
  </si>
  <si>
    <t>03-10-2019
07-10-2019
09-10-2019
09-10-2019</t>
  </si>
  <si>
    <t>3550600270ES</t>
  </si>
  <si>
    <t>FTJ1910070532366</t>
  </si>
  <si>
    <t>8990748270FS</t>
  </si>
  <si>
    <t>2019100300364689</t>
  </si>
  <si>
    <t>September'19</t>
  </si>
  <si>
    <t>H01910246150247</t>
  </si>
  <si>
    <t>2019100700405246</t>
  </si>
  <si>
    <t>T29CCSW181979</t>
  </si>
  <si>
    <t>23 Sep 2019 - 04 Oct 2019</t>
  </si>
  <si>
    <t>F61004241787000</t>
  </si>
  <si>
    <t>0043FIR1902447</t>
  </si>
  <si>
    <t>1 Apr 2019 - 30 Sep 2019</t>
  </si>
  <si>
    <t>16-Sep-2019 - 30-Sep-2019</t>
  </si>
  <si>
    <t>F61113173226000</t>
  </si>
  <si>
    <t>08-Oct-2019 - 31-Oct-2019</t>
  </si>
  <si>
    <t>S0692832D65401</t>
  </si>
  <si>
    <t>Comfort Consult / My Germany GmbH</t>
  </si>
  <si>
    <t>01-Jun-2019 - 31-Oct-2019</t>
  </si>
  <si>
    <t>0043FIR1902404</t>
  </si>
  <si>
    <t>Revised by the name of My Germany as on 25.11.2019(initially it was raised by the name of Comfort Consult)</t>
  </si>
  <si>
    <t>11-Sep-2019 - 30-Oct-2019</t>
  </si>
  <si>
    <t>1-Oct-2019 - 15-Oct-2019</t>
  </si>
  <si>
    <t>F61023269321000</t>
  </si>
  <si>
    <t>1 Nov 2019 - 30 Nov 2019</t>
  </si>
  <si>
    <t>F51103557586000
F51104580541000
F51105611501000</t>
  </si>
  <si>
    <t>05-11-2019
06-11-2019
07-11-2019</t>
  </si>
  <si>
    <t>4172400301ES</t>
  </si>
  <si>
    <t>FTJ1911010816866</t>
  </si>
  <si>
    <t>Additional hours rate is USD19</t>
  </si>
  <si>
    <t>9779958305FS</t>
  </si>
  <si>
    <t>2019110500419138</t>
  </si>
  <si>
    <t>As per Rafeal's mail and as conf by Manish Sir, so need not send the invoice from next month onwards</t>
  </si>
  <si>
    <t>October'19</t>
  </si>
  <si>
    <t>H01911186173921</t>
  </si>
  <si>
    <t>2019110600397189</t>
  </si>
  <si>
    <t>Invoice revised on 30.10.19(Also if its above 20 hours need to be calculated @ USD20 instead of USD19</t>
  </si>
  <si>
    <t>S06930430CCA01</t>
  </si>
  <si>
    <t>16-Oct-2019 - 31-Oct-2019</t>
  </si>
  <si>
    <t>F61009229301000</t>
  </si>
  <si>
    <t>FTJ1911190579666</t>
  </si>
  <si>
    <t>7147446317FS</t>
  </si>
  <si>
    <t>01-Nov-2019 - 15-Nov-2019</t>
  </si>
  <si>
    <t>F61204352846000</t>
  </si>
  <si>
    <t>1 Dec 2019 - 31 Dec 2019</t>
  </si>
  <si>
    <t>2019120300545782</t>
  </si>
  <si>
    <t>November'19</t>
  </si>
  <si>
    <t>H01912036192631</t>
  </si>
  <si>
    <t>FTJ1911290074366</t>
  </si>
  <si>
    <t>4660738330FS</t>
  </si>
  <si>
    <t>S0693312CE7C01</t>
  </si>
  <si>
    <t>F51201550670000
F51203619141000
F51204630636000
F51205684446000</t>
  </si>
  <si>
    <t>03-12-2019
05-12-2019
06-12-2019
09-12-2019</t>
  </si>
  <si>
    <t>5977200338ES</t>
  </si>
  <si>
    <t>2477132331FS</t>
  </si>
  <si>
    <t>16-Nov-2019 - 30-Nov-2019</t>
  </si>
  <si>
    <t>F61218379495000
F60103014646000</t>
  </si>
  <si>
    <t>19-12-2019
06-01-2020</t>
  </si>
  <si>
    <t>On reciept</t>
  </si>
  <si>
    <t>F3S1912171798400</t>
  </si>
  <si>
    <t>USD 20 needed to be added in next invoice</t>
  </si>
  <si>
    <t>1 Jan 2020 - 31 Jan 2020</t>
  </si>
  <si>
    <t>3268.5
3266
1689.5
3236</t>
  </si>
  <si>
    <t>0043FIR2000026
0043FIR2000037
0043FIR2000054
0043FIR2000055</t>
  </si>
  <si>
    <t>07-01-2020
08-01-2020
10-01-2020
10-01-2020</t>
  </si>
  <si>
    <t>0043FIR1902497</t>
  </si>
  <si>
    <t>0043FIR2000001</t>
  </si>
  <si>
    <t>0043FIR2000048</t>
  </si>
  <si>
    <t>0043FIR1902510</t>
  </si>
  <si>
    <t>1225
413.56</t>
  </si>
  <si>
    <t>0043FIR2000069
0043FIR2000065</t>
  </si>
  <si>
    <t>08-01-2020
10-01-2020</t>
  </si>
  <si>
    <t>01-Dec-2019 - 31-Dec-2019</t>
  </si>
  <si>
    <t>0043FIR2000155</t>
  </si>
  <si>
    <t>January'20</t>
  </si>
  <si>
    <t>0043FIR2000239</t>
  </si>
  <si>
    <t>1 Feb 2020 - 29 Feb 2020</t>
  </si>
  <si>
    <t>0043FIR2000240</t>
  </si>
  <si>
    <t>0043FIR2000202</t>
  </si>
  <si>
    <t>0043FIR2000238</t>
  </si>
  <si>
    <t>0043FIR2000283
0043FIR2000290
0043FIR2000306
0043FIR2000322</t>
  </si>
  <si>
    <t>10-02-2020
10-02-2020
13-02-2020
17.02.2020</t>
  </si>
  <si>
    <t>0043FIR2000277</t>
  </si>
  <si>
    <t>0043FIR2000257</t>
  </si>
  <si>
    <t>Cineviolet Films</t>
  </si>
  <si>
    <t>1/1529 frankston flinders rd, Tyabb VIC 3913, Australia</t>
  </si>
  <si>
    <t>info@cinevioletflms.com.au</t>
  </si>
  <si>
    <t>Mr.Jordan Hendrix</t>
  </si>
  <si>
    <t>22 Jan 2020 - 15 Feb 2020</t>
  </si>
  <si>
    <t>0043FIR2000180</t>
  </si>
  <si>
    <t>01 Feb 2020 - 29 Feb 2020</t>
  </si>
  <si>
    <t>0043FIR2000468</t>
  </si>
  <si>
    <t>01-Jan-2020 - 31-Jan-2020</t>
  </si>
  <si>
    <t>1 Mar 2020 - 31 Mar 2020</t>
  </si>
  <si>
    <t>0043FIR2000464
0043FIR2000487
0043FIR2000523
0043FIR2000524</t>
  </si>
  <si>
    <t>04-03-2020
06-03-2020
09-03-2020
11-03.2020</t>
  </si>
  <si>
    <t>0043FIR2000449</t>
  </si>
  <si>
    <t>0043FIR2000384</t>
  </si>
  <si>
    <t>February'20</t>
  </si>
  <si>
    <t>0043FIR2000542</t>
  </si>
  <si>
    <t>0043FIR2000466</t>
  </si>
  <si>
    <t>0043FIR2000467</t>
  </si>
  <si>
    <t>0043FIR2000416</t>
  </si>
  <si>
    <t>0043FIR2000488</t>
  </si>
  <si>
    <t>0043FIR2000465</t>
  </si>
  <si>
    <t>0043FIR2000534</t>
  </si>
  <si>
    <t>Salecto</t>
  </si>
  <si>
    <t>Hermodsvej 18 C 8230 Åbyhøj, Denmark</t>
  </si>
  <si>
    <t>DK</t>
  </si>
  <si>
    <t>mbi@salecto.dk</t>
  </si>
  <si>
    <t>Mr.Morten Birkelund Olsen</t>
  </si>
  <si>
    <t>6 March 2020 – 31 March 2020</t>
  </si>
  <si>
    <t>0043FIR2000582</t>
  </si>
  <si>
    <t>21 March 2020 – 03 April 2020</t>
  </si>
  <si>
    <t>0043FIR2000626</t>
  </si>
  <si>
    <t>0043FIR2000694</t>
  </si>
  <si>
    <t>0043FIR2000708</t>
  </si>
  <si>
    <t>Transfer Charges</t>
  </si>
  <si>
    <t>Net Receivables</t>
  </si>
  <si>
    <t>Exchange</t>
  </si>
  <si>
    <t>Transaction
  charges</t>
  </si>
  <si>
    <t>Neo39 Corp</t>
  </si>
  <si>
    <t>450 S Raymond av, Pasadena, LA CA 91105</t>
  </si>
  <si>
    <t>USA</t>
  </si>
  <si>
    <t>Mr.Moses Cho</t>
  </si>
  <si>
    <t>moses@neo39.com</t>
  </si>
  <si>
    <t>NEO39/001</t>
  </si>
  <si>
    <t>01-Apr-2018 - 15-Apr-2018</t>
  </si>
  <si>
    <t>currency</t>
  </si>
  <si>
    <t>IT36701804031161|2018040200182521</t>
  </si>
  <si>
    <t>Germany</t>
  </si>
  <si>
    <t>Procom/001</t>
  </si>
  <si>
    <t>1-Feb-18 – 28-Feb-18</t>
  </si>
  <si>
    <t>IT36701803310929|180329035633</t>
  </si>
  <si>
    <t>MyGermany/001</t>
  </si>
  <si>
    <t>15-Mar-18 - 05-Apr-18</t>
  </si>
  <si>
    <t>IT36701804092314|180409019738</t>
  </si>
  <si>
    <t>Need to add 50% of transaction charges from jun onwards as instructed by Manish sir</t>
  </si>
  <si>
    <t>Brasil</t>
  </si>
  <si>
    <t>CENTRI DE/001</t>
  </si>
  <si>
    <t>01-Apr-2018 - 11-Apr-2018</t>
  </si>
  <si>
    <t>IT36701804171190|2018041600153852</t>
  </si>
  <si>
    <t>Invoice prepared and sent by Manish Sir</t>
  </si>
  <si>
    <t>NEO39/002</t>
  </si>
  <si>
    <t>16 Apr 2018 - 30 Apr 2018</t>
  </si>
  <si>
    <t>IT36701804190757|2018041800075628</t>
  </si>
  <si>
    <t>Upwork Global Inc.</t>
  </si>
  <si>
    <t>UPWORK/MIS/001</t>
  </si>
  <si>
    <t>1-April-2018 - 15-April-2018</t>
  </si>
  <si>
    <t>IT36701804190577|2018041800045816</t>
  </si>
  <si>
    <t>UPWORK/002</t>
  </si>
  <si>
    <t>16-April-2018 - 30-April-2018</t>
  </si>
  <si>
    <t>IT36701805030729|2018050200048424</t>
  </si>
  <si>
    <t>NEO39/003</t>
  </si>
  <si>
    <t>1 May 2018 - 30 May 2018</t>
  </si>
  <si>
    <t>IT36701805031546|2018050200139984</t>
  </si>
  <si>
    <t>Procom/002</t>
  </si>
  <si>
    <t>1-Mar-18 – 31-Mar-18</t>
  </si>
  <si>
    <t>T36701805090222|180508035403</t>
  </si>
  <si>
    <t>UPWORK/003</t>
  </si>
  <si>
    <t>1-May-2018 - 15-May-2018</t>
  </si>
  <si>
    <t>IT36701805170694|2018051600042196</t>
  </si>
  <si>
    <t>MyGermany/002</t>
  </si>
  <si>
    <t>15-Apr-18 - 08-May-18</t>
  </si>
  <si>
    <t>IT36701805172828|180517015606</t>
  </si>
  <si>
    <t>WeChalet.Com</t>
  </si>
  <si>
    <t>9224-1108 Quebec inc., 150 Cooledge,Austin, Quebec, Canada, USA</t>
  </si>
  <si>
    <t>Mr.Dany</t>
  </si>
  <si>
    <t>dany@wechalet.com</t>
  </si>
  <si>
    <t>150 RUE/001</t>
  </si>
  <si>
    <t>15-May-18 – 15-June-18</t>
  </si>
  <si>
    <t>IT36701805252436|2018052500058659</t>
  </si>
  <si>
    <t>Transfer charges need not to be added as per manish sir</t>
  </si>
  <si>
    <t>May'18</t>
  </si>
  <si>
    <t>1st week of month</t>
  </si>
  <si>
    <t>IT36701806050801|180604041681</t>
  </si>
  <si>
    <t>Need to add EURO 61 in next invoice</t>
  </si>
  <si>
    <t>16-May-2018 - 31-May-2018</t>
  </si>
  <si>
    <t>15th of this month</t>
  </si>
  <si>
    <t>IT36701806070534|2018060600043342</t>
  </si>
  <si>
    <t>01-June-2018 - 30-June-2018</t>
  </si>
  <si>
    <t>IT36701806151210</t>
  </si>
  <si>
    <t>Invoice prepared and sent by Manish Sir in last month</t>
  </si>
  <si>
    <t>Teqpier Technologies Pty Ltd</t>
  </si>
  <si>
    <t>Suite 8, 11 Forest Road,Hurstville, NSW 2220, Australia</t>
  </si>
  <si>
    <t>Australia</t>
  </si>
  <si>
    <t>akshay@teqpier.com.au</t>
  </si>
  <si>
    <t>25-May-18 - 09-June-2018</t>
  </si>
  <si>
    <t>IT36701806042574|F50603554201000</t>
  </si>
  <si>
    <t>Manish Sir prepared and sent this invoice on 25th May but since remittance was of 4/6 so have have renamed and changed the date as well</t>
  </si>
  <si>
    <t>Invortal Pty Ltd</t>
  </si>
  <si>
    <t>313 Sussex St, Sydney NSW 2000 Australia</t>
  </si>
  <si>
    <t>Mr.Luke Symond</t>
  </si>
  <si>
    <t>luke@invortal.com</t>
  </si>
  <si>
    <t>01-May-18 – 31-May-18</t>
  </si>
  <si>
    <t>1st of every month</t>
  </si>
  <si>
    <t>IT36701806192412</t>
  </si>
  <si>
    <t>Since payment made on 19/06/2018 in next bill need to charge 35$ as late payment charges and &amp;20 as transaction charges</t>
  </si>
  <si>
    <t>IT36701806220536|180621037502</t>
  </si>
  <si>
    <t>Manish Sir prepared and sent this invoice on 7th May but since remittance was of 8/6 so have have renamed and changed the date as well</t>
  </si>
  <si>
    <t>DeviceDesk</t>
  </si>
  <si>
    <t>12-June-2018 - 11-July-2018</t>
  </si>
  <si>
    <t>18th of every month</t>
  </si>
  <si>
    <t>IT36701806181331|F50618559776000</t>
  </si>
  <si>
    <t>As per Manish sir's dicussion with Greg on 19/06/2018 he said there is some cash flow isue so he will make the payment by 27th june only</t>
  </si>
  <si>
    <t>Sent follow up mail on 19/06/2018</t>
  </si>
  <si>
    <t>IT36701806263064</t>
  </si>
  <si>
    <t>IT36701806273302</t>
  </si>
  <si>
    <t>Against additional charges</t>
  </si>
  <si>
    <t>10-June-18 - 16-June-2018</t>
  </si>
  <si>
    <t>IT36701806202442|F50620620074000</t>
  </si>
  <si>
    <t>Need to add $20 in next bill as previous dues against transaction charges for this bill</t>
  </si>
  <si>
    <t>15-June-18 – 15-July-18</t>
  </si>
  <si>
    <t>14th of every month</t>
  </si>
  <si>
    <t>IT36701806200835|2018061900139250</t>
  </si>
  <si>
    <t>1-June-2018 - 15-June-2018</t>
  </si>
  <si>
    <t>IT36701806210679|201806200004895</t>
  </si>
  <si>
    <t>IT36701806260707</t>
  </si>
  <si>
    <t>AWN/MIT/1819/001</t>
  </si>
  <si>
    <t>LINCYS</t>
  </si>
  <si>
    <t>26 Ruse, Poliveau 75005 Paris, France</t>
  </si>
  <si>
    <t>France</t>
  </si>
  <si>
    <t>Ms.Lancy Remolus</t>
  </si>
  <si>
    <t>lincys@outlook.fr</t>
  </si>
  <si>
    <t>LNS/MIT/1819/001</t>
  </si>
  <si>
    <t>Bound Round Pty. Ltd.</t>
  </si>
  <si>
    <t>BRP/MIT/18-19/001</t>
  </si>
  <si>
    <t>As discussed with MP on 29/06/2018, need to follow up with Donovan by 3rd July for payment, as of now he is doing on upwork
 Have revised the bill today(29.06) as discssed with MP</t>
  </si>
  <si>
    <t>As discussed with manish sir on 11/07 need to cancel the invoice</t>
  </si>
  <si>
    <t>IT36701807060605</t>
  </si>
  <si>
    <t>IT36701807102844</t>
  </si>
  <si>
    <t>IT36701807261110</t>
  </si>
  <si>
    <t>Invoice inclusive of transaction charges(revised as of 23/07, as instructed by manish sir, from 116 hours to 125 hours)</t>
  </si>
  <si>
    <t>After the mail conversation which is going in between MP and client</t>
  </si>
  <si>
    <t>IT36701807172604</t>
  </si>
  <si>
    <t>Need to follow up by 16th July</t>
  </si>
  <si>
    <t>IT36701807260726</t>
  </si>
  <si>
    <t>IT36701807202440</t>
  </si>
  <si>
    <t>Invoice inclusive of transaction charges</t>
  </si>
  <si>
    <t>10th Aug'18</t>
  </si>
  <si>
    <t>IT36701807201637</t>
  </si>
  <si>
    <t>Additional 95 hours to be added tomorrow(revised the invoice as on 19th jul as instructed by Manish sir</t>
  </si>
  <si>
    <t>IT36701807242252|F50724590748000</t>
  </si>
  <si>
    <t>IT36701807252517</t>
  </si>
  <si>
    <t>IT36701807190767</t>
  </si>
  <si>
    <t>25th Aug'18</t>
  </si>
  <si>
    <t>IT36701808101056|2018080900352896</t>
  </si>
  <si>
    <t>IT36701808171907</t>
  </si>
  <si>
    <t>IT36701809103479</t>
  </si>
  <si>
    <t>IT36701809284129</t>
  </si>
  <si>
    <t>Pure Joy Brands</t>
  </si>
  <si>
    <t>72 Oudenijvelsebaan, Beersel, Belgium, 1652</t>
  </si>
  <si>
    <t>Belgium</t>
  </si>
  <si>
    <t>Mr.Yves Vanuijtrecht</t>
  </si>
  <si>
    <t>yv@pure-joy.be</t>
  </si>
  <si>
    <t>Need to confirm with MS</t>
  </si>
  <si>
    <t>IT36701808090140|201808060007446</t>
  </si>
  <si>
    <t>Received $69.29 short, need to be added in next invoice</t>
  </si>
  <si>
    <t>IT36701808090800|201808080004213</t>
  </si>
  <si>
    <t>CoR Tech, LLC.</t>
  </si>
  <si>
    <t>15706 Crenshaw Blvd., Gardena, CA 90249</t>
  </si>
  <si>
    <t>Mr.Erik Bogaard</t>
  </si>
  <si>
    <t>Erik@erikbogaard.com</t>
  </si>
  <si>
    <t>As discussed with Manish sir over mail on 22/8, need tocancle it as he will continuing on upwork</t>
  </si>
  <si>
    <t>QUADRANTE EDITORA</t>
  </si>
  <si>
    <t>rafael@comunicacaoaberta.org</t>
  </si>
  <si>
    <t>IT36701808163336</t>
  </si>
  <si>
    <t>IT36701808161303</t>
  </si>
  <si>
    <t>10th Sep'18</t>
  </si>
  <si>
    <t>IT36701808212033|2018082000178633</t>
  </si>
  <si>
    <t>Additional 95 hours to be added as instructed by Manish sir</t>
  </si>
  <si>
    <t>T36701808273466|F50827559911000</t>
  </si>
  <si>
    <t>IT36701808282411|F50828588971000</t>
  </si>
  <si>
    <t>IT36701808292247|F50829620103000</t>
  </si>
  <si>
    <t>041-B</t>
  </si>
  <si>
    <t>IT36701808230272|2018082200038717</t>
  </si>
  <si>
    <t>IT36701808311116|2018083000358182</t>
  </si>
  <si>
    <t>IT36701809040779|F50903572351000</t>
  </si>
  <si>
    <t>20+35 to be added in next invoice</t>
  </si>
  <si>
    <t>IT36701809143677</t>
  </si>
  <si>
    <t>35 USD to be added in next invoice</t>
  </si>
  <si>
    <t>IT36701809200901</t>
  </si>
  <si>
    <t>IT36701809130682</t>
  </si>
  <si>
    <t>IT36701809113379</t>
  </si>
  <si>
    <t>IT36701809143544</t>
  </si>
  <si>
    <t>IT36701809060737</t>
  </si>
  <si>
    <t>IT36701809282868</t>
  </si>
  <si>
    <t>Got a reply on 25/9 that he will pay it by this week</t>
  </si>
  <si>
    <t>IT36701810253116</t>
  </si>
  <si>
    <t>IT36701809200886</t>
  </si>
  <si>
    <t>Charge After</t>
  </si>
  <si>
    <t>24A Hahistadrut St. Even Yehuda,4051024 Israel</t>
  </si>
  <si>
    <t>Israel</t>
  </si>
  <si>
    <t>Mr.Eran Manor</t>
  </si>
  <si>
    <t>eran.manor@chargeafter.com</t>
  </si>
  <si>
    <t>To be cancelled as we have recived the same on Upwork</t>
  </si>
  <si>
    <t>IT36701809273020</t>
  </si>
  <si>
    <t>IT36701809284060</t>
  </si>
  <si>
    <t>IT36701810012811</t>
  </si>
  <si>
    <t>IT36701809210923</t>
  </si>
  <si>
    <t>IT36701809200349</t>
  </si>
  <si>
    <t>IT36701809240734</t>
  </si>
  <si>
    <t>IT36701809262204</t>
  </si>
  <si>
    <t>Got a reply on 26/09 that he will clear the payments in a day or two</t>
  </si>
  <si>
    <t>IT36701810100211</t>
  </si>
  <si>
    <t>Late fee of EURO 35 to be charged in next invoice</t>
  </si>
  <si>
    <t>IT36701810041217</t>
  </si>
  <si>
    <t>Late fee of USD 35 to be charged in next invoice</t>
  </si>
  <si>
    <t>checked with MS for invoicing as of today 26/11,he asked to hold is as last invice is yet pending</t>
  </si>
  <si>
    <t>IT36701810040789</t>
  </si>
  <si>
    <t>IT36701812172006</t>
  </si>
  <si>
    <t>revised the invoice on 22/10/18 as per Manish sir later its been issued to Akshay @ Teqpier</t>
  </si>
  <si>
    <t>IT36701810241382</t>
  </si>
  <si>
    <t>Need to add 5 for payment t/f charges and 35 as late payment charges in next invoice</t>
  </si>
  <si>
    <t>Comcreate</t>
  </si>
  <si>
    <t>7 HaPelech St, Tel Aviv, Israel 6816727</t>
  </si>
  <si>
    <t>Mr.Tomer Sidi</t>
  </si>
  <si>
    <t>tomer@comcreate.co.il</t>
  </si>
  <si>
    <t>Invoice needs to be cancelled as per manish sir</t>
  </si>
  <si>
    <t>IT36701810180123</t>
  </si>
  <si>
    <t>Apogee Pro</t>
  </si>
  <si>
    <t>208 - 6045 Glen Erin Dr,Mississauga, ON L5N 2X1</t>
  </si>
  <si>
    <t>IT36701810260776</t>
  </si>
  <si>
    <t>USD10 to be added in next invoice</t>
  </si>
  <si>
    <t>IT36701811212069</t>
  </si>
  <si>
    <t>revised invoice as of 21/11/18 deducted the other payment charges as discussed with manish sir</t>
  </si>
  <si>
    <t>IT36701812060700</t>
  </si>
  <si>
    <t>IT36701811061231</t>
  </si>
  <si>
    <t>IT36701810303480</t>
  </si>
  <si>
    <t>Milestone 3
 21st Oct</t>
  </si>
  <si>
    <t>IT36701811161850</t>
  </si>
  <si>
    <t>IT36701811071226</t>
  </si>
  <si>
    <t>IT36701811052651</t>
  </si>
  <si>
    <t>IT36701811052640</t>
  </si>
  <si>
    <t>IT36701811011125</t>
  </si>
  <si>
    <t>Netherlands</t>
  </si>
  <si>
    <t>IT36701811022652</t>
  </si>
  <si>
    <t>IT36701811010534</t>
  </si>
  <si>
    <t>IT36701811231395</t>
  </si>
  <si>
    <t>revised the contact person name and resent the invoice as of 21/11/18 as discussed with manish sir</t>
  </si>
  <si>
    <t>IT36701811202156</t>
  </si>
  <si>
    <t>IT36701811192733</t>
  </si>
  <si>
    <t>IT36701811230101</t>
  </si>
  <si>
    <t>IT36701811150455</t>
  </si>
  <si>
    <t>IT36701811271193</t>
  </si>
  <si>
    <t>Manish sir had words with Dany yesterday on 22/11 that he will clear the same on 23/11 so will follow up by Monday if will not get done</t>
  </si>
  <si>
    <t>IT36701811220813</t>
  </si>
  <si>
    <t>IT36701811303620</t>
  </si>
  <si>
    <t>My Germany</t>
  </si>
  <si>
    <t>IT36701812060563</t>
  </si>
  <si>
    <t>IT36701812051093</t>
  </si>
  <si>
    <t>Next for Milestone3</t>
  </si>
  <si>
    <t>IT36701812171061</t>
  </si>
  <si>
    <t>IT36701812062317</t>
  </si>
  <si>
    <t>IT36701812040956</t>
  </si>
  <si>
    <t>IT36701811303832</t>
  </si>
  <si>
    <t>Milestone 4, 15 hrs @17 to be added</t>
  </si>
  <si>
    <t>IT36701812041352</t>
  </si>
  <si>
    <t>UK</t>
  </si>
  <si>
    <t>IT36701812120969</t>
  </si>
  <si>
    <t>IT36701809250309</t>
  </si>
  <si>
    <t>IT36701812060536</t>
  </si>
  <si>
    <t>IT36701812100203</t>
  </si>
  <si>
    <t>IT36701812210510</t>
  </si>
  <si>
    <t>IT36701812111476</t>
  </si>
  <si>
    <t>IT36701812141701</t>
  </si>
  <si>
    <t>IT36701812171997</t>
  </si>
  <si>
    <t>IT36701812103270</t>
  </si>
  <si>
    <t>Payment done on 10th Dec'18, will reflect in our account within 2-3working days</t>
  </si>
  <si>
    <t>IT36701901163038</t>
  </si>
  <si>
    <t>01-Jan-2019 - 31-Jan-2019</t>
  </si>
  <si>
    <t>IT36701901091030</t>
  </si>
  <si>
    <t>IT36701901082300</t>
  </si>
  <si>
    <t>Payment done on 4th Jan'19, will reflect in out account with in2-3 working days</t>
  </si>
  <si>
    <t>1-Jan-2019 - 31-Jan-2019</t>
  </si>
  <si>
    <t>IT36701901091610</t>
  </si>
  <si>
    <t>35 USD as late payment charges not been paid</t>
  </si>
  <si>
    <t>IT36701901081308</t>
  </si>
  <si>
    <t>IT36701812290361</t>
  </si>
  <si>
    <t>27-Nov-18 – 25-Dec-18</t>
  </si>
  <si>
    <t>IT36701902010152</t>
  </si>
  <si>
    <t>09-Jan-2019 - 05-Feb-2019</t>
  </si>
  <si>
    <t>IT36701901092004</t>
  </si>
  <si>
    <t>IT36701901101574</t>
  </si>
  <si>
    <t>01-Dec-2018 - 31-Dec-2018</t>
  </si>
  <si>
    <t>IT36701901041233</t>
  </si>
  <si>
    <t>Arent We naughty</t>
  </si>
  <si>
    <t>130 Main St. North Brampton, ON, Canada, L6V 1N8</t>
  </si>
  <si>
    <t>14-Jan-2019 - 13-Feb-2019</t>
  </si>
  <si>
    <t>recd on pay pal</t>
  </si>
  <si>
    <t>Revised invoice sent on 30/01/2019</t>
  </si>
  <si>
    <t>BMS Factory</t>
  </si>
  <si>
    <t>80 Bramwin Court, Brampton Ontario, Canada L6T, USA</t>
  </si>
  <si>
    <t>10-Dec-18 - 10-Jan-2019</t>
  </si>
  <si>
    <t>Fully paid</t>
  </si>
  <si>
    <t>IT36701901243681</t>
  </si>
  <si>
    <t>Mr. Nathan Kalaher</t>
  </si>
  <si>
    <t>14-Jan-2019 - 12-Feb-2019</t>
  </si>
  <si>
    <t>IT36701901162252</t>
  </si>
  <si>
    <t>Blue Box Marketing LLC</t>
  </si>
  <si>
    <t>P.O. Box 52288 Irvine, CA 92619</t>
  </si>
  <si>
    <t>Mr.Nino Riazati</t>
  </si>
  <si>
    <t>Nino@blueboxmarketing.com</t>
  </si>
  <si>
    <t>17-Jan-2019 - 31-Jan-2019</t>
  </si>
  <si>
    <t>IT36701901223813</t>
  </si>
  <si>
    <t>IT36701902020129</t>
  </si>
  <si>
    <t>01-Feb-2019 - 28-Feb-2019</t>
  </si>
  <si>
    <t>IT36701901300656</t>
  </si>
  <si>
    <t>1-Feb-2019 - 28-Feb-2019</t>
  </si>
  <si>
    <t>IT36701902041383</t>
  </si>
  <si>
    <t>IT36701901311148</t>
  </si>
  <si>
    <t>As per client got paid on 30th jan</t>
  </si>
  <si>
    <t>IT36701901290704</t>
  </si>
  <si>
    <t>26-Dec-18 – 25-Jan-19</t>
  </si>
  <si>
    <t>IT36701902142910</t>
  </si>
  <si>
    <t>IT36701902061059</t>
  </si>
  <si>
    <t>13-Sep-2018 - 31-Jan-2019</t>
  </si>
  <si>
    <t>Full &amp; Final</t>
  </si>
  <si>
    <t>IT36701902081959</t>
  </si>
  <si>
    <t>SCB</t>
  </si>
  <si>
    <t>1-Feb-2019 - 7-Feb-2019</t>
  </si>
  <si>
    <t>Milestone3</t>
  </si>
  <si>
    <t>290419ARC01009</t>
  </si>
  <si>
    <t>Axis bank</t>
  </si>
  <si>
    <t>0043FBFP2101115</t>
  </si>
  <si>
    <t>06-Feb-2019 - 05-Mar-2019</t>
  </si>
  <si>
    <t>IT36701902082335</t>
  </si>
  <si>
    <t>IT36701902111998</t>
  </si>
  <si>
    <t>IT36701902121651</t>
  </si>
  <si>
    <t>F60206498001000</t>
  </si>
  <si>
    <t>Axis/28.08.20</t>
  </si>
  <si>
    <t>0043FBFP2101067</t>
  </si>
  <si>
    <t>16 Dec 2018 - 5 Feb 2019</t>
  </si>
  <si>
    <t>IT36701902120671</t>
  </si>
  <si>
    <t>14 Feb 2019 - 13 Mar 2019</t>
  </si>
  <si>
    <t>Received on Paypal</t>
  </si>
  <si>
    <t>19 Feb 2019 - 5 Mar 2019</t>
  </si>
  <si>
    <t>8 Feb 2019 - 13 Feb 2019</t>
  </si>
  <si>
    <t>Milestone4</t>
  </si>
  <si>
    <t>260219ARC02247</t>
  </si>
  <si>
    <t>Gimmefy</t>
  </si>
  <si>
    <t>33 Rue Louis Rouquier, 92300, Levallois-Perret Ile de France, FRANCE</t>
  </si>
  <si>
    <t>FR</t>
  </si>
  <si>
    <t>Mr.Guy-Placide Bohouman</t>
  </si>
  <si>
    <t>gpbohouman@gimmefy.com</t>
  </si>
  <si>
    <t>13 Feb 2018 - 15 Feb 2019</t>
  </si>
  <si>
    <t>Milestone1</t>
  </si>
  <si>
    <t>To be cancelled as client paid on Upwork</t>
  </si>
  <si>
    <t>14 Feb 2019 - 15 Feb 2019</t>
  </si>
  <si>
    <t>Project finished</t>
  </si>
  <si>
    <t>19 Feb 2019 - 04 Mar 2019</t>
  </si>
  <si>
    <t>060319ARC01787</t>
  </si>
  <si>
    <t>13 Feb 2019 - 12 March 2019</t>
  </si>
  <si>
    <t>150319ARC00176</t>
  </si>
  <si>
    <t>27 Sep 2018 - 21 Feb 2019</t>
  </si>
  <si>
    <t>200319ARC01771</t>
  </si>
  <si>
    <t>Invoice shifted to March'19</t>
  </si>
  <si>
    <t>1 Mar 2019-31 Mar 2019</t>
  </si>
  <si>
    <t>25th March 19</t>
  </si>
  <si>
    <t>010319ARC01308</t>
  </si>
  <si>
    <t>080319ARC04309</t>
  </si>
  <si>
    <t>IT36701903050827</t>
  </si>
  <si>
    <t>070319ARC04827
290319ARC00428</t>
  </si>
  <si>
    <t>07-03-2019
29-03-2019</t>
  </si>
  <si>
    <t>260319ARC02021</t>
  </si>
  <si>
    <t>080319ARC04417</t>
  </si>
  <si>
    <t>25 Jan 2019 - 26 Feb 2019</t>
  </si>
  <si>
    <t>IT36701903210559</t>
  </si>
  <si>
    <t>01 Mar 2019 - 31 Mar 2019</t>
  </si>
  <si>
    <t>One time project</t>
  </si>
  <si>
    <t>040319ARC01696</t>
  </si>
  <si>
    <t>05 March 2019 - 4 April 2019</t>
  </si>
  <si>
    <t>F50307670345000</t>
  </si>
  <si>
    <t>120319ARC01075</t>
  </si>
  <si>
    <t>130319ARC03602</t>
  </si>
  <si>
    <t>190319ARC05692</t>
  </si>
  <si>
    <t>0043FBFP2101065</t>
  </si>
  <si>
    <t>04 Mar 2019 -19 Mar 2019</t>
  </si>
  <si>
    <t>290319ARC05746</t>
  </si>
  <si>
    <t>11 Mar 2019 - 22 March 2019</t>
  </si>
  <si>
    <t>140319ARC01778</t>
  </si>
  <si>
    <t>5 Feb 2019 - 18 March 2019</t>
  </si>
  <si>
    <t>200319ARC01978</t>
  </si>
  <si>
    <t>6 Mar 2019 - 18 Mar 2019</t>
  </si>
  <si>
    <t>11 Mar 2019 - 22 Mar 2019</t>
  </si>
  <si>
    <t>220319ARC00988</t>
  </si>
  <si>
    <t>19 Mar 2019 - 4 Apr 2019</t>
  </si>
  <si>
    <t>F60328146825000</t>
  </si>
  <si>
    <t>23 Mar 2019 - 31 Mar 2019</t>
  </si>
  <si>
    <t>150419ARC01751</t>
  </si>
  <si>
    <t>inv#163 renamed as 157</t>
  </si>
  <si>
    <t>01-Mar-2019 - 31-Mar-2019</t>
  </si>
  <si>
    <t>090419ARC04270</t>
  </si>
  <si>
    <t>inv # 140 mentioned in advice</t>
  </si>
  <si>
    <t>151
135</t>
  </si>
  <si>
    <t>IT36701809282868
IT36701812103270</t>
  </si>
  <si>
    <t>1/10/2018
12/12/2018</t>
  </si>
  <si>
    <t>290319ARC00428</t>
  </si>
  <si>
    <t>F60426414071000</t>
  </si>
  <si>
    <t>Client</t>
  </si>
  <si>
    <t>Contact person</t>
  </si>
  <si>
    <t>Invoice#</t>
  </si>
  <si>
    <t>Invoice date</t>
  </si>
  <si>
    <t>Remark</t>
  </si>
  <si>
    <t>Expected date</t>
  </si>
  <si>
    <t>Proforma/Slumbertech Project(MS2,3 &amp; CR)</t>
  </si>
  <si>
    <t>Divya is following up, his mother is going thru chemo therapy. And he is following up with his client to get the payment</t>
  </si>
  <si>
    <t>NA</t>
  </si>
  <si>
    <t>Proforma Invoice 4</t>
  </si>
  <si>
    <t>Mr. Cody</t>
  </si>
  <si>
    <t>Following Up</t>
  </si>
  <si>
    <t>CNNB</t>
  </si>
  <si>
    <t>Mr.Nicolas</t>
  </si>
  <si>
    <t>Follow up -01.11.2021</t>
  </si>
  <si>
    <t>Will get credited by tomorrow</t>
  </si>
  <si>
    <t>Wil be paid this week</t>
  </si>
  <si>
    <t>Payment approved by Steven, it should get initiated by 2mrw</t>
  </si>
  <si>
    <t>Invoce #</t>
  </si>
  <si>
    <t>Duration</t>
  </si>
  <si>
    <t>Amount</t>
  </si>
  <si>
    <t>Blank to be cancelled</t>
  </si>
  <si>
    <t>S.No</t>
  </si>
  <si>
    <t>Project Code</t>
  </si>
  <si>
    <t>Project Name</t>
  </si>
  <si>
    <t>Milestones</t>
  </si>
  <si>
    <t>Amount $</t>
  </si>
  <si>
    <t>CR Amount $</t>
  </si>
  <si>
    <t>Invoice #</t>
  </si>
  <si>
    <t>Status</t>
  </si>
  <si>
    <t>D-ALP-697</t>
  </si>
  <si>
    <t>Milestone - 1</t>
  </si>
  <si>
    <t>On upwork</t>
  </si>
  <si>
    <t>CR Hours</t>
  </si>
  <si>
    <t>UP-DON-618</t>
  </si>
  <si>
    <t>D-ROB-661</t>
  </si>
  <si>
    <t>$2000</t>
  </si>
  <si>
    <t>Received</t>
  </si>
  <si>
    <t>Milestone - 2</t>
  </si>
  <si>
    <t>D-ERA-670</t>
  </si>
  <si>
    <t>$1025</t>
  </si>
  <si>
    <t>Received on Upwork</t>
  </si>
  <si>
    <t>$2389</t>
  </si>
  <si>
    <t>Milestone - 3</t>
  </si>
  <si>
    <t>$2390</t>
  </si>
  <si>
    <t>D-COR-657</t>
  </si>
  <si>
    <t>D-LAN-590</t>
  </si>
  <si>
    <t>D-MOS-606</t>
  </si>
  <si>
    <t>Monthly</t>
  </si>
  <si>
    <t>$600</t>
  </si>
  <si>
    <t>$1000</t>
  </si>
  <si>
    <t>D-YEV-656</t>
  </si>
  <si>
    <t>$2779</t>
  </si>
  <si>
    <t>$2030.33</t>
  </si>
  <si>
    <t>$2506.91</t>
  </si>
  <si>
    <t>Milestone - 4</t>
  </si>
  <si>
    <t>$2512.62</t>
  </si>
  <si>
    <t>D-RAF-591,</t>
  </si>
  <si>
    <t>$2060</t>
  </si>
  <si>
    <t>$4095</t>
  </si>
  <si>
    <t>UP-JOS-628</t>
  </si>
  <si>
    <t>Jun-Jul'18</t>
  </si>
  <si>
    <t>Jul'18-Aug'18</t>
  </si>
  <si>
    <t>Aug'18-Sep'18</t>
  </si>
  <si>
    <t>Sep'18-Oct'18</t>
  </si>
  <si>
    <t>Oct'18-Nov'18</t>
  </si>
  <si>
    <t>Nov'18-Dec'18</t>
  </si>
  <si>
    <t>D-ROY-716</t>
  </si>
  <si>
    <t>powerstep.com</t>
  </si>
  <si>
    <t>Roy Write</t>
  </si>
  <si>
    <t>Upfront</t>
  </si>
  <si>
    <t>Santosh</t>
  </si>
  <si>
    <t>50% completion - 28th March</t>
  </si>
  <si>
    <t>100% completion - 10th April</t>
  </si>
  <si>
    <t>D-JAM-708</t>
  </si>
  <si>
    <t>ITunlock</t>
  </si>
  <si>
    <t xml:space="preserve">James Nguyen </t>
  </si>
  <si>
    <t>Milestone-1</t>
  </si>
  <si>
    <t>Milestone-2</t>
  </si>
  <si>
    <t>On 100% completion on the project - 11th March</t>
  </si>
  <si>
    <t>For additional work</t>
  </si>
  <si>
    <t>D-BIL-652</t>
  </si>
  <si>
    <t>Fusionsoft</t>
  </si>
  <si>
    <t>Bill Duff</t>
  </si>
  <si>
    <t>On 50% completion</t>
  </si>
  <si>
    <t>On 100% completion</t>
  </si>
  <si>
    <t>For extra work and will release on 23-Apr-2019</t>
  </si>
  <si>
    <t>Conditions</t>
  </si>
  <si>
    <t>BA Name</t>
  </si>
  <si>
    <t>D-NIC-698</t>
  </si>
  <si>
    <t>Carlot Store</t>
  </si>
  <si>
    <t>Nick Chris</t>
  </si>
  <si>
    <t>On 33% completion - 11th March</t>
  </si>
  <si>
    <t>Milestone-3</t>
  </si>
  <si>
    <t>On 66% completion - 27th March</t>
  </si>
  <si>
    <t>Milestone-4</t>
  </si>
  <si>
    <t>On 100% completion - 10th April</t>
  </si>
  <si>
    <t>D-GUY-714</t>
  </si>
  <si>
    <t>Gimmify</t>
  </si>
  <si>
    <t>Guy-Placide Bohouman</t>
  </si>
  <si>
    <t>100% completion of Phase-1 -- Date 20th March</t>
  </si>
  <si>
    <t>When Phase-2 will start -- Date 20th March</t>
  </si>
  <si>
    <t>100% completion of Phase-2 -- Date 17th April</t>
  </si>
  <si>
    <t>Milestone-5</t>
  </si>
  <si>
    <t>When Phase-3 will start -- Date 17th April</t>
  </si>
  <si>
    <t>Milestone-6</t>
  </si>
  <si>
    <t>100% completion of Phase-3 -- Date 27th April</t>
  </si>
  <si>
    <t>Alpha Arije</t>
  </si>
  <si>
    <t>On 50% completion - 8th March</t>
  </si>
  <si>
    <t>Funded</t>
  </si>
  <si>
    <t>90 hours CR</t>
  </si>
  <si>
    <t>42 hours CR</t>
  </si>
  <si>
    <t>D-ETH-685</t>
  </si>
  <si>
    <t>Supermelon</t>
  </si>
  <si>
    <t>Ethan B</t>
  </si>
  <si>
    <t>Milestone-7</t>
  </si>
  <si>
    <t>Milestone-8</t>
  </si>
  <si>
    <t>Milestone-9</t>
  </si>
  <si>
    <t>Milestone-10</t>
  </si>
  <si>
    <t>Milestore-11</t>
  </si>
  <si>
    <t>Milestone-12</t>
  </si>
  <si>
    <t>S.Date: 31st May, 2019 E. Date: 14th June, 2019 (81 hours)</t>
  </si>
  <si>
    <t>D-NIL-730</t>
  </si>
  <si>
    <t>Critical Thinking</t>
  </si>
  <si>
    <t>Niel Duppstadt</t>
  </si>
  <si>
    <t>20% Completion - 23rd Apr, 2019</t>
  </si>
  <si>
    <t>40% Completion - 7th May, 2019</t>
  </si>
  <si>
    <t>60% Completion - 23rd May, 2019</t>
  </si>
  <si>
    <t>Milestone - 5</t>
  </si>
  <si>
    <t>80% Completion - 11th June, 2019</t>
  </si>
  <si>
    <t>Milestone - 6</t>
  </si>
  <si>
    <t>100% Completion - 4th July, 2019</t>
  </si>
  <si>
    <t>D-RAJ-739</t>
  </si>
  <si>
    <t>Realize Online</t>
  </si>
  <si>
    <t>Raj Singh</t>
  </si>
  <si>
    <t>33% completion</t>
  </si>
  <si>
    <t>66% completion</t>
  </si>
  <si>
    <t>100% completion</t>
  </si>
  <si>
    <t>Comment</t>
  </si>
  <si>
    <t>D-ALP-643</t>
  </si>
  <si>
    <t>$525.00</t>
  </si>
  <si>
    <t>Every 15th</t>
  </si>
  <si>
    <t>D-PHI-682</t>
  </si>
  <si>
    <t>Mr.Philip Donkar</t>
  </si>
  <si>
    <t>Nov'18</t>
  </si>
  <si>
    <t>25 hours per month</t>
  </si>
  <si>
    <t>Dec'18</t>
  </si>
  <si>
    <t>Jan'19</t>
  </si>
  <si>
    <t>Feb'19</t>
  </si>
  <si>
    <t>Mar'19</t>
  </si>
  <si>
    <t>Apr'19</t>
  </si>
  <si>
    <t>May'19</t>
  </si>
  <si>
    <t>June'19</t>
  </si>
  <si>
    <t>July'19</t>
  </si>
  <si>
    <t>LUI-627</t>
  </si>
  <si>
    <t>180 hours per month</t>
  </si>
  <si>
    <t>June'18</t>
  </si>
  <si>
    <t>July'18</t>
  </si>
  <si>
    <t>August'18</t>
  </si>
  <si>
    <t>September'18</t>
  </si>
  <si>
    <t>October'18</t>
  </si>
  <si>
    <t>November'18</t>
  </si>
  <si>
    <t>December'18</t>
  </si>
  <si>
    <t>January'19</t>
  </si>
  <si>
    <t>February'19</t>
  </si>
  <si>
    <t>March'19</t>
  </si>
  <si>
    <t>April'19</t>
  </si>
  <si>
    <t>server setup cost @25per hour tobe added for 10hrs(USD250)</t>
  </si>
  <si>
    <t>D-GRE-629</t>
  </si>
  <si>
    <t>180+20 hours per month</t>
  </si>
  <si>
    <t>3154.5 recd.</t>
  </si>
  <si>
    <t>D-CHR-621</t>
  </si>
  <si>
    <t>20 hours per month</t>
  </si>
  <si>
    <t>May,Jun, Jul'18</t>
  </si>
  <si>
    <t>Credit issued 6915</t>
  </si>
  <si>
    <t>Remaining credit 1435</t>
  </si>
  <si>
    <t>Mail sent on 07.03.19</t>
  </si>
  <si>
    <t>Remaining credit 935</t>
  </si>
  <si>
    <t>Mail sent on 05.04.19</t>
  </si>
  <si>
    <t>Remaining credit 435</t>
  </si>
  <si>
    <t>Mail sent on 07.05.20</t>
  </si>
  <si>
    <t>Remaining -65 will adjust in next invoice</t>
  </si>
  <si>
    <t>including last m,onth's Euro 65</t>
  </si>
  <si>
    <t>Invoice to be raised in Sept'19 1st week as the project is on hold for Jun,Jul &amp; Aug</t>
  </si>
  <si>
    <t>Sep'19</t>
  </si>
  <si>
    <t>invoice against change reques hours</t>
  </si>
  <si>
    <t>D-AND-431</t>
  </si>
  <si>
    <t>March'18</t>
  </si>
  <si>
    <t>April'18</t>
  </si>
  <si>
    <t>D-RAF-658</t>
  </si>
  <si>
    <t>UP-VIN-686</t>
  </si>
  <si>
    <t>$1,925.00</t>
  </si>
  <si>
    <t>D-SUD-651</t>
  </si>
  <si>
    <t>D-JON-690</t>
  </si>
  <si>
    <t>Feruary'19</t>
  </si>
  <si>
    <t>D-AKS-641</t>
  </si>
  <si>
    <t>D-NAT-696</t>
  </si>
  <si>
    <t>Jan'19-Feb'19</t>
  </si>
  <si>
    <t>Feb'19-Mar'19</t>
  </si>
  <si>
    <t>D-ALP-681</t>
  </si>
  <si>
    <t>Apogee Pro - Sendam</t>
  </si>
  <si>
    <t>D-NIN-699</t>
  </si>
  <si>
    <t>D-MOD-662</t>
  </si>
  <si>
    <t>D-QAI-694</t>
  </si>
  <si>
    <t>Creoforma - Sports Website</t>
  </si>
  <si>
    <t>D-QAI-688</t>
  </si>
  <si>
    <t>Creoforma - Tiling Website</t>
  </si>
  <si>
    <t>D-QAI-711</t>
  </si>
  <si>
    <t>Creoforma - Inspire FM</t>
  </si>
  <si>
    <t>39 hours additional + 9 hours</t>
  </si>
  <si>
    <t>13 hours approved(after go live)</t>
  </si>
  <si>
    <t>D-QAI-742</t>
  </si>
  <si>
    <t>Creoforma - Lebada Project</t>
  </si>
  <si>
    <t>4 hours addtional for www.first4sport.co magento project bug fixing</t>
  </si>
  <si>
    <t>5 hours for server setup, 2 hours for size chart, 2 hours for care instrisctions, 1 hour for demo for tiling</t>
  </si>
  <si>
    <t>D-LUI-671</t>
  </si>
  <si>
    <t>D-LUK-614</t>
  </si>
  <si>
    <t>Pending</t>
  </si>
  <si>
    <t>73-A</t>
  </si>
  <si>
    <t>D-LOP-715</t>
  </si>
  <si>
    <t>Loopper Promotional Gifts</t>
  </si>
  <si>
    <t>Mr.Ferry</t>
  </si>
  <si>
    <t>Client has sent payment</t>
  </si>
  <si>
    <t>Upfront(Rate: $!9 per hour)</t>
  </si>
  <si>
    <t>After completion on our server(67 hours)(29th March)</t>
  </si>
  <si>
    <t>22 hours approved on 18th March(3rd Apr)</t>
  </si>
  <si>
    <t>2 hours addtional approved</t>
  </si>
  <si>
    <t>30 hours approved on 9th April(30%)</t>
  </si>
  <si>
    <t>70% for 30 hours project</t>
  </si>
  <si>
    <t>6 hours approved</t>
  </si>
  <si>
    <t>30% for 6 hours approved</t>
  </si>
  <si>
    <t>70% for 6 hours approved</t>
  </si>
  <si>
    <t>30% for 20.5 hours approved</t>
  </si>
  <si>
    <t>70% for 20.5 hours approved</t>
  </si>
  <si>
    <t>6 hours additional work</t>
  </si>
  <si>
    <t>D-QAI-736</t>
  </si>
  <si>
    <t>Creoforma - Contact Lense</t>
  </si>
  <si>
    <t>50 hours project</t>
  </si>
  <si>
    <t>Dr. Steffen Adler</t>
  </si>
  <si>
    <t>Milestone 1</t>
  </si>
  <si>
    <t>D-QAI-754</t>
  </si>
  <si>
    <t>Creoforma - Slumbertech</t>
  </si>
  <si>
    <t>D-QAI-755</t>
  </si>
  <si>
    <t>Creoforma - Property website</t>
  </si>
  <si>
    <t>28 hours project</t>
  </si>
  <si>
    <t>D-QAI-762</t>
  </si>
  <si>
    <t>Creoforma - Multiple WP Projects</t>
  </si>
  <si>
    <t>27 hours total</t>
  </si>
  <si>
    <t>Company Name</t>
  </si>
  <si>
    <t>Invoice Date</t>
  </si>
  <si>
    <t>Hours</t>
  </si>
  <si>
    <t>Rate</t>
  </si>
  <si>
    <t>Rate(Add hours)</t>
  </si>
  <si>
    <t>Greg</t>
  </si>
  <si>
    <t>1st week of every month</t>
  </si>
  <si>
    <t>done on 6/12/18</t>
  </si>
  <si>
    <t>discount of $500 on each invoice</t>
  </si>
  <si>
    <t>Luis</t>
  </si>
  <si>
    <t>25th of every month</t>
  </si>
  <si>
    <t>done on 26/11/18</t>
  </si>
  <si>
    <t>Philip</t>
  </si>
  <si>
    <t>done on 27/11/18</t>
  </si>
  <si>
    <t>Rafael</t>
  </si>
  <si>
    <t>done on 5/12/18</t>
  </si>
  <si>
    <t>Gabrial</t>
  </si>
  <si>
    <t>done on 29/11/18</t>
  </si>
  <si>
    <t>discount of $100 on each invoice</t>
  </si>
  <si>
    <t>only for 40 hrs.</t>
  </si>
  <si>
    <t>Jonethan</t>
  </si>
  <si>
    <t>done on 28/11/18</t>
  </si>
  <si>
    <t>Johan</t>
  </si>
  <si>
    <t>pending</t>
  </si>
  <si>
    <t>Not fixed hours</t>
  </si>
  <si>
    <t>Done on 3/1/19</t>
  </si>
  <si>
    <t>Done on 25/1/19</t>
  </si>
  <si>
    <t>Akshay</t>
  </si>
  <si>
    <t>teqpier Technology</t>
  </si>
  <si>
    <t>Done on 23/1/19</t>
  </si>
  <si>
    <t>Fixed</t>
  </si>
  <si>
    <t>Alpha</t>
  </si>
  <si>
    <t>14th Feb'19</t>
  </si>
  <si>
    <t>Done on 5/1/19</t>
  </si>
  <si>
    <t>Done on 31/1/19</t>
  </si>
  <si>
    <t>Teqpier Technology</t>
  </si>
  <si>
    <t>Done on 6/2/19</t>
  </si>
  <si>
    <t>Nathan</t>
  </si>
  <si>
    <t>6th of every month</t>
  </si>
  <si>
    <t>Done on 21/02/19</t>
  </si>
  <si>
    <t>Ilona Rich/Vincy</t>
  </si>
  <si>
    <t>sent on 20th Feb</t>
  </si>
  <si>
    <t>01 Apr 2022 - 30 Apr 2022</t>
  </si>
  <si>
    <t>01 Apr 2022 - 15 Apr 2022</t>
  </si>
  <si>
    <t>15-03-2022</t>
  </si>
  <si>
    <t>15 Mar 2022 - 31 Mar 2022</t>
  </si>
  <si>
    <t>003FINW220880245</t>
  </si>
  <si>
    <t>29-03-2022</t>
  </si>
  <si>
    <t>003FINW220890168</t>
  </si>
  <si>
    <t xml:space="preserve">YES Bank </t>
  </si>
  <si>
    <t>003FINW220890171</t>
  </si>
  <si>
    <t>003FINW220900308</t>
  </si>
  <si>
    <t>003FINW220920050</t>
  </si>
  <si>
    <t>003FINW220920052</t>
  </si>
  <si>
    <t>31-03-2022</t>
  </si>
  <si>
    <t>003FINW220960256</t>
  </si>
  <si>
    <t>003FINW220940302</t>
  </si>
  <si>
    <t>30-03-2022</t>
  </si>
  <si>
    <t>003FINW220950238</t>
  </si>
  <si>
    <t>003FINW220980225</t>
  </si>
  <si>
    <t>003FINW221020240</t>
  </si>
  <si>
    <t>15-04-2022</t>
  </si>
  <si>
    <t>01 Jan 2022 - 31 March 2022</t>
  </si>
  <si>
    <t>15 Apr 2022 - 30 Apr 2022</t>
  </si>
  <si>
    <t>01 May 2022 - 31 May 2022</t>
  </si>
  <si>
    <t>01 May 2022 - 15 May 2022</t>
  </si>
  <si>
    <t>003FINW221170306</t>
  </si>
  <si>
    <t>27-04-2022</t>
  </si>
  <si>
    <t xml:space="preserve">Yes Bank </t>
  </si>
  <si>
    <t>26-04-2022</t>
  </si>
  <si>
    <t>003FINW221110182</t>
  </si>
  <si>
    <t>21-04-2022</t>
  </si>
  <si>
    <t>003FINW220970283/003FINW221110182</t>
  </si>
  <si>
    <t>4/7/2022/18/04/2022</t>
  </si>
  <si>
    <t>003FINW221190329</t>
  </si>
  <si>
    <t>29-04-2022</t>
  </si>
  <si>
    <t>003FINW221240313</t>
  </si>
  <si>
    <t>003FINW221240310</t>
  </si>
  <si>
    <t>003FINW221240262</t>
  </si>
  <si>
    <t>30-04-2022</t>
  </si>
  <si>
    <t>003FINW221300281</t>
  </si>
  <si>
    <t>Pronko Consulting</t>
  </si>
  <si>
    <t>Kauno G. 3A, LT01310 Vilnius, Lithuania</t>
  </si>
  <si>
    <t>LT</t>
  </si>
  <si>
    <t>max@pronkoconsulting.com</t>
  </si>
  <si>
    <t>Mr.Max</t>
  </si>
  <si>
    <t>01 April 2022 - 30 April 2022</t>
  </si>
  <si>
    <t>003FINW221290301</t>
  </si>
  <si>
    <t xml:space="preserve">My Germany </t>
  </si>
  <si>
    <t>003FINW221260075</t>
  </si>
  <si>
    <t>15 May 2022 - 31 May 2022</t>
  </si>
  <si>
    <t>003FINW221190280</t>
  </si>
  <si>
    <t>003FINW221370374</t>
  </si>
  <si>
    <t>003FINW221220279</t>
  </si>
  <si>
    <t>003FINW221440625</t>
  </si>
  <si>
    <t>01 June 2022 - 30 June 2022</t>
  </si>
  <si>
    <t>003FINW221470213</t>
  </si>
  <si>
    <t>003FINW221520248</t>
  </si>
  <si>
    <t>003FINW221520253</t>
  </si>
  <si>
    <t>003FINW221540224</t>
  </si>
  <si>
    <t>003FINW221540218</t>
  </si>
  <si>
    <t>003FINW221530310</t>
  </si>
  <si>
    <t>003FINW221550060</t>
  </si>
  <si>
    <t>003FINW221550061</t>
  </si>
  <si>
    <t>01 June 2022 - 15 June 2022</t>
  </si>
  <si>
    <t>16 June 2022 - 30 June 2022</t>
  </si>
  <si>
    <t>S22003754758</t>
  </si>
  <si>
    <t>S22003754759</t>
  </si>
  <si>
    <t>S22003754760</t>
  </si>
  <si>
    <t>S22003754761</t>
  </si>
  <si>
    <t>S22003754762</t>
  </si>
  <si>
    <t>S22003754763</t>
  </si>
  <si>
    <t>S22003754764</t>
  </si>
  <si>
    <t>S22003754765</t>
  </si>
  <si>
    <t>S22003754766</t>
  </si>
  <si>
    <t>S22003754767</t>
  </si>
  <si>
    <t>S22003754768</t>
  </si>
  <si>
    <t>S22003754769</t>
  </si>
  <si>
    <t>USD 4157.5 AGAINST 003FINW220960256 TO BE SETTLED AGAINST SOFTEX NO S22003676103</t>
  </si>
  <si>
    <t>003FINW221580245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</si>
</sst>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\-mm\-yyyy"/>
    <numFmt numFmtId="165" formatCode="d\-m\-yyyy"/>
    <numFmt numFmtId="166" formatCode="d/m/yyyy"/>
    <numFmt numFmtId="167" formatCode="d\ mmmm\ yyyy"/>
    <numFmt numFmtId="168" formatCode="d\-m"/>
    <numFmt numFmtId="169" formatCode="d\ mmm\,yyyy"/>
    <numFmt numFmtId="170" formatCode="d\ mmmm\,yyyy"/>
    <numFmt numFmtId="171" formatCode="[$$]#,##0.00"/>
    <numFmt numFmtId="172" formatCode="[$€]#,##0.00"/>
  </numFmts>
  <fonts count="54">
    <font>
      <sz val="10"/>
      <color rgb="FF000000"/>
      <name val="Calibri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Bookman Old Style"/>
      <family val="1"/>
    </font>
    <font>
      <u/>
      <sz val="10"/>
      <color rgb="FFFF0000"/>
      <name val="Calibri"/>
      <family val="2"/>
    </font>
    <font>
      <sz val="11"/>
      <color rgb="FF333333"/>
      <name val="Open Sans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u/>
      <sz val="10"/>
      <color rgb="FFFF0000"/>
      <name val="Arial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0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sz val="11"/>
      <color theme="1"/>
      <name val="Calibri"/>
      <family val="2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rgb="FF00B0F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b/>
      <sz val="10"/>
      <color rgb="FFFF0000"/>
      <name val="Arial"/>
      <family val="2"/>
    </font>
    <font>
      <b/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0000FF"/>
      <name val="Calibri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FFFFFF"/>
      <name val="Arial"/>
      <family val="2"/>
    </font>
    <font>
      <u/>
      <sz val="11"/>
      <color rgb="FF0000FF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222222"/>
      <name val="Arial"/>
      <family val="2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9F9F9"/>
        <bgColor rgb="FFF9F9F9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7E1CD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141415"/>
      </left>
      <right style="thin">
        <color rgb="FF141415"/>
      </right>
      <top style="thin">
        <color rgb="FF141415"/>
      </top>
      <bottom style="thin">
        <color rgb="FF141415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1" fillId="0" borderId="0" applyNumberFormat="0" applyFill="0" applyBorder="0" applyAlignment="0" applyProtection="0"/>
  </cellStyleXfs>
  <cellXfs count="44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4" xfId="0" applyFont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/>
    <xf numFmtId="1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3" fillId="2" borderId="6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4" fontId="4" fillId="0" borderId="2" xfId="0" applyNumberFormat="1" applyFont="1" applyBorder="1"/>
    <xf numFmtId="0" fontId="3" fillId="0" borderId="5" xfId="0" applyFont="1" applyBorder="1"/>
    <xf numFmtId="0" fontId="6" fillId="0" borderId="5" xfId="0" applyFont="1" applyBorder="1"/>
    <xf numFmtId="0" fontId="4" fillId="0" borderId="5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3" fillId="0" borderId="2" xfId="0" applyFont="1" applyBorder="1"/>
    <xf numFmtId="0" fontId="7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" fontId="4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0" borderId="5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164" fontId="4" fillId="0" borderId="5" xfId="0" applyNumberFormat="1" applyFont="1" applyBorder="1"/>
    <xf numFmtId="0" fontId="9" fillId="0" borderId="7" xfId="0" applyFont="1" applyBorder="1"/>
    <xf numFmtId="164" fontId="3" fillId="2" borderId="6" xfId="0" applyNumberFormat="1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4" fillId="0" borderId="8" xfId="0" applyFont="1" applyBorder="1"/>
    <xf numFmtId="164" fontId="3" fillId="2" borderId="10" xfId="0" applyNumberFormat="1" applyFont="1" applyFill="1" applyBorder="1" applyAlignment="1">
      <alignment horizontal="left"/>
    </xf>
    <xf numFmtId="0" fontId="3" fillId="0" borderId="9" xfId="0" applyFont="1" applyBorder="1"/>
    <xf numFmtId="0" fontId="11" fillId="0" borderId="9" xfId="0" applyFont="1" applyBorder="1"/>
    <xf numFmtId="0" fontId="4" fillId="0" borderId="11" xfId="0" applyFont="1" applyBorder="1"/>
    <xf numFmtId="164" fontId="3" fillId="0" borderId="9" xfId="0" applyNumberFormat="1" applyFont="1" applyBorder="1" applyAlignment="1">
      <alignment horizontal="right" vertical="center"/>
    </xf>
    <xf numFmtId="0" fontId="4" fillId="0" borderId="12" xfId="0" applyFont="1" applyBorder="1"/>
    <xf numFmtId="0" fontId="4" fillId="0" borderId="13" xfId="0" applyFont="1" applyBorder="1"/>
    <xf numFmtId="0" fontId="3" fillId="0" borderId="11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/>
    <xf numFmtId="0" fontId="3" fillId="2" borderId="10" xfId="0" applyFont="1" applyFill="1" applyBorder="1" applyAlignment="1">
      <alignment horizontal="left"/>
    </xf>
    <xf numFmtId="166" fontId="3" fillId="0" borderId="1" xfId="0" applyNumberFormat="1" applyFont="1" applyBorder="1" applyAlignment="1"/>
    <xf numFmtId="164" fontId="3" fillId="2" borderId="10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/>
    <xf numFmtId="167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right"/>
    </xf>
    <xf numFmtId="167" fontId="4" fillId="0" borderId="2" xfId="0" applyNumberFormat="1" applyFont="1" applyBorder="1"/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167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0" fontId="4" fillId="3" borderId="14" xfId="0" applyFont="1" applyFill="1" applyBorder="1"/>
    <xf numFmtId="0" fontId="13" fillId="4" borderId="14" xfId="0" applyFont="1" applyFill="1" applyBorder="1"/>
    <xf numFmtId="167" fontId="3" fillId="0" borderId="5" xfId="0" applyNumberFormat="1" applyFont="1" applyBorder="1" applyAlignment="1">
      <alignment horizontal="right"/>
    </xf>
    <xf numFmtId="0" fontId="3" fillId="4" borderId="14" xfId="0" applyFont="1" applyFill="1" applyBorder="1" applyAlignment="1">
      <alignment horizontal="left"/>
    </xf>
    <xf numFmtId="166" fontId="4" fillId="0" borderId="5" xfId="0" applyNumberFormat="1" applyFont="1" applyBorder="1" applyAlignment="1">
      <alignment horizontal="left"/>
    </xf>
    <xf numFmtId="0" fontId="3" fillId="3" borderId="6" xfId="0" applyFont="1" applyFill="1" applyBorder="1"/>
    <xf numFmtId="164" fontId="3" fillId="3" borderId="6" xfId="0" applyNumberFormat="1" applyFont="1" applyFill="1" applyBorder="1" applyAlignment="1">
      <alignment horizontal="right"/>
    </xf>
    <xf numFmtId="0" fontId="14" fillId="3" borderId="6" xfId="0" applyFont="1" applyFill="1" applyBorder="1"/>
    <xf numFmtId="167" fontId="3" fillId="3" borderId="6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4" fillId="3" borderId="6" xfId="0" applyFont="1" applyFill="1" applyBorder="1"/>
    <xf numFmtId="166" fontId="4" fillId="3" borderId="6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5" fillId="3" borderId="1" xfId="0" applyFont="1" applyFill="1" applyBorder="1"/>
    <xf numFmtId="164" fontId="3" fillId="2" borderId="3" xfId="0" applyNumberFormat="1" applyFont="1" applyFill="1" applyBorder="1" applyAlignment="1">
      <alignment horizontal="left"/>
    </xf>
    <xf numFmtId="0" fontId="16" fillId="3" borderId="1" xfId="0" applyFont="1" applyFill="1" applyBorder="1"/>
    <xf numFmtId="0" fontId="16" fillId="3" borderId="14" xfId="0" applyFont="1" applyFill="1" applyBorder="1"/>
    <xf numFmtId="167" fontId="4" fillId="0" borderId="1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3" fillId="5" borderId="6" xfId="0" applyFont="1" applyFill="1" applyBorder="1"/>
    <xf numFmtId="0" fontId="18" fillId="0" borderId="5" xfId="0" applyFont="1" applyBorder="1"/>
    <xf numFmtId="0" fontId="16" fillId="3" borderId="15" xfId="0" applyFont="1" applyFill="1" applyBorder="1" applyAlignment="1">
      <alignment horizontal="center"/>
    </xf>
    <xf numFmtId="0" fontId="16" fillId="3" borderId="6" xfId="0" applyFont="1" applyFill="1" applyBorder="1"/>
    <xf numFmtId="0" fontId="19" fillId="3" borderId="6" xfId="0" applyFont="1" applyFill="1" applyBorder="1"/>
    <xf numFmtId="164" fontId="16" fillId="3" borderId="6" xfId="0" applyNumberFormat="1" applyFont="1" applyFill="1" applyBorder="1" applyAlignment="1">
      <alignment horizontal="right"/>
    </xf>
    <xf numFmtId="167" fontId="16" fillId="3" borderId="6" xfId="0" applyNumberFormat="1" applyFont="1" applyFill="1" applyBorder="1" applyAlignment="1">
      <alignment horizontal="right"/>
    </xf>
    <xf numFmtId="0" fontId="16" fillId="3" borderId="6" xfId="0" applyFont="1" applyFill="1" applyBorder="1" applyAlignment="1">
      <alignment horizontal="right"/>
    </xf>
    <xf numFmtId="0" fontId="4" fillId="3" borderId="16" xfId="0" applyFont="1" applyFill="1" applyBorder="1"/>
    <xf numFmtId="0" fontId="3" fillId="2" borderId="6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left" vertical="top"/>
    </xf>
    <xf numFmtId="0" fontId="3" fillId="0" borderId="18" xfId="0" applyFont="1" applyBorder="1"/>
    <xf numFmtId="0" fontId="21" fillId="0" borderId="18" xfId="0" applyFont="1" applyBorder="1"/>
    <xf numFmtId="0" fontId="3" fillId="4" borderId="6" xfId="0" applyFont="1" applyFill="1" applyBorder="1"/>
    <xf numFmtId="11" fontId="4" fillId="0" borderId="5" xfId="0" applyNumberFormat="1" applyFont="1" applyBorder="1"/>
    <xf numFmtId="164" fontId="3" fillId="0" borderId="5" xfId="0" applyNumberFormat="1" applyFont="1" applyBorder="1"/>
    <xf numFmtId="0" fontId="22" fillId="3" borderId="6" xfId="0" applyFont="1" applyFill="1" applyBorder="1"/>
    <xf numFmtId="165" fontId="23" fillId="3" borderId="6" xfId="0" applyNumberFormat="1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166" fontId="4" fillId="0" borderId="5" xfId="0" applyNumberFormat="1" applyFont="1" applyBorder="1"/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4" fillId="0" borderId="5" xfId="0" applyFont="1" applyBorder="1"/>
    <xf numFmtId="0" fontId="18" fillId="0" borderId="1" xfId="0" applyFont="1" applyBorder="1"/>
    <xf numFmtId="0" fontId="25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5" fontId="3" fillId="2" borderId="6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8" fontId="4" fillId="0" borderId="0" xfId="0" applyNumberFormat="1" applyFont="1"/>
    <xf numFmtId="0" fontId="1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0" borderId="19" xfId="0" applyFont="1" applyBorder="1"/>
    <xf numFmtId="0" fontId="3" fillId="0" borderId="7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27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0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7" xfId="0" applyFont="1" applyBorder="1"/>
    <xf numFmtId="164" fontId="3" fillId="0" borderId="7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29" fillId="0" borderId="4" xfId="0" applyFont="1" applyBorder="1" applyAlignment="1">
      <alignment horizontal="left"/>
    </xf>
    <xf numFmtId="0" fontId="30" fillId="0" borderId="4" xfId="0" applyFont="1" applyBorder="1"/>
    <xf numFmtId="0" fontId="3" fillId="0" borderId="9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2" fillId="3" borderId="2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33" fillId="3" borderId="21" xfId="0" applyFont="1" applyFill="1" applyBorder="1" applyAlignment="1">
      <alignment horizontal="left"/>
    </xf>
    <xf numFmtId="164" fontId="16" fillId="3" borderId="1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7" fontId="3" fillId="0" borderId="1" xfId="0" applyNumberFormat="1" applyFont="1" applyBorder="1"/>
    <xf numFmtId="165" fontId="16" fillId="3" borderId="1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right"/>
    </xf>
    <xf numFmtId="0" fontId="34" fillId="0" borderId="0" xfId="0" applyFont="1"/>
    <xf numFmtId="0" fontId="35" fillId="3" borderId="1" xfId="0" applyFont="1" applyFill="1" applyBorder="1" applyAlignment="1">
      <alignment horizontal="left"/>
    </xf>
    <xf numFmtId="0" fontId="36" fillId="0" borderId="19" xfId="0" applyFont="1" applyBorder="1"/>
    <xf numFmtId="0" fontId="37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169" fontId="3" fillId="0" borderId="1" xfId="0" applyNumberFormat="1" applyFont="1" applyBorder="1" applyAlignment="1">
      <alignment horizontal="left"/>
    </xf>
    <xf numFmtId="0" fontId="38" fillId="3" borderId="1" xfId="0" applyFont="1" applyFill="1" applyBorder="1" applyAlignment="1">
      <alignment horizontal="center"/>
    </xf>
    <xf numFmtId="0" fontId="38" fillId="3" borderId="1" xfId="0" applyFont="1" applyFill="1" applyBorder="1" applyAlignment="1">
      <alignment horizontal="left"/>
    </xf>
    <xf numFmtId="0" fontId="39" fillId="3" borderId="1" xfId="0" applyFont="1" applyFill="1" applyBorder="1" applyAlignment="1">
      <alignment horizontal="left"/>
    </xf>
    <xf numFmtId="164" fontId="38" fillId="3" borderId="1" xfId="0" applyNumberFormat="1" applyFont="1" applyFill="1" applyBorder="1" applyAlignment="1">
      <alignment horizontal="right"/>
    </xf>
    <xf numFmtId="167" fontId="38" fillId="3" borderId="1" xfId="0" applyNumberFormat="1" applyFont="1" applyFill="1" applyBorder="1"/>
    <xf numFmtId="167" fontId="38" fillId="3" borderId="1" xfId="0" applyNumberFormat="1" applyFont="1" applyFill="1" applyBorder="1" applyAlignment="1">
      <alignment horizontal="right"/>
    </xf>
    <xf numFmtId="0" fontId="38" fillId="3" borderId="1" xfId="0" applyFont="1" applyFill="1" applyBorder="1" applyAlignment="1">
      <alignment horizontal="right"/>
    </xf>
    <xf numFmtId="0" fontId="38" fillId="3" borderId="1" xfId="0" applyFont="1" applyFill="1" applyBorder="1"/>
    <xf numFmtId="0" fontId="40" fillId="3" borderId="21" xfId="0" applyFont="1" applyFill="1" applyBorder="1" applyAlignment="1">
      <alignment horizontal="left"/>
    </xf>
    <xf numFmtId="170" fontId="3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41" fillId="0" borderId="19" xfId="0" applyFont="1" applyBorder="1" applyAlignment="1">
      <alignment horizontal="left"/>
    </xf>
    <xf numFmtId="164" fontId="16" fillId="0" borderId="1" xfId="0" applyNumberFormat="1" applyFont="1" applyBorder="1" applyAlignment="1">
      <alignment horizontal="right"/>
    </xf>
    <xf numFmtId="167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1" xfId="0" applyFont="1" applyBorder="1"/>
    <xf numFmtId="0" fontId="16" fillId="0" borderId="0" xfId="0" applyFont="1"/>
    <xf numFmtId="0" fontId="3" fillId="0" borderId="22" xfId="0" applyFont="1" applyBorder="1"/>
    <xf numFmtId="0" fontId="42" fillId="0" borderId="22" xfId="0" applyFont="1" applyBorder="1"/>
    <xf numFmtId="0" fontId="35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0" fontId="18" fillId="0" borderId="0" xfId="0" applyFont="1"/>
    <xf numFmtId="0" fontId="3" fillId="0" borderId="0" xfId="0" applyFont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3" fillId="0" borderId="1" xfId="0" applyFont="1" applyBorder="1"/>
    <xf numFmtId="0" fontId="44" fillId="0" borderId="1" xfId="0" applyFont="1" applyBorder="1"/>
    <xf numFmtId="0" fontId="1" fillId="4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45" fillId="7" borderId="23" xfId="0" applyFont="1" applyFill="1" applyBorder="1" applyAlignment="1">
      <alignment horizontal="center"/>
    </xf>
    <xf numFmtId="0" fontId="46" fillId="7" borderId="23" xfId="0" applyFont="1" applyFill="1" applyBorder="1" applyAlignment="1">
      <alignment horizontal="center"/>
    </xf>
    <xf numFmtId="171" fontId="46" fillId="7" borderId="23" xfId="0" applyNumberFormat="1" applyFont="1" applyFill="1" applyBorder="1" applyAlignment="1">
      <alignment horizontal="center"/>
    </xf>
    <xf numFmtId="0" fontId="3" fillId="0" borderId="23" xfId="0" applyFont="1" applyBorder="1"/>
    <xf numFmtId="0" fontId="2" fillId="0" borderId="0" xfId="0" applyFont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left"/>
    </xf>
    <xf numFmtId="171" fontId="3" fillId="8" borderId="23" xfId="0" applyNumberFormat="1" applyFont="1" applyFill="1" applyBorder="1"/>
    <xf numFmtId="0" fontId="3" fillId="8" borderId="23" xfId="0" applyFont="1" applyFill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171" fontId="3" fillId="0" borderId="23" xfId="0" applyNumberFormat="1" applyFont="1" applyBorder="1"/>
    <xf numFmtId="171" fontId="3" fillId="8" borderId="23" xfId="0" applyNumberFormat="1" applyFont="1" applyFill="1" applyBorder="1" applyAlignment="1">
      <alignment horizontal="left"/>
    </xf>
    <xf numFmtId="0" fontId="3" fillId="8" borderId="23" xfId="0" applyFont="1" applyFill="1" applyBorder="1" applyAlignment="1">
      <alignment horizontal="right"/>
    </xf>
    <xf numFmtId="171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171" fontId="3" fillId="0" borderId="24" xfId="0" applyNumberFormat="1" applyFont="1" applyBorder="1"/>
    <xf numFmtId="0" fontId="3" fillId="0" borderId="24" xfId="0" applyFont="1" applyBorder="1"/>
    <xf numFmtId="171" fontId="3" fillId="4" borderId="23" xfId="0" applyNumberFormat="1" applyFont="1" applyFill="1" applyBorder="1" applyAlignment="1">
      <alignment horizontal="left"/>
    </xf>
    <xf numFmtId="0" fontId="3" fillId="4" borderId="23" xfId="0" applyFont="1" applyFill="1" applyBorder="1"/>
    <xf numFmtId="0" fontId="3" fillId="4" borderId="23" xfId="0" applyFont="1" applyFill="1" applyBorder="1" applyAlignment="1">
      <alignment horizontal="left"/>
    </xf>
    <xf numFmtId="0" fontId="47" fillId="8" borderId="23" xfId="0" applyFont="1" applyFill="1" applyBorder="1" applyAlignment="1">
      <alignment horizontal="left"/>
    </xf>
    <xf numFmtId="0" fontId="4" fillId="8" borderId="14" xfId="0" applyFont="1" applyFill="1" applyBorder="1" applyAlignment="1">
      <alignment horizontal="center"/>
    </xf>
    <xf numFmtId="0" fontId="3" fillId="8" borderId="14" xfId="0" applyFont="1" applyFill="1" applyBorder="1"/>
    <xf numFmtId="0" fontId="48" fillId="8" borderId="14" xfId="0" applyFont="1" applyFill="1" applyBorder="1"/>
    <xf numFmtId="0" fontId="4" fillId="8" borderId="14" xfId="0" applyFont="1" applyFill="1" applyBorder="1"/>
    <xf numFmtId="171" fontId="4" fillId="8" borderId="14" xfId="0" applyNumberFormat="1" applyFont="1" applyFill="1" applyBorder="1" applyAlignment="1">
      <alignment horizontal="left"/>
    </xf>
    <xf numFmtId="171" fontId="4" fillId="0" borderId="0" xfId="0" applyNumberFormat="1" applyFont="1" applyAlignment="1">
      <alignment horizontal="left"/>
    </xf>
    <xf numFmtId="0" fontId="3" fillId="8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left"/>
    </xf>
    <xf numFmtId="171" fontId="3" fillId="8" borderId="14" xfId="0" applyNumberFormat="1" applyFont="1" applyFill="1" applyBorder="1" applyAlignment="1">
      <alignment horizontal="left"/>
    </xf>
    <xf numFmtId="0" fontId="49" fillId="7" borderId="14" xfId="0" applyFont="1" applyFill="1" applyBorder="1" applyAlignment="1">
      <alignment horizontal="center"/>
    </xf>
    <xf numFmtId="0" fontId="46" fillId="7" borderId="14" xfId="0" applyFont="1" applyFill="1" applyBorder="1" applyAlignment="1">
      <alignment horizontal="center"/>
    </xf>
    <xf numFmtId="171" fontId="46" fillId="7" borderId="14" xfId="0" applyNumberFormat="1" applyFont="1" applyFill="1" applyBorder="1" applyAlignment="1">
      <alignment horizontal="left"/>
    </xf>
    <xf numFmtId="0" fontId="46" fillId="7" borderId="14" xfId="0" applyFont="1" applyFill="1" applyBorder="1"/>
    <xf numFmtId="0" fontId="3" fillId="7" borderId="14" xfId="0" applyFont="1" applyFill="1" applyBorder="1"/>
    <xf numFmtId="0" fontId="2" fillId="7" borderId="14" xfId="0" applyFont="1" applyFill="1" applyBorder="1" applyAlignment="1">
      <alignment horizontal="center"/>
    </xf>
    <xf numFmtId="0" fontId="50" fillId="7" borderId="23" xfId="0" applyFont="1" applyFill="1" applyBorder="1" applyAlignment="1">
      <alignment horizontal="center"/>
    </xf>
    <xf numFmtId="0" fontId="46" fillId="7" borderId="25" xfId="0" applyFont="1" applyFill="1" applyBorder="1" applyAlignment="1">
      <alignment horizontal="center"/>
    </xf>
    <xf numFmtId="171" fontId="46" fillId="7" borderId="25" xfId="0" applyNumberFormat="1" applyFont="1" applyFill="1" applyBorder="1"/>
    <xf numFmtId="0" fontId="4" fillId="7" borderId="25" xfId="0" applyFont="1" applyFill="1" applyBorder="1"/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/>
    <xf numFmtId="171" fontId="3" fillId="9" borderId="27" xfId="0" applyNumberFormat="1" applyFont="1" applyFill="1" applyBorder="1"/>
    <xf numFmtId="0" fontId="4" fillId="9" borderId="27" xfId="0" applyFont="1" applyFill="1" applyBorder="1"/>
    <xf numFmtId="0" fontId="4" fillId="0" borderId="28" xfId="0" applyFont="1" applyBorder="1"/>
    <xf numFmtId="0" fontId="4" fillId="0" borderId="29" xfId="0" applyFont="1" applyBorder="1"/>
    <xf numFmtId="171" fontId="4" fillId="0" borderId="29" xfId="0" applyNumberFormat="1" applyFont="1" applyBorder="1"/>
    <xf numFmtId="0" fontId="3" fillId="9" borderId="27" xfId="0" applyFont="1" applyFill="1" applyBorder="1" applyAlignment="1">
      <alignment horizontal="right"/>
    </xf>
    <xf numFmtId="0" fontId="3" fillId="0" borderId="29" xfId="0" applyFont="1" applyBorder="1"/>
    <xf numFmtId="171" fontId="3" fillId="0" borderId="29" xfId="0" applyNumberFormat="1" applyFont="1" applyBorder="1"/>
    <xf numFmtId="0" fontId="3" fillId="0" borderId="29" xfId="0" applyFont="1" applyBorder="1" applyAlignment="1">
      <alignment horizontal="right"/>
    </xf>
    <xf numFmtId="0" fontId="4" fillId="4" borderId="26" xfId="0" applyFont="1" applyFill="1" applyBorder="1"/>
    <xf numFmtId="0" fontId="4" fillId="4" borderId="27" xfId="0" applyFont="1" applyFill="1" applyBorder="1"/>
    <xf numFmtId="171" fontId="3" fillId="4" borderId="27" xfId="0" applyNumberFormat="1" applyFont="1" applyFill="1" applyBorder="1"/>
    <xf numFmtId="0" fontId="4" fillId="0" borderId="24" xfId="0" applyFont="1" applyBorder="1"/>
    <xf numFmtId="0" fontId="4" fillId="0" borderId="24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4" fillId="0" borderId="30" xfId="0" applyFont="1" applyBorder="1"/>
    <xf numFmtId="172" fontId="3" fillId="9" borderId="27" xfId="0" applyNumberFormat="1" applyFont="1" applyFill="1" applyBorder="1"/>
    <xf numFmtId="0" fontId="3" fillId="4" borderId="27" xfId="0" applyFont="1" applyFill="1" applyBorder="1"/>
    <xf numFmtId="172" fontId="3" fillId="4" borderId="27" xfId="0" applyNumberFormat="1" applyFont="1" applyFill="1" applyBorder="1"/>
    <xf numFmtId="0" fontId="3" fillId="4" borderId="27" xfId="0" applyFont="1" applyFill="1" applyBorder="1" applyAlignment="1">
      <alignment horizontal="right"/>
    </xf>
    <xf numFmtId="172" fontId="3" fillId="0" borderId="29" xfId="0" applyNumberFormat="1" applyFont="1" applyBorder="1"/>
    <xf numFmtId="0" fontId="3" fillId="4" borderId="31" xfId="0" applyFont="1" applyFill="1" applyBorder="1"/>
    <xf numFmtId="0" fontId="4" fillId="0" borderId="29" xfId="0" applyFont="1" applyBorder="1" applyAlignment="1">
      <alignment horizontal="right"/>
    </xf>
    <xf numFmtId="0" fontId="3" fillId="0" borderId="30" xfId="0" applyFont="1" applyBorder="1"/>
    <xf numFmtId="172" fontId="4" fillId="0" borderId="30" xfId="0" applyNumberFormat="1" applyFont="1" applyBorder="1"/>
    <xf numFmtId="172" fontId="4" fillId="0" borderId="29" xfId="0" applyNumberFormat="1" applyFont="1" applyBorder="1"/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/>
    <xf numFmtId="171" fontId="3" fillId="8" borderId="27" xfId="0" applyNumberFormat="1" applyFont="1" applyFill="1" applyBorder="1"/>
    <xf numFmtId="171" fontId="4" fillId="8" borderId="27" xfId="0" applyNumberFormat="1" applyFont="1" applyFill="1" applyBorder="1"/>
    <xf numFmtId="0" fontId="3" fillId="8" borderId="27" xfId="0" applyFont="1" applyFill="1" applyBorder="1" applyAlignment="1">
      <alignment horizontal="right"/>
    </xf>
    <xf numFmtId="0" fontId="4" fillId="8" borderId="27" xfId="0" applyFont="1" applyFill="1" applyBorder="1"/>
    <xf numFmtId="0" fontId="3" fillId="8" borderId="27" xfId="0" applyFont="1" applyFill="1" applyBorder="1" applyAlignment="1">
      <alignment horizontal="center"/>
    </xf>
    <xf numFmtId="171" fontId="4" fillId="0" borderId="30" xfId="0" applyNumberFormat="1" applyFont="1" applyBorder="1"/>
    <xf numFmtId="172" fontId="3" fillId="8" borderId="27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2" fillId="0" borderId="11" xfId="0" applyFont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3" fillId="0" borderId="8" xfId="0" applyFont="1" applyBorder="1" applyAlignment="1"/>
    <xf numFmtId="0" fontId="4" fillId="0" borderId="3" xfId="0" applyFont="1" applyBorder="1" applyAlignment="1"/>
    <xf numFmtId="164" fontId="3" fillId="2" borderId="35" xfId="0" applyNumberFormat="1" applyFont="1" applyFill="1" applyBorder="1" applyAlignment="1">
      <alignment horizontal="left"/>
    </xf>
    <xf numFmtId="0" fontId="3" fillId="0" borderId="3" xfId="0" applyFont="1" applyBorder="1"/>
    <xf numFmtId="15" fontId="0" fillId="0" borderId="0" xfId="0" applyNumberFormat="1" applyFont="1" applyAlignment="1"/>
    <xf numFmtId="0" fontId="12" fillId="10" borderId="1" xfId="0" applyFont="1" applyFill="1" applyBorder="1" applyAlignment="1">
      <alignment horizontal="center"/>
    </xf>
    <xf numFmtId="1" fontId="4" fillId="10" borderId="1" xfId="0" applyNumberFormat="1" applyFont="1" applyFill="1" applyBorder="1" applyAlignment="1">
      <alignment horizontal="left"/>
    </xf>
    <xf numFmtId="0" fontId="4" fillId="10" borderId="1" xfId="0" applyFont="1" applyFill="1" applyBorder="1"/>
    <xf numFmtId="0" fontId="5" fillId="10" borderId="1" xfId="0" applyFont="1" applyFill="1" applyBorder="1"/>
    <xf numFmtId="0" fontId="4" fillId="10" borderId="1" xfId="0" applyFont="1" applyFill="1" applyBorder="1" applyAlignment="1"/>
    <xf numFmtId="164" fontId="3" fillId="10" borderId="5" xfId="0" applyNumberFormat="1" applyFont="1" applyFill="1" applyBorder="1" applyAlignment="1">
      <alignment horizontal="right"/>
    </xf>
    <xf numFmtId="0" fontId="3" fillId="10" borderId="1" xfId="0" applyFont="1" applyFill="1" applyBorder="1"/>
    <xf numFmtId="0" fontId="3" fillId="10" borderId="1" xfId="0" applyFont="1" applyFill="1" applyBorder="1" applyAlignment="1"/>
    <xf numFmtId="0" fontId="3" fillId="10" borderId="5" xfId="0" applyFont="1" applyFill="1" applyBorder="1"/>
    <xf numFmtId="0" fontId="6" fillId="10" borderId="5" xfId="0" applyFont="1" applyFill="1" applyBorder="1"/>
    <xf numFmtId="0" fontId="0" fillId="10" borderId="0" xfId="0" applyFont="1" applyFill="1" applyAlignment="1"/>
    <xf numFmtId="1" fontId="3" fillId="10" borderId="1" xfId="0" applyNumberFormat="1" applyFont="1" applyFill="1" applyBorder="1"/>
    <xf numFmtId="164" fontId="3" fillId="10" borderId="1" xfId="0" applyNumberFormat="1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10" borderId="5" xfId="0" applyFont="1" applyFill="1" applyBorder="1" applyAlignment="1">
      <alignment horizontal="right"/>
    </xf>
    <xf numFmtId="164" fontId="3" fillId="11" borderId="35" xfId="0" applyNumberFormat="1" applyFont="1" applyFill="1" applyBorder="1" applyAlignment="1">
      <alignment horizontal="left"/>
    </xf>
    <xf numFmtId="1" fontId="3" fillId="10" borderId="3" xfId="0" applyNumberFormat="1" applyFont="1" applyFill="1" applyBorder="1"/>
    <xf numFmtId="165" fontId="3" fillId="10" borderId="1" xfId="0" applyNumberFormat="1" applyFont="1" applyFill="1" applyBorder="1" applyAlignment="1">
      <alignment horizontal="right"/>
    </xf>
    <xf numFmtId="1" fontId="4" fillId="10" borderId="3" xfId="0" applyNumberFormat="1" applyFont="1" applyFill="1" applyBorder="1" applyAlignment="1">
      <alignment horizontal="left"/>
    </xf>
    <xf numFmtId="164" fontId="4" fillId="10" borderId="2" xfId="0" applyNumberFormat="1" applyFont="1" applyFill="1" applyBorder="1"/>
    <xf numFmtId="0" fontId="3" fillId="10" borderId="5" xfId="0" applyFont="1" applyFill="1" applyBorder="1" applyAlignment="1"/>
    <xf numFmtId="0" fontId="3" fillId="10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164" fontId="4" fillId="10" borderId="1" xfId="0" applyNumberFormat="1" applyFont="1" applyFill="1" applyBorder="1"/>
    <xf numFmtId="0" fontId="52" fillId="10" borderId="35" xfId="0" applyFont="1" applyFill="1" applyBorder="1" applyAlignment="1">
      <alignment vertical="center" wrapText="1"/>
    </xf>
    <xf numFmtId="0" fontId="51" fillId="10" borderId="1" xfId="1" applyFill="1" applyBorder="1"/>
    <xf numFmtId="0" fontId="4" fillId="10" borderId="13" xfId="0" applyFont="1" applyFill="1" applyBorder="1" applyAlignment="1"/>
    <xf numFmtId="0" fontId="3" fillId="10" borderId="8" xfId="0" applyFont="1" applyFill="1" applyBorder="1" applyAlignment="1">
      <alignment horizontal="right"/>
    </xf>
    <xf numFmtId="0" fontId="3" fillId="10" borderId="35" xfId="0" applyFont="1" applyFill="1" applyBorder="1" applyAlignment="1"/>
    <xf numFmtId="0" fontId="1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/>
    <xf numFmtId="0" fontId="0" fillId="0" borderId="0" xfId="0" applyFont="1" applyFill="1" applyAlignment="1"/>
    <xf numFmtId="0" fontId="4" fillId="0" borderId="1" xfId="0" applyFont="1" applyFill="1" applyBorder="1"/>
    <xf numFmtId="0" fontId="3" fillId="10" borderId="8" xfId="0" applyFont="1" applyFill="1" applyBorder="1"/>
    <xf numFmtId="0" fontId="3" fillId="10" borderId="35" xfId="0" applyFont="1" applyFill="1" applyBorder="1"/>
    <xf numFmtId="0" fontId="3" fillId="10" borderId="35" xfId="0" applyFont="1" applyFill="1" applyBorder="1" applyAlignment="1">
      <alignment horizontal="center"/>
    </xf>
    <xf numFmtId="0" fontId="4" fillId="10" borderId="35" xfId="0" applyFont="1" applyFill="1" applyBorder="1" applyAlignment="1"/>
    <xf numFmtId="0" fontId="4" fillId="10" borderId="35" xfId="0" applyFont="1" applyFill="1" applyBorder="1"/>
    <xf numFmtId="0" fontId="12" fillId="10" borderId="11" xfId="0" applyFont="1" applyFill="1" applyBorder="1" applyAlignment="1">
      <alignment horizontal="center"/>
    </xf>
    <xf numFmtId="0" fontId="4" fillId="10" borderId="35" xfId="0" applyFont="1" applyFill="1" applyBorder="1" applyAlignment="1">
      <alignment horizontal="center"/>
    </xf>
    <xf numFmtId="0" fontId="0" fillId="0" borderId="0" xfId="0" applyFont="1" applyAlignment="1"/>
    <xf numFmtId="0" fontId="1" fillId="0" borderId="3" xfId="0" applyFont="1" applyBorder="1"/>
    <xf numFmtId="0" fontId="3" fillId="10" borderId="6" xfId="0" applyFont="1" applyFill="1" applyBorder="1"/>
    <xf numFmtId="0" fontId="38" fillId="0" borderId="2" xfId="0" applyFont="1" applyBorder="1"/>
    <xf numFmtId="0" fontId="16" fillId="0" borderId="1" xfId="0" applyFont="1" applyFill="1" applyBorder="1"/>
    <xf numFmtId="0" fontId="16" fillId="10" borderId="1" xfId="0" applyFont="1" applyFill="1" applyBorder="1"/>
    <xf numFmtId="0" fontId="53" fillId="0" borderId="0" xfId="0" applyFont="1" applyAlignment="1"/>
    <xf numFmtId="1" fontId="4" fillId="0" borderId="1" xfId="0" applyNumberFormat="1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right"/>
    </xf>
    <xf numFmtId="0" fontId="5" fillId="0" borderId="1" xfId="0" applyFont="1" applyFill="1" applyBorder="1"/>
    <xf numFmtId="164" fontId="3" fillId="0" borderId="5" xfId="0" applyNumberFormat="1" applyFont="1" applyFill="1" applyBorder="1" applyAlignment="1">
      <alignment horizontal="right"/>
    </xf>
    <xf numFmtId="0" fontId="3" fillId="0" borderId="1" xfId="0" applyFont="1" applyFill="1" applyBorder="1" applyAlignment="1"/>
    <xf numFmtId="164" fontId="3" fillId="0" borderId="10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10" fillId="0" borderId="2" xfId="0" applyFont="1" applyBorder="1"/>
    <xf numFmtId="164" fontId="3" fillId="0" borderId="20" xfId="0" applyNumberFormat="1" applyFont="1" applyBorder="1" applyAlignment="1">
      <alignment horizontal="center"/>
    </xf>
    <xf numFmtId="0" fontId="10" fillId="0" borderId="20" xfId="0" applyFont="1" applyBorder="1"/>
    <xf numFmtId="0" fontId="10" fillId="0" borderId="4" xfId="0" applyFont="1" applyBorder="1"/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0" fontId="3" fillId="0" borderId="20" xfId="0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164" fontId="3" fillId="0" borderId="20" xfId="0" applyNumberFormat="1" applyFont="1" applyBorder="1" applyAlignment="1">
      <alignment horizontal="right"/>
    </xf>
    <xf numFmtId="0" fontId="3" fillId="0" borderId="11" xfId="0" applyFont="1" applyBorder="1"/>
    <xf numFmtId="164" fontId="3" fillId="0" borderId="11" xfId="0" applyNumberFormat="1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167" fontId="3" fillId="0" borderId="11" xfId="0" applyNumberFormat="1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3" fillId="0" borderId="0" xfId="0" applyFont="1"/>
    <xf numFmtId="0" fontId="0" fillId="0" borderId="0" xfId="0" applyFont="1" applyAlignment="1"/>
    <xf numFmtId="0" fontId="3" fillId="0" borderId="9" xfId="0" applyFont="1" applyBorder="1" applyAlignment="1">
      <alignment horizontal="left"/>
    </xf>
    <xf numFmtId="0" fontId="10" fillId="0" borderId="5" xfId="0" applyFont="1" applyBorder="1"/>
    <xf numFmtId="167" fontId="3" fillId="0" borderId="11" xfId="0" applyNumberFormat="1" applyFont="1" applyBorder="1" applyAlignment="1">
      <alignment horizontal="right"/>
    </xf>
    <xf numFmtId="165" fontId="3" fillId="0" borderId="20" xfId="0" applyNumberFormat="1" applyFont="1" applyBorder="1" applyAlignment="1">
      <alignment horizontal="left"/>
    </xf>
    <xf numFmtId="167" fontId="3" fillId="0" borderId="20" xfId="0" applyNumberFormat="1" applyFont="1" applyBorder="1" applyAlignment="1">
      <alignment horizontal="center"/>
    </xf>
    <xf numFmtId="0" fontId="3" fillId="4" borderId="11" xfId="0" applyFont="1" applyFill="1" applyBorder="1" applyAlignment="1">
      <alignment wrapText="1"/>
    </xf>
    <xf numFmtId="0" fontId="3" fillId="0" borderId="7" xfId="0" applyFont="1" applyBorder="1" applyAlignment="1">
      <alignment horizontal="center"/>
    </xf>
    <xf numFmtId="0" fontId="10" fillId="0" borderId="7" xfId="0" applyFont="1" applyBorder="1"/>
    <xf numFmtId="0" fontId="3" fillId="0" borderId="24" xfId="0" applyFont="1" applyBorder="1"/>
    <xf numFmtId="0" fontId="10" fillId="0" borderId="29" xfId="0" applyFont="1" applyBorder="1"/>
    <xf numFmtId="171" fontId="3" fillId="0" borderId="24" xfId="0" applyNumberFormat="1" applyFont="1" applyBorder="1"/>
    <xf numFmtId="0" fontId="3" fillId="0" borderId="24" xfId="0" applyFont="1" applyBorder="1" applyAlignment="1">
      <alignment horizontal="right"/>
    </xf>
    <xf numFmtId="0" fontId="3" fillId="0" borderId="24" xfId="0" applyFont="1" applyBorder="1" applyAlignment="1">
      <alignment wrapText="1"/>
    </xf>
    <xf numFmtId="0" fontId="1" fillId="3" borderId="32" xfId="0" applyFont="1" applyFill="1" applyBorder="1" applyAlignment="1">
      <alignment horizontal="center"/>
    </xf>
    <xf numFmtId="0" fontId="10" fillId="0" borderId="33" xfId="0" applyFont="1" applyBorder="1"/>
    <xf numFmtId="0" fontId="10" fillId="0" borderId="34" xfId="0" applyFont="1" applyBorder="1"/>
    <xf numFmtId="0" fontId="12" fillId="12" borderId="1" xfId="0" applyFont="1" applyFill="1" applyBorder="1" applyAlignment="1">
      <alignment horizontal="center"/>
    </xf>
    <xf numFmtId="1" fontId="4" fillId="12" borderId="1" xfId="0" applyNumberFormat="1" applyFont="1" applyFill="1" applyBorder="1" applyAlignment="1">
      <alignment horizontal="left"/>
    </xf>
    <xf numFmtId="164" fontId="3" fillId="12" borderId="5" xfId="0" applyNumberFormat="1" applyFont="1" applyFill="1" applyBorder="1" applyAlignment="1">
      <alignment horizontal="right"/>
    </xf>
    <xf numFmtId="0" fontId="3" fillId="12" borderId="5" xfId="0" applyFont="1" applyFill="1" applyBorder="1"/>
    <xf numFmtId="0" fontId="6" fillId="12" borderId="5" xfId="0" applyFont="1" applyFill="1" applyBorder="1"/>
    <xf numFmtId="0" fontId="3" fillId="12" borderId="1" xfId="0" applyFont="1" applyFill="1" applyBorder="1"/>
    <xf numFmtId="0" fontId="4" fillId="12" borderId="1" xfId="0" applyFont="1" applyFill="1" applyBorder="1" applyAlignment="1"/>
    <xf numFmtId="0" fontId="16" fillId="12" borderId="1" xfId="0" applyFont="1" applyFill="1" applyBorder="1"/>
    <xf numFmtId="0" fontId="3" fillId="12" borderId="1" xfId="0" applyFont="1" applyFill="1" applyBorder="1" applyAlignment="1"/>
    <xf numFmtId="164" fontId="3" fillId="13" borderId="10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0" fontId="0" fillId="12" borderId="0" xfId="0" applyFont="1" applyFill="1" applyAlignment="1"/>
    <xf numFmtId="1" fontId="3" fillId="12" borderId="1" xfId="0" applyNumberFormat="1" applyFont="1" applyFill="1" applyBorder="1"/>
    <xf numFmtId="164" fontId="3" fillId="12" borderId="1" xfId="0" applyNumberFormat="1" applyFont="1" applyFill="1" applyBorder="1" applyAlignment="1">
      <alignment horizontal="right"/>
    </xf>
    <xf numFmtId="0" fontId="5" fillId="12" borderId="1" xfId="0" applyFont="1" applyFill="1" applyBorder="1"/>
    <xf numFmtId="0" fontId="4" fillId="12" borderId="1" xfId="0" applyFont="1" applyFill="1" applyBorder="1"/>
    <xf numFmtId="0" fontId="3" fillId="12" borderId="6" xfId="0" applyFont="1" applyFill="1" applyBorder="1"/>
    <xf numFmtId="164" fontId="4" fillId="12" borderId="2" xfId="0" applyNumberFormat="1" applyFont="1" applyFill="1" applyBorder="1"/>
    <xf numFmtId="0" fontId="3" fillId="12" borderId="5" xfId="0" applyFont="1" applyFill="1" applyBorder="1" applyAlignment="1"/>
    <xf numFmtId="0" fontId="3" fillId="12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/>
    </xf>
    <xf numFmtId="164" fontId="4" fillId="12" borderId="1" xfId="0" applyNumberFormat="1" applyFont="1" applyFill="1" applyBorder="1"/>
    <xf numFmtId="1" fontId="3" fillId="12" borderId="3" xfId="0" applyNumberFormat="1" applyFont="1" applyFill="1" applyBorder="1"/>
    <xf numFmtId="165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 applyAlignment="1">
      <alignment horizontal="right"/>
    </xf>
    <xf numFmtId="0" fontId="3" fillId="12" borderId="5" xfId="0" applyFont="1" applyFill="1" applyBorder="1" applyAlignment="1">
      <alignment horizontal="right"/>
    </xf>
    <xf numFmtId="0" fontId="3" fillId="12" borderId="0" xfId="0" applyFont="1" applyFill="1" applyAlignment="1"/>
    <xf numFmtId="164" fontId="3" fillId="13" borderId="35" xfId="0" applyNumberFormat="1" applyFont="1" applyFill="1" applyBorder="1" applyAlignment="1">
      <alignment horizontal="left"/>
    </xf>
    <xf numFmtId="164" fontId="3" fillId="13" borderId="6" xfId="0" applyNumberFormat="1" applyFont="1" applyFill="1" applyBorder="1" applyAlignment="1">
      <alignment horizontal="left"/>
    </xf>
    <xf numFmtId="1" fontId="4" fillId="12" borderId="1" xfId="0" applyNumberFormat="1" applyFont="1" applyFill="1" applyBorder="1"/>
    <xf numFmtId="164" fontId="4" fillId="12" borderId="1" xfId="0" applyNumberFormat="1" applyFont="1" applyFill="1" applyBorder="1" applyAlignment="1">
      <alignment horizontal="right"/>
    </xf>
    <xf numFmtId="0" fontId="6" fillId="12" borderId="6" xfId="0" applyFont="1" applyFill="1" applyBorder="1"/>
    <xf numFmtId="164" fontId="3" fillId="12" borderId="6" xfId="0" applyNumberFormat="1" applyFont="1" applyFill="1" applyBorder="1" applyAlignment="1">
      <alignment horizontal="right"/>
    </xf>
    <xf numFmtId="164" fontId="3" fillId="13" borderId="11" xfId="0" applyNumberFormat="1" applyFont="1" applyFill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0" fontId="4" fillId="12" borderId="8" xfId="0" applyFont="1" applyFill="1" applyBorder="1"/>
    <xf numFmtId="164" fontId="3" fillId="12" borderId="35" xfId="0" applyNumberFormat="1" applyFont="1" applyFill="1" applyBorder="1" applyAlignment="1">
      <alignment horizontal="left"/>
    </xf>
    <xf numFmtId="0" fontId="4" fillId="12" borderId="3" xfId="0" applyFont="1" applyFill="1" applyBorder="1" applyAlignment="1"/>
    <xf numFmtId="1" fontId="4" fillId="12" borderId="3" xfId="0" applyNumberFormat="1" applyFont="1" applyFill="1" applyBorder="1" applyAlignment="1">
      <alignment horizontal="left"/>
    </xf>
    <xf numFmtId="0" fontId="52" fillId="12" borderId="35" xfId="0" applyFont="1" applyFill="1" applyBorder="1" applyAlignment="1">
      <alignment vertical="center" wrapText="1"/>
    </xf>
    <xf numFmtId="0" fontId="51" fillId="12" borderId="1" xfId="1" applyFill="1" applyBorder="1"/>
    <xf numFmtId="0" fontId="3" fillId="12" borderId="11" xfId="0" applyFont="1" applyFill="1" applyBorder="1" applyAlignment="1"/>
    <xf numFmtId="164" fontId="3" fillId="12" borderId="11" xfId="0" applyNumberFormat="1" applyFont="1" applyFill="1" applyBorder="1" applyAlignment="1">
      <alignment horizontal="left"/>
    </xf>
    <xf numFmtId="0" fontId="4" fillId="12" borderId="13" xfId="0" applyFont="1" applyFill="1" applyBorder="1" applyAlignment="1"/>
    <xf numFmtId="0" fontId="3" fillId="12" borderId="8" xfId="0" applyFont="1" applyFill="1" applyBorder="1" applyAlignment="1">
      <alignment horizontal="right"/>
    </xf>
    <xf numFmtId="0" fontId="3" fillId="12" borderId="35" xfId="0" applyFont="1" applyFill="1" applyBorder="1" applyAlignment="1"/>
    <xf numFmtId="0" fontId="3" fillId="12" borderId="3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right"/>
    </xf>
    <xf numFmtId="0" fontId="3" fillId="12" borderId="14" xfId="0" applyFont="1" applyFill="1" applyBorder="1" applyAlignment="1"/>
    <xf numFmtId="164" fontId="3" fillId="12" borderId="14" xfId="0" applyNumberFormat="1" applyFont="1" applyFill="1" applyBorder="1" applyAlignment="1">
      <alignment horizontal="left"/>
    </xf>
    <xf numFmtId="0" fontId="3" fillId="12" borderId="13" xfId="0" applyFont="1" applyFill="1" applyBorder="1" applyAlignment="1">
      <alignment horizontal="center"/>
    </xf>
    <xf numFmtId="0" fontId="3" fillId="12" borderId="11" xfId="0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x@pronkoconsulting.com" TargetMode="External"/><Relationship Id="rId1" Type="http://schemas.openxmlformats.org/officeDocument/2006/relationships/hyperlink" Target="mailto:max@pronkoconsulting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alpha.arij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11" Type="http://schemas.openxmlformats.org/officeDocument/2006/relationships/hyperlink" Target="mailto:robert@caprina.com.au" TargetMode="External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greg.rudakov@devicedesk.com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greg.rudakov@devicedesk.com" TargetMode="External"/><Relationship Id="rId1" Type="http://schemas.openxmlformats.org/officeDocument/2006/relationships/hyperlink" Target="mailto:Jon@thanvolk.com" TargetMode="External"/><Relationship Id="rId6" Type="http://schemas.openxmlformats.org/officeDocument/2006/relationships/hyperlink" Target="mailto:robert@caprina.com.au" TargetMode="External"/><Relationship Id="rId5" Type="http://schemas.openxmlformats.org/officeDocument/2006/relationships/hyperlink" Target="mailto:alpha.arije@gmail.com" TargetMode="External"/><Relationship Id="rId4" Type="http://schemas.openxmlformats.org/officeDocument/2006/relationships/hyperlink" Target="mailto:donovan@boundround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ovan@boundround.com" TargetMode="External"/><Relationship Id="rId13" Type="http://schemas.openxmlformats.org/officeDocument/2006/relationships/hyperlink" Target="http://wechalet.com/" TargetMode="External"/><Relationship Id="rId18" Type="http://schemas.openxmlformats.org/officeDocument/2006/relationships/hyperlink" Target="mailto:Jon@thanvolk.com" TargetMode="External"/><Relationship Id="rId26" Type="http://schemas.openxmlformats.org/officeDocument/2006/relationships/hyperlink" Target="mailto:Jon@thanvolk.com" TargetMode="External"/><Relationship Id="rId3" Type="http://schemas.openxmlformats.org/officeDocument/2006/relationships/hyperlink" Target="mailto:moses@neo39.com" TargetMode="External"/><Relationship Id="rId21" Type="http://schemas.openxmlformats.org/officeDocument/2006/relationships/hyperlink" Target="mailto:akshay@teqpier.com.au" TargetMode="External"/><Relationship Id="rId7" Type="http://schemas.openxmlformats.org/officeDocument/2006/relationships/hyperlink" Target="mailto:lincys@outlook.fr" TargetMode="External"/><Relationship Id="rId12" Type="http://schemas.openxmlformats.org/officeDocument/2006/relationships/hyperlink" Target="mailto:eran.manor@chargeafter.com" TargetMode="External"/><Relationship Id="rId17" Type="http://schemas.openxmlformats.org/officeDocument/2006/relationships/hyperlink" Target="mailto:greg.rudakov@devicedesk.com" TargetMode="External"/><Relationship Id="rId25" Type="http://schemas.openxmlformats.org/officeDocument/2006/relationships/hyperlink" Target="mailto:nathan@thejustbrand.co.uk" TargetMode="External"/><Relationship Id="rId2" Type="http://schemas.openxmlformats.org/officeDocument/2006/relationships/hyperlink" Target="mailto:moses@neo39.com" TargetMode="External"/><Relationship Id="rId16" Type="http://schemas.openxmlformats.org/officeDocument/2006/relationships/hyperlink" Target="mailto:Jon@thanvolk.com" TargetMode="External"/><Relationship Id="rId20" Type="http://schemas.openxmlformats.org/officeDocument/2006/relationships/hyperlink" Target="mailto:nathan@thejustbrand.co.uk" TargetMode="External"/><Relationship Id="rId29" Type="http://schemas.openxmlformats.org/officeDocument/2006/relationships/hyperlink" Target="mailto:akshay@teqpier.com.au" TargetMode="External"/><Relationship Id="rId1" Type="http://schemas.openxmlformats.org/officeDocument/2006/relationships/hyperlink" Target="mailto:moses@neo39.com" TargetMode="External"/><Relationship Id="rId6" Type="http://schemas.openxmlformats.org/officeDocument/2006/relationships/hyperlink" Target="mailto:alpha.arije@gmail.com" TargetMode="External"/><Relationship Id="rId11" Type="http://schemas.openxmlformats.org/officeDocument/2006/relationships/hyperlink" Target="http://wechalet.com/" TargetMode="External"/><Relationship Id="rId24" Type="http://schemas.openxmlformats.org/officeDocument/2006/relationships/hyperlink" Target="mailto:greg.rudakov@devicedesk.com" TargetMode="External"/><Relationship Id="rId5" Type="http://schemas.openxmlformats.org/officeDocument/2006/relationships/hyperlink" Target="http://wechalet.com/" TargetMode="External"/><Relationship Id="rId15" Type="http://schemas.openxmlformats.org/officeDocument/2006/relationships/hyperlink" Target="http://wechalet.com/" TargetMode="External"/><Relationship Id="rId23" Type="http://schemas.openxmlformats.org/officeDocument/2006/relationships/hyperlink" Target="mailto:robert@caprina.com.au" TargetMode="External"/><Relationship Id="rId28" Type="http://schemas.openxmlformats.org/officeDocument/2006/relationships/hyperlink" Target="mailto:greg.rudakov@devicedesk.com" TargetMode="External"/><Relationship Id="rId10" Type="http://schemas.openxmlformats.org/officeDocument/2006/relationships/hyperlink" Target="mailto:robert@caprina.com.au" TargetMode="External"/><Relationship Id="rId19" Type="http://schemas.openxmlformats.org/officeDocument/2006/relationships/hyperlink" Target="mailto:greg.rudakov@devicedesk.com" TargetMode="External"/><Relationship Id="rId4" Type="http://schemas.openxmlformats.org/officeDocument/2006/relationships/hyperlink" Target="http://wechalet.com/" TargetMode="External"/><Relationship Id="rId9" Type="http://schemas.openxmlformats.org/officeDocument/2006/relationships/hyperlink" Target="http://wechalet.com/" TargetMode="External"/><Relationship Id="rId14" Type="http://schemas.openxmlformats.org/officeDocument/2006/relationships/hyperlink" Target="http://wechalet.com/" TargetMode="External"/><Relationship Id="rId22" Type="http://schemas.openxmlformats.org/officeDocument/2006/relationships/hyperlink" Target="mailto:Jon@thanvolk.com" TargetMode="External"/><Relationship Id="rId27" Type="http://schemas.openxmlformats.org/officeDocument/2006/relationships/hyperlink" Target="mailto:akshay@teqpier.com.au" TargetMode="External"/><Relationship Id="rId30" Type="http://schemas.openxmlformats.org/officeDocument/2006/relationships/hyperlink" Target="mailto:Jon@thanvolk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step.com/" TargetMode="External"/><Relationship Id="rId2" Type="http://schemas.openxmlformats.org/officeDocument/2006/relationships/hyperlink" Target="http://wechalet.com/" TargetMode="Externa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"/>
  <sheetViews>
    <sheetView workbookViewId="0">
      <selection activeCell="H3" sqref="H3"/>
    </sheetView>
  </sheetViews>
  <sheetFormatPr defaultRowHeight="12.75"/>
  <cols>
    <col min="2" max="2" width="11.28515625" bestFit="1" customWidth="1"/>
    <col min="8" max="8" width="17.5703125" bestFit="1" customWidth="1"/>
  </cols>
  <sheetData>
    <row r="3" spans="2:9">
      <c r="B3" t="s">
        <v>1743</v>
      </c>
      <c r="C3">
        <v>14545.43</v>
      </c>
      <c r="H3" t="s">
        <v>1744</v>
      </c>
      <c r="I3" s="303">
        <v>44687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5703125" customWidth="1"/>
    <col min="2" max="6" width="14.42578125" customWidth="1"/>
    <col min="8" max="8" width="58.28515625" customWidth="1"/>
  </cols>
  <sheetData>
    <row r="1" spans="1:25" ht="15.75" customHeight="1">
      <c r="A1" s="247" t="s">
        <v>1429</v>
      </c>
      <c r="B1" s="248" t="s">
        <v>1430</v>
      </c>
      <c r="C1" s="248" t="s">
        <v>1431</v>
      </c>
      <c r="D1" s="248" t="s">
        <v>3</v>
      </c>
      <c r="E1" s="248" t="s">
        <v>1432</v>
      </c>
      <c r="F1" s="249" t="s">
        <v>1433</v>
      </c>
      <c r="G1" s="248" t="s">
        <v>1436</v>
      </c>
      <c r="H1" s="250" t="s">
        <v>1494</v>
      </c>
      <c r="I1" s="248" t="s">
        <v>1495</v>
      </c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2"/>
    </row>
    <row r="2" spans="1:25" ht="15.75" customHeight="1">
      <c r="A2" s="238">
        <v>1</v>
      </c>
      <c r="B2" s="239" t="s">
        <v>1496</v>
      </c>
      <c r="C2" s="239" t="s">
        <v>1497</v>
      </c>
      <c r="D2" s="239" t="s">
        <v>1498</v>
      </c>
      <c r="E2" s="241" t="s">
        <v>1484</v>
      </c>
      <c r="F2" s="242">
        <v>2346</v>
      </c>
      <c r="G2" s="241" t="s">
        <v>1444</v>
      </c>
      <c r="H2" s="241" t="s">
        <v>1477</v>
      </c>
      <c r="I2" s="241" t="s">
        <v>1478</v>
      </c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</row>
    <row r="3" spans="1:25" ht="15.75" customHeight="1">
      <c r="A3" s="39"/>
      <c r="B3" s="19"/>
      <c r="C3" s="19"/>
      <c r="D3" s="19"/>
      <c r="E3" s="19" t="s">
        <v>1485</v>
      </c>
      <c r="F3" s="243">
        <v>2346</v>
      </c>
      <c r="G3" s="19" t="s">
        <v>1444</v>
      </c>
      <c r="H3" s="19" t="s">
        <v>1499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.75" customHeight="1">
      <c r="A4" s="39"/>
      <c r="B4" s="19"/>
      <c r="C4" s="19"/>
      <c r="D4" s="19"/>
      <c r="E4" s="19" t="s">
        <v>1500</v>
      </c>
      <c r="F4" s="243">
        <v>2346</v>
      </c>
      <c r="G4" s="19" t="s">
        <v>1444</v>
      </c>
      <c r="H4" s="19" t="s">
        <v>1501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.75" customHeight="1">
      <c r="A5" s="39"/>
      <c r="B5" s="19"/>
      <c r="C5" s="19"/>
      <c r="D5" s="19"/>
      <c r="E5" s="19" t="s">
        <v>1502</v>
      </c>
      <c r="F5" s="243">
        <v>2346</v>
      </c>
      <c r="G5" s="19"/>
      <c r="H5" s="19" t="s">
        <v>1503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.75" customHeight="1">
      <c r="A6" s="39"/>
      <c r="B6" s="19"/>
      <c r="C6" s="19"/>
      <c r="D6" s="19"/>
      <c r="E6" s="19" t="s">
        <v>1440</v>
      </c>
      <c r="F6" s="243">
        <f>56*18</f>
        <v>1008</v>
      </c>
      <c r="G6" s="19" t="s">
        <v>1444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.75" customHeight="1">
      <c r="A7" s="39"/>
      <c r="B7" s="19"/>
      <c r="C7" s="19"/>
      <c r="D7" s="19"/>
      <c r="E7" s="19"/>
      <c r="F7" s="243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.75" customHeight="1">
      <c r="A8" s="238">
        <v>2</v>
      </c>
      <c r="B8" s="239" t="s">
        <v>1504</v>
      </c>
      <c r="C8" s="239" t="s">
        <v>1505</v>
      </c>
      <c r="D8" s="241" t="s">
        <v>1506</v>
      </c>
      <c r="E8" s="241" t="s">
        <v>1484</v>
      </c>
      <c r="F8" s="242">
        <v>1716</v>
      </c>
      <c r="G8" s="241" t="s">
        <v>1444</v>
      </c>
      <c r="H8" s="241" t="s">
        <v>1477</v>
      </c>
      <c r="I8" s="241" t="s">
        <v>1478</v>
      </c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</row>
    <row r="9" spans="1:25" ht="15.75" customHeight="1">
      <c r="A9" s="39"/>
      <c r="B9" s="19"/>
      <c r="C9" s="19"/>
      <c r="D9" s="19"/>
      <c r="E9" s="19" t="s">
        <v>1485</v>
      </c>
      <c r="F9" s="243">
        <v>1716</v>
      </c>
      <c r="G9" s="19" t="s">
        <v>1444</v>
      </c>
      <c r="H9" s="19" t="s">
        <v>1507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.75" customHeight="1">
      <c r="A10" s="39"/>
      <c r="B10" s="19"/>
      <c r="C10" s="19"/>
      <c r="D10" s="19"/>
      <c r="E10" s="19" t="s">
        <v>1500</v>
      </c>
      <c r="F10" s="243">
        <v>1716</v>
      </c>
      <c r="G10" s="19" t="s">
        <v>1444</v>
      </c>
      <c r="H10" s="19" t="s">
        <v>1508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5.75" customHeight="1">
      <c r="A11" s="39"/>
      <c r="B11" s="19"/>
      <c r="C11" s="19"/>
      <c r="D11" s="19"/>
      <c r="E11" s="19" t="s">
        <v>1502</v>
      </c>
      <c r="F11" s="243">
        <v>1716</v>
      </c>
      <c r="G11" s="19" t="s">
        <v>1444</v>
      </c>
      <c r="H11" s="19" t="s">
        <v>1509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.75" customHeight="1">
      <c r="A12" s="39"/>
      <c r="B12" s="19"/>
      <c r="C12" s="19"/>
      <c r="D12" s="19"/>
      <c r="E12" s="19" t="s">
        <v>1510</v>
      </c>
      <c r="F12" s="243">
        <v>1716</v>
      </c>
      <c r="G12" s="19" t="s">
        <v>1444</v>
      </c>
      <c r="H12" s="19" t="s">
        <v>1511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.75" customHeight="1">
      <c r="A13" s="39"/>
      <c r="B13" s="19"/>
      <c r="C13" s="19"/>
      <c r="D13" s="19"/>
      <c r="E13" s="19" t="s">
        <v>1512</v>
      </c>
      <c r="F13" s="243">
        <v>1716</v>
      </c>
      <c r="G13" s="19"/>
      <c r="H13" s="19" t="s">
        <v>1513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.75" customHeight="1">
      <c r="A14" s="39"/>
      <c r="B14" s="19"/>
      <c r="C14" s="19"/>
      <c r="D14" s="19"/>
      <c r="E14" s="19" t="s">
        <v>1440</v>
      </c>
      <c r="F14" s="24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.75" customHeight="1">
      <c r="A15" s="39"/>
      <c r="B15" s="19"/>
      <c r="C15" s="19"/>
      <c r="D15" s="19"/>
      <c r="E15" s="19"/>
      <c r="F15" s="243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.75" customHeight="1">
      <c r="A16" s="238">
        <v>3</v>
      </c>
      <c r="B16" s="241" t="s">
        <v>1437</v>
      </c>
      <c r="C16" s="239" t="s">
        <v>1299</v>
      </c>
      <c r="D16" s="239" t="s">
        <v>1514</v>
      </c>
      <c r="E16" s="241" t="s">
        <v>1484</v>
      </c>
      <c r="F16" s="242">
        <v>2260</v>
      </c>
      <c r="G16" s="241" t="s">
        <v>1444</v>
      </c>
      <c r="H16" s="241" t="s">
        <v>1477</v>
      </c>
      <c r="I16" s="241" t="s">
        <v>1478</v>
      </c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</row>
    <row r="17" spans="1:25" ht="15.75" customHeight="1">
      <c r="A17" s="39"/>
      <c r="B17" s="19"/>
      <c r="C17" s="19"/>
      <c r="D17" s="19"/>
      <c r="E17" s="19" t="s">
        <v>1485</v>
      </c>
      <c r="F17" s="243">
        <v>2000</v>
      </c>
      <c r="G17" s="19" t="s">
        <v>1444</v>
      </c>
      <c r="H17" s="19" t="s">
        <v>1515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.75" customHeight="1">
      <c r="A18" s="39"/>
      <c r="B18" s="19"/>
      <c r="C18" s="19"/>
      <c r="D18" s="19"/>
      <c r="E18" s="19" t="s">
        <v>1500</v>
      </c>
      <c r="F18" s="243">
        <v>2000</v>
      </c>
      <c r="G18" s="19" t="s">
        <v>1444</v>
      </c>
      <c r="H18" s="19" t="s">
        <v>1492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.75" customHeight="1">
      <c r="A19" s="39"/>
      <c r="B19" s="19"/>
      <c r="C19" s="19"/>
      <c r="D19" s="19"/>
      <c r="E19" s="19" t="s">
        <v>1440</v>
      </c>
      <c r="F19" s="243">
        <f>90*20</f>
        <v>1800</v>
      </c>
      <c r="G19" s="19" t="s">
        <v>1516</v>
      </c>
      <c r="H19" s="19" t="s">
        <v>1517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.75" customHeight="1">
      <c r="A20" s="39"/>
      <c r="B20" s="19"/>
      <c r="C20" s="19"/>
      <c r="D20" s="19"/>
      <c r="E20" s="19" t="s">
        <v>1440</v>
      </c>
      <c r="F20" s="243">
        <f>42*20</f>
        <v>840</v>
      </c>
      <c r="G20" s="19"/>
      <c r="H20" s="19" t="s">
        <v>1518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.75" customHeight="1">
      <c r="A21" s="238">
        <v>4</v>
      </c>
      <c r="B21" s="239" t="s">
        <v>1519</v>
      </c>
      <c r="C21" s="239" t="s">
        <v>1520</v>
      </c>
      <c r="D21" s="239" t="s">
        <v>1521</v>
      </c>
      <c r="E21" s="241" t="s">
        <v>1484</v>
      </c>
      <c r="F21" s="242">
        <v>66</v>
      </c>
      <c r="G21" s="241" t="s">
        <v>1444</v>
      </c>
      <c r="H21" s="241"/>
      <c r="I21" s="241" t="s">
        <v>1478</v>
      </c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</row>
    <row r="22" spans="1:25" ht="15.75" customHeight="1">
      <c r="A22" s="39"/>
      <c r="B22" s="19"/>
      <c r="C22" s="19"/>
      <c r="D22" s="19"/>
      <c r="E22" s="19" t="s">
        <v>1485</v>
      </c>
      <c r="F22" s="243">
        <v>387</v>
      </c>
      <c r="G22" s="19" t="s">
        <v>1444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.75" customHeight="1">
      <c r="A23" s="39"/>
      <c r="B23" s="19"/>
      <c r="C23" s="19"/>
      <c r="D23" s="19"/>
      <c r="E23" s="19" t="s">
        <v>1500</v>
      </c>
      <c r="F23" s="243">
        <v>139</v>
      </c>
      <c r="G23" s="19" t="s">
        <v>1444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.75" customHeight="1">
      <c r="A24" s="39"/>
      <c r="B24" s="19"/>
      <c r="C24" s="19"/>
      <c r="D24" s="19"/>
      <c r="E24" s="19" t="s">
        <v>1502</v>
      </c>
      <c r="F24" s="243">
        <v>885</v>
      </c>
      <c r="G24" s="19" t="s">
        <v>1444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.75" customHeight="1">
      <c r="A25" s="39"/>
      <c r="B25" s="19"/>
      <c r="C25" s="19"/>
      <c r="D25" s="19"/>
      <c r="E25" s="19" t="s">
        <v>1510</v>
      </c>
      <c r="F25" s="243">
        <v>1275</v>
      </c>
      <c r="G25" s="19" t="s">
        <v>1444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>
      <c r="A26" s="39"/>
      <c r="B26" s="19"/>
      <c r="C26" s="19"/>
      <c r="D26" s="19"/>
      <c r="E26" s="19" t="s">
        <v>1512</v>
      </c>
      <c r="F26" s="243">
        <v>1350</v>
      </c>
      <c r="G26" s="19" t="s">
        <v>1444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.75" customHeight="1">
      <c r="A27" s="39"/>
      <c r="B27" s="19"/>
      <c r="C27" s="19"/>
      <c r="D27" s="19"/>
      <c r="E27" s="19" t="s">
        <v>1522</v>
      </c>
      <c r="F27" s="243">
        <v>720</v>
      </c>
      <c r="G27" s="19" t="s">
        <v>1444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.75" customHeight="1">
      <c r="A28" s="39"/>
      <c r="B28" s="19"/>
      <c r="C28" s="19"/>
      <c r="D28" s="19"/>
      <c r="E28" s="19" t="s">
        <v>1523</v>
      </c>
      <c r="F28" s="243">
        <v>555</v>
      </c>
      <c r="G28" s="19" t="s">
        <v>1444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.75" customHeight="1">
      <c r="A29" s="39"/>
      <c r="B29" s="19"/>
      <c r="C29" s="19"/>
      <c r="D29" s="19"/>
      <c r="E29" s="19" t="s">
        <v>1524</v>
      </c>
      <c r="F29" s="243">
        <v>810</v>
      </c>
      <c r="G29" s="19" t="s">
        <v>1444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.75" customHeight="1">
      <c r="A30" s="39"/>
      <c r="B30" s="19"/>
      <c r="C30" s="19"/>
      <c r="D30" s="19"/>
      <c r="E30" s="19" t="s">
        <v>1525</v>
      </c>
      <c r="F30" s="243">
        <v>157</v>
      </c>
      <c r="G30" s="19" t="s">
        <v>1444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75" customHeight="1">
      <c r="A31" s="39"/>
      <c r="B31" s="19"/>
      <c r="C31" s="19"/>
      <c r="D31" s="19"/>
      <c r="E31" s="19" t="s">
        <v>1526</v>
      </c>
      <c r="F31" s="243">
        <v>1500</v>
      </c>
      <c r="G31" s="19" t="s">
        <v>1444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.75" customHeight="1">
      <c r="A32" s="39"/>
      <c r="B32" s="19"/>
      <c r="C32" s="19"/>
      <c r="D32" s="19"/>
      <c r="E32" s="19" t="s">
        <v>1527</v>
      </c>
      <c r="F32" s="243">
        <v>1215</v>
      </c>
      <c r="G32" s="19" t="s">
        <v>1516</v>
      </c>
      <c r="H32" s="19" t="s">
        <v>1528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.75" customHeight="1">
      <c r="A33" s="238">
        <v>5</v>
      </c>
      <c r="B33" s="239" t="s">
        <v>1529</v>
      </c>
      <c r="C33" s="239" t="s">
        <v>1530</v>
      </c>
      <c r="D33" s="239" t="s">
        <v>1531</v>
      </c>
      <c r="E33" s="241" t="s">
        <v>1438</v>
      </c>
      <c r="F33" s="242">
        <v>2650</v>
      </c>
      <c r="G33" s="241" t="s">
        <v>1444</v>
      </c>
      <c r="H33" s="241" t="s">
        <v>1477</v>
      </c>
      <c r="I33" s="241" t="s">
        <v>1478</v>
      </c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</row>
    <row r="34" spans="1:25" ht="15.75" customHeight="1">
      <c r="A34" s="39"/>
      <c r="B34" s="19"/>
      <c r="C34" s="19"/>
      <c r="D34" s="19"/>
      <c r="E34" s="19" t="s">
        <v>1445</v>
      </c>
      <c r="F34" s="243">
        <v>4000</v>
      </c>
      <c r="G34" s="19" t="s">
        <v>1516</v>
      </c>
      <c r="H34" s="19" t="s">
        <v>1532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.75" customHeight="1">
      <c r="A35" s="39"/>
      <c r="B35" s="19"/>
      <c r="C35" s="19"/>
      <c r="D35" s="19"/>
      <c r="E35" s="19" t="s">
        <v>1450</v>
      </c>
      <c r="F35" s="243">
        <v>4318</v>
      </c>
      <c r="G35" s="19"/>
      <c r="H35" s="19" t="s">
        <v>1533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.75" customHeight="1">
      <c r="A36" s="39"/>
      <c r="B36" s="19"/>
      <c r="C36" s="19"/>
      <c r="D36" s="19"/>
      <c r="E36" s="19" t="s">
        <v>1462</v>
      </c>
      <c r="F36" s="243">
        <v>3656</v>
      </c>
      <c r="G36" s="19"/>
      <c r="H36" s="19" t="s">
        <v>1534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.75" customHeight="1">
      <c r="A37" s="39"/>
      <c r="B37" s="19"/>
      <c r="C37" s="19"/>
      <c r="D37" s="19"/>
      <c r="E37" s="19" t="s">
        <v>1535</v>
      </c>
      <c r="F37" s="243">
        <v>3656</v>
      </c>
      <c r="G37" s="19"/>
      <c r="H37" s="19" t="s">
        <v>1536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.75" customHeight="1">
      <c r="A38" s="39"/>
      <c r="B38" s="19"/>
      <c r="C38" s="19"/>
      <c r="D38" s="19"/>
      <c r="E38" s="19" t="s">
        <v>1537</v>
      </c>
      <c r="F38" s="243">
        <v>3656</v>
      </c>
      <c r="G38" s="19"/>
      <c r="H38" s="19" t="s">
        <v>1538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.75" customHeight="1">
      <c r="A39" s="39"/>
      <c r="B39" s="19"/>
      <c r="C39" s="19"/>
      <c r="D39" s="19"/>
      <c r="E39" s="19" t="s">
        <v>1440</v>
      </c>
      <c r="F39" s="243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.75" customHeight="1">
      <c r="A40" s="238">
        <v>6</v>
      </c>
      <c r="B40" s="241" t="s">
        <v>1539</v>
      </c>
      <c r="C40" s="241" t="s">
        <v>1540</v>
      </c>
      <c r="D40" s="241" t="s">
        <v>1541</v>
      </c>
      <c r="E40" s="241" t="s">
        <v>1438</v>
      </c>
      <c r="F40" s="242">
        <v>1800</v>
      </c>
      <c r="G40" s="241" t="s">
        <v>1444</v>
      </c>
      <c r="H40" s="241" t="s">
        <v>1477</v>
      </c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</row>
    <row r="41" spans="1:25" ht="15.75" customHeight="1">
      <c r="A41" s="39"/>
      <c r="B41" s="19"/>
      <c r="C41" s="19"/>
      <c r="D41" s="19"/>
      <c r="E41" s="19" t="s">
        <v>1445</v>
      </c>
      <c r="F41" s="243">
        <v>1800</v>
      </c>
      <c r="G41" s="19" t="s">
        <v>1444</v>
      </c>
      <c r="H41" s="19" t="s">
        <v>1542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.75" customHeight="1">
      <c r="A42" s="39"/>
      <c r="B42" s="19"/>
      <c r="C42" s="19"/>
      <c r="D42" s="19"/>
      <c r="E42" s="19" t="s">
        <v>1450</v>
      </c>
      <c r="F42" s="243">
        <v>1800</v>
      </c>
      <c r="G42" s="19"/>
      <c r="H42" s="19" t="s">
        <v>1543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.75" customHeight="1">
      <c r="A43" s="39"/>
      <c r="B43" s="19"/>
      <c r="C43" s="19"/>
      <c r="D43" s="19"/>
      <c r="E43" s="19" t="s">
        <v>1462</v>
      </c>
      <c r="F43" s="243">
        <v>1800</v>
      </c>
      <c r="G43" s="19"/>
      <c r="H43" s="19" t="s">
        <v>1544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.75" customHeight="1">
      <c r="A44" s="39"/>
      <c r="B44" s="19"/>
      <c r="C44" s="19"/>
      <c r="D44" s="19"/>
      <c r="E44" s="19" t="s">
        <v>1440</v>
      </c>
      <c r="F44" s="243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.75" customHeight="1">
      <c r="A45" s="39"/>
      <c r="B45" s="19"/>
      <c r="C45" s="19"/>
      <c r="D45" s="19"/>
      <c r="E45" s="19"/>
      <c r="F45" s="243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.75" customHeight="1">
      <c r="A46" s="39"/>
      <c r="B46" s="19"/>
      <c r="C46" s="19"/>
      <c r="D46" s="19"/>
      <c r="E46" s="19"/>
      <c r="F46" s="243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.75" customHeight="1">
      <c r="A47" s="238"/>
      <c r="B47" s="241"/>
      <c r="C47" s="241"/>
      <c r="D47" s="241"/>
      <c r="E47" s="241"/>
      <c r="F47" s="242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</row>
    <row r="48" spans="1:25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.75" customHeight="1">
      <c r="A49" s="39"/>
      <c r="B49" s="19"/>
      <c r="C49" s="19"/>
      <c r="D49" s="19"/>
      <c r="E49" s="19"/>
      <c r="F49" s="243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.75" customHeight="1">
      <c r="A50" s="39"/>
      <c r="B50" s="19"/>
      <c r="C50" s="19"/>
      <c r="D50" s="19"/>
      <c r="E50" s="19"/>
      <c r="F50" s="243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.75" customHeight="1">
      <c r="A51" s="39"/>
      <c r="B51" s="19"/>
      <c r="C51" s="19"/>
      <c r="D51" s="19"/>
      <c r="E51" s="19"/>
      <c r="F51" s="243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5.75" customHeight="1">
      <c r="A52" s="39"/>
      <c r="B52" s="19"/>
      <c r="C52" s="19"/>
      <c r="D52" s="19"/>
      <c r="E52" s="19"/>
      <c r="F52" s="243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5.75" customHeight="1">
      <c r="A53" s="39"/>
      <c r="B53" s="19"/>
      <c r="C53" s="19"/>
      <c r="D53" s="19"/>
      <c r="E53" s="19"/>
      <c r="F53" s="243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5.75" customHeight="1">
      <c r="A54" s="39"/>
      <c r="B54" s="19"/>
      <c r="C54" s="19"/>
      <c r="D54" s="19"/>
      <c r="E54" s="19"/>
      <c r="F54" s="243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5.75" customHeight="1">
      <c r="A55" s="39"/>
      <c r="B55" s="19"/>
      <c r="C55" s="19"/>
      <c r="D55" s="19"/>
      <c r="E55" s="19"/>
      <c r="F55" s="243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5.75" customHeight="1">
      <c r="A56" s="39"/>
      <c r="B56" s="19"/>
      <c r="C56" s="19"/>
      <c r="D56" s="19"/>
      <c r="E56" s="19"/>
      <c r="F56" s="243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5.75" customHeight="1">
      <c r="A57" s="39"/>
      <c r="B57" s="19"/>
      <c r="C57" s="19"/>
      <c r="D57" s="19"/>
      <c r="E57" s="19"/>
      <c r="F57" s="243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5.75" customHeight="1">
      <c r="A58" s="39"/>
      <c r="B58" s="19"/>
      <c r="C58" s="19"/>
      <c r="D58" s="19"/>
      <c r="E58" s="19"/>
      <c r="F58" s="243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5.75" customHeight="1">
      <c r="A59" s="39"/>
      <c r="B59" s="19"/>
      <c r="C59" s="19"/>
      <c r="D59" s="19"/>
      <c r="E59" s="19"/>
      <c r="F59" s="243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5.75" customHeight="1">
      <c r="A60" s="39"/>
      <c r="B60" s="19"/>
      <c r="C60" s="19"/>
      <c r="D60" s="19"/>
      <c r="E60" s="19"/>
      <c r="F60" s="243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5.75" customHeight="1">
      <c r="A61" s="39"/>
      <c r="B61" s="19"/>
      <c r="C61" s="19"/>
      <c r="D61" s="19"/>
      <c r="E61" s="19"/>
      <c r="F61" s="243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5.75" customHeight="1">
      <c r="A62" s="39"/>
      <c r="B62" s="19"/>
      <c r="C62" s="19"/>
      <c r="D62" s="19"/>
      <c r="E62" s="19"/>
      <c r="F62" s="243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5.75" customHeight="1">
      <c r="A63" s="39"/>
      <c r="B63" s="19"/>
      <c r="C63" s="19"/>
      <c r="D63" s="19"/>
      <c r="E63" s="19"/>
      <c r="F63" s="243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5.75" customHeight="1">
      <c r="A64" s="39"/>
      <c r="B64" s="19"/>
      <c r="C64" s="19"/>
      <c r="D64" s="19"/>
      <c r="E64" s="19"/>
      <c r="F64" s="24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.75" customHeight="1">
      <c r="A65" s="39"/>
      <c r="B65" s="19"/>
      <c r="C65" s="19"/>
      <c r="D65" s="19"/>
      <c r="E65" s="19"/>
      <c r="F65" s="243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.75" customHeight="1">
      <c r="A66" s="39"/>
      <c r="B66" s="19"/>
      <c r="C66" s="19"/>
      <c r="D66" s="19"/>
      <c r="E66" s="19"/>
      <c r="F66" s="243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.75" customHeight="1">
      <c r="A67" s="39"/>
      <c r="B67" s="19"/>
      <c r="C67" s="19"/>
      <c r="D67" s="19"/>
      <c r="E67" s="19"/>
      <c r="F67" s="24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.75" customHeight="1">
      <c r="A68" s="39"/>
      <c r="B68" s="19"/>
      <c r="C68" s="19"/>
      <c r="D68" s="19"/>
      <c r="E68" s="19"/>
      <c r="F68" s="24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5.75" customHeight="1">
      <c r="A69" s="39"/>
      <c r="B69" s="19"/>
      <c r="C69" s="19"/>
      <c r="D69" s="19"/>
      <c r="E69" s="19"/>
      <c r="F69" s="24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5.75" customHeight="1">
      <c r="A70" s="39"/>
      <c r="B70" s="19"/>
      <c r="C70" s="19"/>
      <c r="D70" s="19"/>
      <c r="E70" s="19"/>
      <c r="F70" s="24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5.75" customHeight="1">
      <c r="A71" s="39"/>
      <c r="B71" s="19"/>
      <c r="C71" s="19"/>
      <c r="D71" s="19"/>
      <c r="E71" s="19"/>
      <c r="F71" s="243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5.75" customHeight="1">
      <c r="A72" s="39"/>
      <c r="B72" s="19"/>
      <c r="C72" s="19"/>
      <c r="D72" s="19"/>
      <c r="E72" s="19"/>
      <c r="F72" s="243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5.75" customHeight="1">
      <c r="A73" s="39"/>
      <c r="B73" s="19"/>
      <c r="C73" s="19"/>
      <c r="D73" s="19"/>
      <c r="E73" s="19"/>
      <c r="F73" s="24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5.75" customHeight="1">
      <c r="A74" s="39"/>
      <c r="B74" s="19"/>
      <c r="C74" s="19"/>
      <c r="D74" s="19"/>
      <c r="E74" s="19"/>
      <c r="F74" s="24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5.75" customHeight="1">
      <c r="A75" s="39"/>
      <c r="B75" s="19"/>
      <c r="C75" s="19"/>
      <c r="D75" s="19"/>
      <c r="E75" s="19"/>
      <c r="F75" s="24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5.75" customHeight="1">
      <c r="A76" s="39"/>
      <c r="B76" s="19"/>
      <c r="C76" s="19"/>
      <c r="D76" s="19"/>
      <c r="E76" s="19"/>
      <c r="F76" s="24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5.75" customHeight="1">
      <c r="A77" s="39"/>
      <c r="B77" s="19"/>
      <c r="C77" s="19"/>
      <c r="D77" s="19"/>
      <c r="E77" s="19"/>
      <c r="F77" s="24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5.75" customHeight="1">
      <c r="A78" s="39"/>
      <c r="B78" s="19"/>
      <c r="C78" s="19"/>
      <c r="D78" s="19"/>
      <c r="E78" s="19"/>
      <c r="F78" s="24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5.75" customHeight="1">
      <c r="A79" s="39"/>
      <c r="B79" s="19"/>
      <c r="C79" s="19"/>
      <c r="D79" s="19"/>
      <c r="E79" s="19"/>
      <c r="F79" s="24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5.75" customHeight="1">
      <c r="A80" s="39"/>
      <c r="B80" s="19"/>
      <c r="C80" s="19"/>
      <c r="D80" s="19"/>
      <c r="E80" s="19"/>
      <c r="F80" s="24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5.75" customHeight="1">
      <c r="A81" s="39"/>
      <c r="B81" s="19"/>
      <c r="C81" s="19"/>
      <c r="D81" s="19"/>
      <c r="E81" s="19"/>
      <c r="F81" s="24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5.75" customHeight="1">
      <c r="A82" s="39"/>
      <c r="B82" s="19"/>
      <c r="C82" s="19"/>
      <c r="D82" s="19"/>
      <c r="E82" s="19"/>
      <c r="F82" s="24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5.75" customHeight="1">
      <c r="A83" s="39"/>
      <c r="B83" s="19"/>
      <c r="C83" s="19"/>
      <c r="D83" s="19"/>
      <c r="E83" s="19"/>
      <c r="F83" s="24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5.75" customHeight="1">
      <c r="A84" s="39"/>
      <c r="B84" s="19"/>
      <c r="C84" s="19"/>
      <c r="D84" s="19"/>
      <c r="E84" s="19"/>
      <c r="F84" s="24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5.75" customHeight="1">
      <c r="A85" s="39"/>
      <c r="B85" s="19"/>
      <c r="C85" s="19"/>
      <c r="D85" s="19"/>
      <c r="E85" s="19"/>
      <c r="F85" s="24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5.75" customHeight="1">
      <c r="A86" s="39"/>
      <c r="B86" s="19"/>
      <c r="C86" s="19"/>
      <c r="D86" s="19"/>
      <c r="E86" s="19"/>
      <c r="F86" s="24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5.75" customHeight="1">
      <c r="A87" s="39"/>
      <c r="B87" s="19"/>
      <c r="C87" s="19"/>
      <c r="D87" s="19"/>
      <c r="E87" s="19"/>
      <c r="F87" s="24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5.75" customHeight="1">
      <c r="A88" s="39"/>
      <c r="B88" s="19"/>
      <c r="C88" s="19"/>
      <c r="D88" s="19"/>
      <c r="E88" s="19"/>
      <c r="F88" s="24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5.75" customHeight="1">
      <c r="A89" s="39"/>
      <c r="B89" s="19"/>
      <c r="C89" s="19"/>
      <c r="D89" s="19"/>
      <c r="E89" s="19"/>
      <c r="F89" s="24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5.75" customHeight="1">
      <c r="A90" s="39"/>
      <c r="B90" s="19"/>
      <c r="C90" s="19"/>
      <c r="D90" s="19"/>
      <c r="E90" s="19"/>
      <c r="F90" s="24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5.75" customHeight="1">
      <c r="A91" s="39"/>
      <c r="B91" s="19"/>
      <c r="C91" s="19"/>
      <c r="D91" s="19"/>
      <c r="E91" s="19"/>
      <c r="F91" s="24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5.75" customHeight="1">
      <c r="A92" s="39"/>
      <c r="B92" s="19"/>
      <c r="C92" s="19"/>
      <c r="D92" s="19"/>
      <c r="E92" s="19"/>
      <c r="F92" s="24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5.75" customHeight="1">
      <c r="A93" s="39"/>
      <c r="B93" s="19"/>
      <c r="C93" s="19"/>
      <c r="D93" s="19"/>
      <c r="E93" s="19"/>
      <c r="F93" s="24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5.75" customHeight="1">
      <c r="A94" s="39"/>
      <c r="B94" s="19"/>
      <c r="C94" s="19"/>
      <c r="D94" s="19"/>
      <c r="E94" s="19"/>
      <c r="F94" s="24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5.75" customHeight="1">
      <c r="A95" s="39"/>
      <c r="B95" s="19"/>
      <c r="C95" s="19"/>
      <c r="D95" s="19"/>
      <c r="E95" s="19"/>
      <c r="F95" s="24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5.75" customHeight="1">
      <c r="A96" s="39"/>
      <c r="B96" s="19"/>
      <c r="C96" s="19"/>
      <c r="D96" s="19"/>
      <c r="E96" s="19"/>
      <c r="F96" s="24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5.75" customHeight="1">
      <c r="A97" s="39"/>
      <c r="B97" s="19"/>
      <c r="C97" s="19"/>
      <c r="D97" s="19"/>
      <c r="E97" s="19"/>
      <c r="F97" s="24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5.75" customHeight="1">
      <c r="A98" s="39"/>
      <c r="B98" s="19"/>
      <c r="C98" s="19"/>
      <c r="D98" s="19"/>
      <c r="E98" s="19"/>
      <c r="F98" s="24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5.75" customHeight="1">
      <c r="A99" s="39"/>
      <c r="B99" s="19"/>
      <c r="C99" s="19"/>
      <c r="D99" s="19"/>
      <c r="E99" s="19"/>
      <c r="F99" s="24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5.75" customHeight="1">
      <c r="A100" s="39"/>
      <c r="B100" s="19"/>
      <c r="C100" s="19"/>
      <c r="D100" s="19"/>
      <c r="E100" s="19"/>
      <c r="F100" s="24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5.75" customHeight="1">
      <c r="A101" s="39"/>
      <c r="B101" s="19"/>
      <c r="C101" s="19"/>
      <c r="D101" s="19"/>
      <c r="E101" s="19"/>
      <c r="F101" s="24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5.75" customHeight="1">
      <c r="A102" s="39"/>
      <c r="B102" s="19"/>
      <c r="C102" s="19"/>
      <c r="D102" s="19"/>
      <c r="E102" s="19"/>
      <c r="F102" s="24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5.75" customHeight="1">
      <c r="A103" s="39"/>
      <c r="B103" s="19"/>
      <c r="C103" s="19"/>
      <c r="D103" s="19"/>
      <c r="E103" s="19"/>
      <c r="F103" s="24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5.75" customHeight="1">
      <c r="A104" s="39"/>
      <c r="B104" s="19"/>
      <c r="C104" s="19"/>
      <c r="D104" s="19"/>
      <c r="E104" s="19"/>
      <c r="F104" s="24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5.75" customHeight="1">
      <c r="A105" s="39"/>
      <c r="B105" s="19"/>
      <c r="C105" s="19"/>
      <c r="D105" s="19"/>
      <c r="E105" s="19"/>
      <c r="F105" s="24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5.75" customHeight="1">
      <c r="A106" s="39"/>
      <c r="B106" s="19"/>
      <c r="C106" s="19"/>
      <c r="D106" s="19"/>
      <c r="E106" s="19"/>
      <c r="F106" s="24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5.75" customHeight="1">
      <c r="A107" s="39"/>
      <c r="B107" s="19"/>
      <c r="C107" s="19"/>
      <c r="D107" s="19"/>
      <c r="E107" s="19"/>
      <c r="F107" s="24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5.75" customHeight="1">
      <c r="A108" s="39"/>
      <c r="B108" s="19"/>
      <c r="C108" s="19"/>
      <c r="D108" s="19"/>
      <c r="E108" s="19"/>
      <c r="F108" s="243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5.75" customHeight="1">
      <c r="A109" s="39"/>
      <c r="B109" s="19"/>
      <c r="C109" s="19"/>
      <c r="D109" s="19"/>
      <c r="E109" s="19"/>
      <c r="F109" s="24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5.75" customHeight="1">
      <c r="A110" s="39"/>
      <c r="B110" s="19"/>
      <c r="C110" s="19"/>
      <c r="D110" s="19"/>
      <c r="E110" s="19"/>
      <c r="F110" s="243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5.75" customHeight="1">
      <c r="A111" s="39"/>
      <c r="B111" s="19"/>
      <c r="C111" s="19"/>
      <c r="D111" s="19"/>
      <c r="E111" s="19"/>
      <c r="F111" s="24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5.75" customHeight="1">
      <c r="A112" s="39"/>
      <c r="B112" s="19"/>
      <c r="C112" s="19"/>
      <c r="D112" s="19"/>
      <c r="E112" s="19"/>
      <c r="F112" s="243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5.75" customHeight="1">
      <c r="A113" s="39"/>
      <c r="B113" s="19"/>
      <c r="C113" s="19"/>
      <c r="D113" s="19"/>
      <c r="E113" s="19"/>
      <c r="F113" s="24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5.75" customHeight="1">
      <c r="A114" s="39"/>
      <c r="B114" s="19"/>
      <c r="C114" s="19"/>
      <c r="D114" s="19"/>
      <c r="E114" s="19"/>
      <c r="F114" s="243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5.75" customHeight="1">
      <c r="A115" s="39"/>
      <c r="B115" s="19"/>
      <c r="C115" s="19"/>
      <c r="D115" s="19"/>
      <c r="E115" s="19"/>
      <c r="F115" s="243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5.75" customHeight="1">
      <c r="A116" s="39"/>
      <c r="B116" s="19"/>
      <c r="C116" s="19"/>
      <c r="D116" s="19"/>
      <c r="E116" s="19"/>
      <c r="F116" s="24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5.75" customHeight="1">
      <c r="A117" s="39"/>
      <c r="B117" s="19"/>
      <c r="C117" s="19"/>
      <c r="D117" s="19"/>
      <c r="E117" s="19"/>
      <c r="F117" s="243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5.75" customHeight="1">
      <c r="A118" s="39"/>
      <c r="B118" s="19"/>
      <c r="C118" s="19"/>
      <c r="D118" s="19"/>
      <c r="E118" s="19"/>
      <c r="F118" s="243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5.75" customHeight="1">
      <c r="A119" s="39"/>
      <c r="B119" s="19"/>
      <c r="C119" s="19"/>
      <c r="D119" s="19"/>
      <c r="E119" s="19"/>
      <c r="F119" s="243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5.75" customHeight="1">
      <c r="A120" s="39"/>
      <c r="B120" s="19"/>
      <c r="C120" s="19"/>
      <c r="D120" s="19"/>
      <c r="E120" s="19"/>
      <c r="F120" s="243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5.75" customHeight="1">
      <c r="A121" s="39"/>
      <c r="B121" s="19"/>
      <c r="C121" s="19"/>
      <c r="D121" s="19"/>
      <c r="E121" s="19"/>
      <c r="F121" s="243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5.75" customHeight="1">
      <c r="A122" s="39"/>
      <c r="B122" s="19"/>
      <c r="C122" s="19"/>
      <c r="D122" s="19"/>
      <c r="E122" s="19"/>
      <c r="F122" s="243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5.75" customHeight="1">
      <c r="A123" s="39"/>
      <c r="B123" s="19"/>
      <c r="C123" s="19"/>
      <c r="D123" s="19"/>
      <c r="E123" s="19"/>
      <c r="F123" s="243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5.75" customHeight="1">
      <c r="A124" s="39"/>
      <c r="B124" s="19"/>
      <c r="C124" s="19"/>
      <c r="D124" s="19"/>
      <c r="E124" s="19"/>
      <c r="F124" s="24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5.75" customHeight="1">
      <c r="A125" s="39"/>
      <c r="B125" s="19"/>
      <c r="C125" s="19"/>
      <c r="D125" s="19"/>
      <c r="E125" s="19"/>
      <c r="F125" s="24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5.75" customHeight="1">
      <c r="A126" s="39"/>
      <c r="B126" s="19"/>
      <c r="C126" s="19"/>
      <c r="D126" s="19"/>
      <c r="E126" s="19"/>
      <c r="F126" s="24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5.75" customHeight="1">
      <c r="A127" s="39"/>
      <c r="B127" s="19"/>
      <c r="C127" s="19"/>
      <c r="D127" s="19"/>
      <c r="E127" s="19"/>
      <c r="F127" s="243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5.75" customHeight="1">
      <c r="A128" s="39"/>
      <c r="B128" s="19"/>
      <c r="C128" s="19"/>
      <c r="D128" s="19"/>
      <c r="E128" s="19"/>
      <c r="F128" s="24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5.75" customHeight="1">
      <c r="A129" s="39"/>
      <c r="B129" s="19"/>
      <c r="C129" s="19"/>
      <c r="D129" s="19"/>
      <c r="E129" s="19"/>
      <c r="F129" s="24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5.75" customHeight="1">
      <c r="A130" s="39"/>
      <c r="B130" s="19"/>
      <c r="C130" s="19"/>
      <c r="D130" s="19"/>
      <c r="E130" s="19"/>
      <c r="F130" s="24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5.75" customHeight="1">
      <c r="A131" s="39"/>
      <c r="B131" s="19"/>
      <c r="C131" s="19"/>
      <c r="D131" s="19"/>
      <c r="E131" s="19"/>
      <c r="F131" s="243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5.75" customHeight="1">
      <c r="A132" s="39"/>
      <c r="B132" s="19"/>
      <c r="C132" s="19"/>
      <c r="D132" s="19"/>
      <c r="E132" s="19"/>
      <c r="F132" s="243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5.75" customHeight="1">
      <c r="A133" s="39"/>
      <c r="B133" s="19"/>
      <c r="C133" s="19"/>
      <c r="D133" s="19"/>
      <c r="E133" s="19"/>
      <c r="F133" s="243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5.75" customHeight="1">
      <c r="A134" s="39"/>
      <c r="B134" s="19"/>
      <c r="C134" s="19"/>
      <c r="D134" s="19"/>
      <c r="E134" s="19"/>
      <c r="F134" s="24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5.75" customHeight="1">
      <c r="A135" s="39"/>
      <c r="B135" s="19"/>
      <c r="C135" s="19"/>
      <c r="D135" s="19"/>
      <c r="E135" s="19"/>
      <c r="F135" s="24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5.75" customHeight="1">
      <c r="A136" s="39"/>
      <c r="B136" s="19"/>
      <c r="C136" s="19"/>
      <c r="D136" s="19"/>
      <c r="E136" s="19"/>
      <c r="F136" s="243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5.75" customHeight="1">
      <c r="A137" s="39"/>
      <c r="B137" s="19"/>
      <c r="C137" s="19"/>
      <c r="D137" s="19"/>
      <c r="E137" s="19"/>
      <c r="F137" s="243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5.75" customHeight="1">
      <c r="A138" s="39"/>
      <c r="B138" s="19"/>
      <c r="C138" s="19"/>
      <c r="D138" s="19"/>
      <c r="E138" s="19"/>
      <c r="F138" s="24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5.75" customHeight="1">
      <c r="A139" s="39"/>
      <c r="B139" s="19"/>
      <c r="C139" s="19"/>
      <c r="D139" s="19"/>
      <c r="E139" s="19"/>
      <c r="F139" s="24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5.75" customHeight="1">
      <c r="A140" s="39"/>
      <c r="B140" s="19"/>
      <c r="C140" s="19"/>
      <c r="D140" s="19"/>
      <c r="E140" s="19"/>
      <c r="F140" s="24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5.75" customHeight="1">
      <c r="A141" s="39"/>
      <c r="B141" s="19"/>
      <c r="C141" s="19"/>
      <c r="D141" s="19"/>
      <c r="E141" s="19"/>
      <c r="F141" s="243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5.75" customHeight="1">
      <c r="A142" s="39"/>
      <c r="B142" s="19"/>
      <c r="C142" s="19"/>
      <c r="D142" s="19"/>
      <c r="E142" s="19"/>
      <c r="F142" s="243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5.75" customHeight="1">
      <c r="A143" s="39"/>
      <c r="B143" s="19"/>
      <c r="C143" s="19"/>
      <c r="D143" s="19"/>
      <c r="E143" s="19"/>
      <c r="F143" s="243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5.75" customHeight="1">
      <c r="A144" s="39"/>
      <c r="B144" s="19"/>
      <c r="C144" s="19"/>
      <c r="D144" s="19"/>
      <c r="E144" s="19"/>
      <c r="F144" s="243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5.75" customHeight="1">
      <c r="A145" s="39"/>
      <c r="B145" s="19"/>
      <c r="C145" s="19"/>
      <c r="D145" s="19"/>
      <c r="E145" s="19"/>
      <c r="F145" s="243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5.75" customHeight="1">
      <c r="A146" s="39"/>
      <c r="B146" s="19"/>
      <c r="C146" s="19"/>
      <c r="D146" s="19"/>
      <c r="E146" s="19"/>
      <c r="F146" s="243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5.75" customHeight="1">
      <c r="A147" s="39"/>
      <c r="B147" s="19"/>
      <c r="C147" s="19"/>
      <c r="D147" s="19"/>
      <c r="E147" s="19"/>
      <c r="F147" s="243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5.75" customHeight="1">
      <c r="A148" s="39"/>
      <c r="B148" s="19"/>
      <c r="C148" s="19"/>
      <c r="D148" s="19"/>
      <c r="E148" s="19"/>
      <c r="F148" s="243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5.75" customHeight="1">
      <c r="A149" s="39"/>
      <c r="B149" s="19"/>
      <c r="C149" s="19"/>
      <c r="D149" s="19"/>
      <c r="E149" s="19"/>
      <c r="F149" s="243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5.75" customHeight="1">
      <c r="A150" s="39"/>
      <c r="B150" s="19"/>
      <c r="C150" s="19"/>
      <c r="D150" s="19"/>
      <c r="E150" s="19"/>
      <c r="F150" s="243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5.75" customHeight="1">
      <c r="A151" s="39"/>
      <c r="B151" s="19"/>
      <c r="C151" s="19"/>
      <c r="D151" s="19"/>
      <c r="E151" s="19"/>
      <c r="F151" s="243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5.75" customHeight="1">
      <c r="A152" s="39"/>
      <c r="B152" s="19"/>
      <c r="C152" s="19"/>
      <c r="D152" s="19"/>
      <c r="E152" s="19"/>
      <c r="F152" s="243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5.75" customHeight="1">
      <c r="A153" s="39"/>
      <c r="B153" s="19"/>
      <c r="C153" s="19"/>
      <c r="D153" s="19"/>
      <c r="E153" s="19"/>
      <c r="F153" s="243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5.75" customHeight="1">
      <c r="A154" s="39"/>
      <c r="B154" s="19"/>
      <c r="C154" s="19"/>
      <c r="D154" s="19"/>
      <c r="E154" s="19"/>
      <c r="F154" s="243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5.75" customHeight="1">
      <c r="A155" s="39"/>
      <c r="B155" s="19"/>
      <c r="C155" s="19"/>
      <c r="D155" s="19"/>
      <c r="E155" s="19"/>
      <c r="F155" s="243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5.75" customHeight="1">
      <c r="A156" s="39"/>
      <c r="B156" s="19"/>
      <c r="C156" s="19"/>
      <c r="D156" s="19"/>
      <c r="E156" s="19"/>
      <c r="F156" s="243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5.75" customHeight="1">
      <c r="A157" s="39"/>
      <c r="B157" s="19"/>
      <c r="C157" s="19"/>
      <c r="D157" s="19"/>
      <c r="E157" s="19"/>
      <c r="F157" s="243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5.75" customHeight="1">
      <c r="A158" s="39"/>
      <c r="B158" s="19"/>
      <c r="C158" s="19"/>
      <c r="D158" s="19"/>
      <c r="E158" s="19"/>
      <c r="F158" s="243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5.75" customHeight="1">
      <c r="A159" s="39"/>
      <c r="B159" s="19"/>
      <c r="C159" s="19"/>
      <c r="D159" s="19"/>
      <c r="E159" s="19"/>
      <c r="F159" s="243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5.75" customHeight="1">
      <c r="A160" s="39"/>
      <c r="B160" s="19"/>
      <c r="C160" s="19"/>
      <c r="D160" s="19"/>
      <c r="E160" s="19"/>
      <c r="F160" s="243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5.75" customHeight="1">
      <c r="A161" s="39"/>
      <c r="B161" s="19"/>
      <c r="C161" s="19"/>
      <c r="D161" s="19"/>
      <c r="E161" s="19"/>
      <c r="F161" s="243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5.75" customHeight="1">
      <c r="A162" s="39"/>
      <c r="B162" s="19"/>
      <c r="C162" s="19"/>
      <c r="D162" s="19"/>
      <c r="E162" s="19"/>
      <c r="F162" s="243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5.75" customHeight="1">
      <c r="A163" s="39"/>
      <c r="B163" s="19"/>
      <c r="C163" s="19"/>
      <c r="D163" s="19"/>
      <c r="E163" s="19"/>
      <c r="F163" s="243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5.75" customHeight="1">
      <c r="A164" s="39"/>
      <c r="B164" s="19"/>
      <c r="C164" s="19"/>
      <c r="D164" s="19"/>
      <c r="E164" s="19"/>
      <c r="F164" s="243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5.75" customHeight="1">
      <c r="A165" s="39"/>
      <c r="B165" s="19"/>
      <c r="C165" s="19"/>
      <c r="D165" s="19"/>
      <c r="E165" s="19"/>
      <c r="F165" s="243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5.75" customHeight="1">
      <c r="A166" s="39"/>
      <c r="B166" s="19"/>
      <c r="C166" s="19"/>
      <c r="D166" s="19"/>
      <c r="E166" s="19"/>
      <c r="F166" s="243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5.75" customHeight="1">
      <c r="A167" s="39"/>
      <c r="B167" s="19"/>
      <c r="C167" s="19"/>
      <c r="D167" s="19"/>
      <c r="E167" s="19"/>
      <c r="F167" s="243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5.75" customHeight="1">
      <c r="A168" s="39"/>
      <c r="B168" s="19"/>
      <c r="C168" s="19"/>
      <c r="D168" s="19"/>
      <c r="E168" s="19"/>
      <c r="F168" s="243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5.75" customHeight="1">
      <c r="A169" s="39"/>
      <c r="B169" s="19"/>
      <c r="C169" s="19"/>
      <c r="D169" s="19"/>
      <c r="E169" s="19"/>
      <c r="F169" s="243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5.75" customHeight="1">
      <c r="A170" s="39"/>
      <c r="B170" s="19"/>
      <c r="C170" s="19"/>
      <c r="D170" s="19"/>
      <c r="E170" s="19"/>
      <c r="F170" s="243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5.75" customHeight="1">
      <c r="A171" s="39"/>
      <c r="B171" s="19"/>
      <c r="C171" s="19"/>
      <c r="D171" s="19"/>
      <c r="E171" s="19"/>
      <c r="F171" s="243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5.75" customHeight="1">
      <c r="A172" s="39"/>
      <c r="B172" s="19"/>
      <c r="C172" s="19"/>
      <c r="D172" s="19"/>
      <c r="E172" s="19"/>
      <c r="F172" s="243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5.75" customHeight="1">
      <c r="A173" s="39"/>
      <c r="B173" s="19"/>
      <c r="C173" s="19"/>
      <c r="D173" s="19"/>
      <c r="E173" s="19"/>
      <c r="F173" s="243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5.75" customHeight="1">
      <c r="A174" s="39"/>
      <c r="B174" s="19"/>
      <c r="C174" s="19"/>
      <c r="D174" s="19"/>
      <c r="E174" s="19"/>
      <c r="F174" s="243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5.75" customHeight="1">
      <c r="A175" s="39"/>
      <c r="B175" s="19"/>
      <c r="C175" s="19"/>
      <c r="D175" s="19"/>
      <c r="E175" s="19"/>
      <c r="F175" s="243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5.75" customHeight="1">
      <c r="A176" s="39"/>
      <c r="B176" s="19"/>
      <c r="C176" s="19"/>
      <c r="D176" s="19"/>
      <c r="E176" s="19"/>
      <c r="F176" s="243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5.75" customHeight="1">
      <c r="A177" s="39"/>
      <c r="B177" s="19"/>
      <c r="C177" s="19"/>
      <c r="D177" s="19"/>
      <c r="E177" s="19"/>
      <c r="F177" s="243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5.75" customHeight="1">
      <c r="A178" s="39"/>
      <c r="B178" s="19"/>
      <c r="C178" s="19"/>
      <c r="D178" s="19"/>
      <c r="E178" s="19"/>
      <c r="F178" s="243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5.75" customHeight="1">
      <c r="A179" s="39"/>
      <c r="B179" s="19"/>
      <c r="C179" s="19"/>
      <c r="D179" s="19"/>
      <c r="E179" s="19"/>
      <c r="F179" s="243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5.75" customHeight="1">
      <c r="A180" s="39"/>
      <c r="B180" s="19"/>
      <c r="C180" s="19"/>
      <c r="D180" s="19"/>
      <c r="E180" s="19"/>
      <c r="F180" s="243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5.75" customHeight="1">
      <c r="A181" s="39"/>
      <c r="B181" s="19"/>
      <c r="C181" s="19"/>
      <c r="D181" s="19"/>
      <c r="E181" s="19"/>
      <c r="F181" s="243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5.75" customHeight="1">
      <c r="A182" s="39"/>
      <c r="B182" s="19"/>
      <c r="C182" s="19"/>
      <c r="D182" s="19"/>
      <c r="E182" s="19"/>
      <c r="F182" s="243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5.75" customHeight="1">
      <c r="A183" s="39"/>
      <c r="B183" s="19"/>
      <c r="C183" s="19"/>
      <c r="D183" s="19"/>
      <c r="E183" s="19"/>
      <c r="F183" s="24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5.75" customHeight="1">
      <c r="A184" s="39"/>
      <c r="B184" s="19"/>
      <c r="C184" s="19"/>
      <c r="D184" s="19"/>
      <c r="E184" s="19"/>
      <c r="F184" s="243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5.75" customHeight="1">
      <c r="A185" s="39"/>
      <c r="B185" s="19"/>
      <c r="C185" s="19"/>
      <c r="D185" s="19"/>
      <c r="E185" s="19"/>
      <c r="F185" s="243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5.75" customHeight="1">
      <c r="A186" s="39"/>
      <c r="B186" s="19"/>
      <c r="C186" s="19"/>
      <c r="D186" s="19"/>
      <c r="E186" s="19"/>
      <c r="F186" s="243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5.75" customHeight="1">
      <c r="A187" s="39"/>
      <c r="B187" s="19"/>
      <c r="C187" s="19"/>
      <c r="D187" s="19"/>
      <c r="E187" s="19"/>
      <c r="F187" s="24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5.75" customHeight="1">
      <c r="A188" s="39"/>
      <c r="B188" s="19"/>
      <c r="C188" s="19"/>
      <c r="D188" s="19"/>
      <c r="E188" s="19"/>
      <c r="F188" s="24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5.75" customHeight="1">
      <c r="A189" s="39"/>
      <c r="B189" s="19"/>
      <c r="C189" s="19"/>
      <c r="D189" s="19"/>
      <c r="E189" s="19"/>
      <c r="F189" s="243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5.75" customHeight="1">
      <c r="A190" s="39"/>
      <c r="B190" s="19"/>
      <c r="C190" s="19"/>
      <c r="D190" s="19"/>
      <c r="E190" s="19"/>
      <c r="F190" s="243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5.75" customHeight="1">
      <c r="A191" s="39"/>
      <c r="B191" s="19"/>
      <c r="C191" s="19"/>
      <c r="D191" s="19"/>
      <c r="E191" s="19"/>
      <c r="F191" s="243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5.75" customHeight="1">
      <c r="A192" s="39"/>
      <c r="B192" s="19"/>
      <c r="C192" s="19"/>
      <c r="D192" s="19"/>
      <c r="E192" s="19"/>
      <c r="F192" s="243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5.75" customHeight="1">
      <c r="A193" s="39"/>
      <c r="B193" s="19"/>
      <c r="C193" s="19"/>
      <c r="D193" s="19"/>
      <c r="E193" s="19"/>
      <c r="F193" s="243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5.75" customHeight="1">
      <c r="A194" s="39"/>
      <c r="B194" s="19"/>
      <c r="C194" s="19"/>
      <c r="D194" s="19"/>
      <c r="E194" s="19"/>
      <c r="F194" s="243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5.75" customHeight="1">
      <c r="A195" s="39"/>
      <c r="B195" s="19"/>
      <c r="C195" s="19"/>
      <c r="D195" s="19"/>
      <c r="E195" s="19"/>
      <c r="F195" s="243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5.75" customHeight="1">
      <c r="A196" s="39"/>
      <c r="B196" s="19"/>
      <c r="C196" s="19"/>
      <c r="D196" s="19"/>
      <c r="E196" s="19"/>
      <c r="F196" s="243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5.75" customHeight="1">
      <c r="A197" s="39"/>
      <c r="B197" s="19"/>
      <c r="C197" s="19"/>
      <c r="D197" s="19"/>
      <c r="E197" s="19"/>
      <c r="F197" s="243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5.75" customHeight="1">
      <c r="A198" s="39"/>
      <c r="B198" s="19"/>
      <c r="C198" s="19"/>
      <c r="D198" s="19"/>
      <c r="E198" s="19"/>
      <c r="F198" s="24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5.75" customHeight="1">
      <c r="A199" s="39"/>
      <c r="B199" s="19"/>
      <c r="C199" s="19"/>
      <c r="D199" s="19"/>
      <c r="E199" s="19"/>
      <c r="F199" s="24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5.75" customHeight="1">
      <c r="A200" s="39"/>
      <c r="B200" s="19"/>
      <c r="C200" s="19"/>
      <c r="D200" s="19"/>
      <c r="E200" s="19"/>
      <c r="F200" s="24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5.75" customHeight="1">
      <c r="A201" s="39"/>
      <c r="B201" s="19"/>
      <c r="C201" s="19"/>
      <c r="D201" s="19"/>
      <c r="E201" s="19"/>
      <c r="F201" s="24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5.75" customHeight="1">
      <c r="A202" s="39"/>
      <c r="B202" s="19"/>
      <c r="C202" s="19"/>
      <c r="D202" s="19"/>
      <c r="E202" s="19"/>
      <c r="F202" s="24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5.75" customHeight="1">
      <c r="A203" s="39"/>
      <c r="B203" s="19"/>
      <c r="C203" s="19"/>
      <c r="D203" s="19"/>
      <c r="E203" s="19"/>
      <c r="F203" s="24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5.75" customHeight="1">
      <c r="A204" s="39"/>
      <c r="B204" s="19"/>
      <c r="C204" s="19"/>
      <c r="D204" s="19"/>
      <c r="E204" s="19"/>
      <c r="F204" s="24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5.75" customHeight="1">
      <c r="A205" s="39"/>
      <c r="B205" s="19"/>
      <c r="C205" s="19"/>
      <c r="D205" s="19"/>
      <c r="E205" s="19"/>
      <c r="F205" s="24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5.75" customHeight="1">
      <c r="A206" s="39"/>
      <c r="B206" s="19"/>
      <c r="C206" s="19"/>
      <c r="D206" s="19"/>
      <c r="E206" s="19"/>
      <c r="F206" s="24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5.75" customHeight="1">
      <c r="A207" s="39"/>
      <c r="B207" s="19"/>
      <c r="C207" s="19"/>
      <c r="D207" s="19"/>
      <c r="E207" s="19"/>
      <c r="F207" s="24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5.75" customHeight="1">
      <c r="A208" s="39"/>
      <c r="B208" s="19"/>
      <c r="C208" s="19"/>
      <c r="D208" s="19"/>
      <c r="E208" s="19"/>
      <c r="F208" s="24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5.75" customHeight="1">
      <c r="A209" s="39"/>
      <c r="B209" s="19"/>
      <c r="C209" s="19"/>
      <c r="D209" s="19"/>
      <c r="E209" s="19"/>
      <c r="F209" s="24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5.75" customHeight="1">
      <c r="A210" s="39"/>
      <c r="B210" s="19"/>
      <c r="C210" s="19"/>
      <c r="D210" s="19"/>
      <c r="E210" s="19"/>
      <c r="F210" s="24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5.75" customHeight="1">
      <c r="A211" s="39"/>
      <c r="B211" s="19"/>
      <c r="C211" s="19"/>
      <c r="D211" s="19"/>
      <c r="E211" s="19"/>
      <c r="F211" s="24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5.75" customHeight="1">
      <c r="A212" s="39"/>
      <c r="B212" s="19"/>
      <c r="C212" s="19"/>
      <c r="D212" s="19"/>
      <c r="E212" s="19"/>
      <c r="F212" s="24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5.75" customHeight="1">
      <c r="A213" s="39"/>
      <c r="B213" s="19"/>
      <c r="C213" s="19"/>
      <c r="D213" s="19"/>
      <c r="E213" s="19"/>
      <c r="F213" s="24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5.75" customHeight="1">
      <c r="A214" s="39"/>
      <c r="B214" s="19"/>
      <c r="C214" s="19"/>
      <c r="D214" s="19"/>
      <c r="E214" s="19"/>
      <c r="F214" s="24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5.75" customHeight="1">
      <c r="A215" s="39"/>
      <c r="B215" s="19"/>
      <c r="C215" s="19"/>
      <c r="D215" s="19"/>
      <c r="E215" s="19"/>
      <c r="F215" s="24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5.75" customHeight="1">
      <c r="A216" s="39"/>
      <c r="B216" s="19"/>
      <c r="C216" s="19"/>
      <c r="D216" s="19"/>
      <c r="E216" s="19"/>
      <c r="F216" s="24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5.75" customHeight="1">
      <c r="A217" s="39"/>
      <c r="B217" s="19"/>
      <c r="C217" s="19"/>
      <c r="D217" s="19"/>
      <c r="E217" s="19"/>
      <c r="F217" s="24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5.75" customHeight="1">
      <c r="A218" s="39"/>
      <c r="B218" s="19"/>
      <c r="C218" s="19"/>
      <c r="D218" s="19"/>
      <c r="E218" s="19"/>
      <c r="F218" s="24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5.75" customHeight="1">
      <c r="A219" s="39"/>
      <c r="B219" s="19"/>
      <c r="C219" s="19"/>
      <c r="D219" s="19"/>
      <c r="E219" s="19"/>
      <c r="F219" s="24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5.75" customHeight="1">
      <c r="A220" s="39"/>
      <c r="B220" s="19"/>
      <c r="C220" s="19"/>
      <c r="D220" s="19"/>
      <c r="E220" s="19"/>
      <c r="F220" s="24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5.75" customHeight="1">
      <c r="A221" s="39"/>
      <c r="B221" s="19"/>
      <c r="C221" s="19"/>
      <c r="D221" s="19"/>
      <c r="E221" s="19"/>
      <c r="F221" s="24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5.75" customHeight="1">
      <c r="A222" s="39"/>
      <c r="B222" s="19"/>
      <c r="C222" s="19"/>
      <c r="D222" s="19"/>
      <c r="E222" s="19"/>
      <c r="F222" s="24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5.75" customHeight="1">
      <c r="A223" s="39"/>
      <c r="B223" s="19"/>
      <c r="C223" s="19"/>
      <c r="D223" s="19"/>
      <c r="E223" s="19"/>
      <c r="F223" s="24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5.75" customHeight="1">
      <c r="A224" s="39"/>
      <c r="B224" s="19"/>
      <c r="C224" s="19"/>
      <c r="D224" s="19"/>
      <c r="E224" s="19"/>
      <c r="F224" s="24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5.75" customHeight="1">
      <c r="A225" s="39"/>
      <c r="B225" s="19"/>
      <c r="C225" s="19"/>
      <c r="D225" s="19"/>
      <c r="E225" s="19"/>
      <c r="F225" s="24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5.75" customHeight="1">
      <c r="A226" s="39"/>
      <c r="B226" s="19"/>
      <c r="C226" s="19"/>
      <c r="D226" s="19"/>
      <c r="E226" s="19"/>
      <c r="F226" s="24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5.75" customHeight="1">
      <c r="A227" s="39"/>
      <c r="B227" s="19"/>
      <c r="C227" s="19"/>
      <c r="D227" s="19"/>
      <c r="E227" s="19"/>
      <c r="F227" s="24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5.75" customHeight="1">
      <c r="A228" s="39"/>
      <c r="B228" s="19"/>
      <c r="C228" s="19"/>
      <c r="D228" s="19"/>
      <c r="E228" s="19"/>
      <c r="F228" s="24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5.75" customHeight="1">
      <c r="A229" s="39"/>
      <c r="B229" s="19"/>
      <c r="C229" s="19"/>
      <c r="D229" s="19"/>
      <c r="E229" s="19"/>
      <c r="F229" s="24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5.75" customHeight="1">
      <c r="A230" s="39"/>
      <c r="B230" s="19"/>
      <c r="C230" s="19"/>
      <c r="D230" s="19"/>
      <c r="E230" s="19"/>
      <c r="F230" s="24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5.75" customHeight="1">
      <c r="A231" s="39"/>
      <c r="B231" s="19"/>
      <c r="C231" s="19"/>
      <c r="D231" s="19"/>
      <c r="E231" s="19"/>
      <c r="F231" s="24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5.75" customHeight="1">
      <c r="A232" s="39"/>
      <c r="B232" s="19"/>
      <c r="C232" s="19"/>
      <c r="D232" s="19"/>
      <c r="E232" s="19"/>
      <c r="F232" s="24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5.75" customHeight="1">
      <c r="A233" s="39"/>
      <c r="B233" s="19"/>
      <c r="C233" s="19"/>
      <c r="D233" s="19"/>
      <c r="E233" s="19"/>
      <c r="F233" s="24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5.75" customHeight="1">
      <c r="A234" s="39"/>
      <c r="B234" s="19"/>
      <c r="C234" s="19"/>
      <c r="D234" s="19"/>
      <c r="E234" s="19"/>
      <c r="F234" s="24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5.75" customHeight="1">
      <c r="A235" s="39"/>
      <c r="B235" s="19"/>
      <c r="C235" s="19"/>
      <c r="D235" s="19"/>
      <c r="E235" s="19"/>
      <c r="F235" s="24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5.75" customHeight="1">
      <c r="A236" s="39"/>
      <c r="B236" s="19"/>
      <c r="C236" s="19"/>
      <c r="D236" s="19"/>
      <c r="E236" s="19"/>
      <c r="F236" s="24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5.75" customHeight="1">
      <c r="A237" s="39"/>
      <c r="B237" s="19"/>
      <c r="C237" s="19"/>
      <c r="D237" s="19"/>
      <c r="E237" s="19"/>
      <c r="F237" s="24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5.75" customHeight="1">
      <c r="A238" s="39"/>
      <c r="B238" s="19"/>
      <c r="C238" s="19"/>
      <c r="D238" s="19"/>
      <c r="E238" s="19"/>
      <c r="F238" s="24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5.75" customHeight="1">
      <c r="A239" s="39"/>
      <c r="B239" s="19"/>
      <c r="C239" s="19"/>
      <c r="D239" s="19"/>
      <c r="E239" s="19"/>
      <c r="F239" s="24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5.75" customHeight="1">
      <c r="A240" s="39"/>
      <c r="B240" s="19"/>
      <c r="C240" s="19"/>
      <c r="D240" s="19"/>
      <c r="E240" s="19"/>
      <c r="F240" s="24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5.75" customHeight="1">
      <c r="A241" s="39"/>
      <c r="B241" s="19"/>
      <c r="C241" s="19"/>
      <c r="D241" s="19"/>
      <c r="E241" s="19"/>
      <c r="F241" s="24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5.75" customHeight="1">
      <c r="A242" s="39"/>
      <c r="B242" s="19"/>
      <c r="C242" s="19"/>
      <c r="D242" s="19"/>
      <c r="E242" s="19"/>
      <c r="F242" s="24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5.75" customHeight="1">
      <c r="A243" s="39"/>
      <c r="B243" s="19"/>
      <c r="C243" s="19"/>
      <c r="D243" s="19"/>
      <c r="E243" s="19"/>
      <c r="F243" s="24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5.75" customHeight="1">
      <c r="A244" s="39"/>
      <c r="B244" s="19"/>
      <c r="C244" s="19"/>
      <c r="D244" s="19"/>
      <c r="E244" s="19"/>
      <c r="F244" s="24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5.75" customHeight="1"/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I1" workbookViewId="0"/>
  </sheetViews>
  <sheetFormatPr defaultColWidth="14.42578125" defaultRowHeight="15" customHeight="1"/>
  <cols>
    <col min="1" max="1" width="6.7109375" customWidth="1"/>
    <col min="2" max="2" width="11.7109375" customWidth="1"/>
    <col min="3" max="3" width="19.140625" customWidth="1"/>
    <col min="4" max="4" width="22.42578125" customWidth="1"/>
    <col min="5" max="6" width="14.42578125" customWidth="1"/>
    <col min="7" max="7" width="10.140625" customWidth="1"/>
    <col min="9" max="9" width="24.28515625" customWidth="1"/>
    <col min="10" max="10" width="55.140625" customWidth="1"/>
  </cols>
  <sheetData>
    <row r="1" spans="1:27" ht="15.75" customHeight="1">
      <c r="A1" s="253" t="s">
        <v>1429</v>
      </c>
      <c r="B1" s="254" t="s">
        <v>1430</v>
      </c>
      <c r="C1" s="254" t="s">
        <v>1431</v>
      </c>
      <c r="D1" s="254" t="s">
        <v>3</v>
      </c>
      <c r="E1" s="254" t="s">
        <v>1432</v>
      </c>
      <c r="F1" s="255" t="s">
        <v>1433</v>
      </c>
      <c r="G1" s="254" t="s">
        <v>1434</v>
      </c>
      <c r="H1" s="254" t="s">
        <v>1435</v>
      </c>
      <c r="I1" s="254" t="s">
        <v>1436</v>
      </c>
      <c r="J1" s="254" t="s">
        <v>1545</v>
      </c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</row>
    <row r="2" spans="1:27" ht="15.75" customHeight="1">
      <c r="A2" s="257">
        <v>1</v>
      </c>
      <c r="B2" s="258" t="s">
        <v>1546</v>
      </c>
      <c r="C2" s="258" t="s">
        <v>1294</v>
      </c>
      <c r="D2" s="258" t="s">
        <v>80</v>
      </c>
      <c r="E2" s="258" t="s">
        <v>1455</v>
      </c>
      <c r="F2" s="259" t="s">
        <v>1547</v>
      </c>
      <c r="G2" s="260"/>
      <c r="H2" s="260"/>
      <c r="I2" s="260"/>
      <c r="J2" s="258" t="s">
        <v>1548</v>
      </c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</row>
    <row r="3" spans="1:27" ht="15.75" customHeight="1">
      <c r="A3" s="261"/>
      <c r="B3" s="262"/>
      <c r="C3" s="262"/>
      <c r="D3" s="262"/>
      <c r="E3" s="262"/>
      <c r="F3" s="263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</row>
    <row r="4" spans="1:27" ht="15.75" customHeight="1">
      <c r="A4" s="257">
        <v>2</v>
      </c>
      <c r="B4" s="258" t="s">
        <v>1549</v>
      </c>
      <c r="C4" s="258" t="s">
        <v>375</v>
      </c>
      <c r="D4" s="258" t="s">
        <v>1550</v>
      </c>
      <c r="E4" s="258" t="s">
        <v>1551</v>
      </c>
      <c r="F4" s="259">
        <v>525</v>
      </c>
      <c r="G4" s="260"/>
      <c r="H4" s="264">
        <v>81</v>
      </c>
      <c r="I4" s="258" t="s">
        <v>1444</v>
      </c>
      <c r="J4" s="258" t="s">
        <v>1552</v>
      </c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</row>
    <row r="5" spans="1:27" ht="15.75" customHeight="1">
      <c r="A5" s="261"/>
      <c r="B5" s="262"/>
      <c r="C5" s="262"/>
      <c r="D5" s="262"/>
      <c r="E5" s="265" t="s">
        <v>1553</v>
      </c>
      <c r="F5" s="266">
        <v>315</v>
      </c>
      <c r="G5" s="262"/>
      <c r="H5" s="267">
        <v>95</v>
      </c>
      <c r="I5" s="265" t="s">
        <v>1444</v>
      </c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</row>
    <row r="6" spans="1:27" ht="15.75" customHeight="1">
      <c r="A6" s="261"/>
      <c r="B6" s="262"/>
      <c r="C6" s="262"/>
      <c r="D6" s="262"/>
      <c r="E6" s="265" t="s">
        <v>1553</v>
      </c>
      <c r="F6" s="266">
        <v>525</v>
      </c>
      <c r="G6" s="262"/>
      <c r="H6" s="267">
        <v>96</v>
      </c>
      <c r="I6" s="265" t="s">
        <v>1444</v>
      </c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</row>
    <row r="7" spans="1:27" ht="15.75" customHeight="1">
      <c r="A7" s="261"/>
      <c r="B7" s="262"/>
      <c r="C7" s="262"/>
      <c r="D7" s="262"/>
      <c r="E7" s="265" t="s">
        <v>1554</v>
      </c>
      <c r="F7" s="266">
        <v>525</v>
      </c>
      <c r="G7" s="262"/>
      <c r="H7" s="267">
        <v>108</v>
      </c>
      <c r="I7" s="265" t="s">
        <v>1444</v>
      </c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</row>
    <row r="8" spans="1:27" ht="15.75" customHeight="1">
      <c r="A8" s="261"/>
      <c r="B8" s="262"/>
      <c r="C8" s="262"/>
      <c r="D8" s="262"/>
      <c r="E8" s="265" t="s">
        <v>1555</v>
      </c>
      <c r="F8" s="266">
        <v>525</v>
      </c>
      <c r="G8" s="262"/>
      <c r="H8" s="267">
        <v>122</v>
      </c>
      <c r="I8" s="265" t="s">
        <v>1444</v>
      </c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</row>
    <row r="9" spans="1:27" ht="15.75" customHeight="1">
      <c r="A9" s="261"/>
      <c r="B9" s="262"/>
      <c r="C9" s="262"/>
      <c r="D9" s="262"/>
      <c r="E9" s="265" t="s">
        <v>1556</v>
      </c>
      <c r="F9" s="266">
        <v>525</v>
      </c>
      <c r="G9" s="262"/>
      <c r="H9" s="267">
        <v>141</v>
      </c>
      <c r="I9" s="265" t="s">
        <v>1444</v>
      </c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</row>
    <row r="10" spans="1:27" ht="15.75" customHeight="1">
      <c r="A10" s="261"/>
      <c r="B10" s="265"/>
      <c r="C10" s="265"/>
      <c r="D10" s="265"/>
      <c r="E10" s="265" t="s">
        <v>1557</v>
      </c>
      <c r="F10" s="266">
        <v>525</v>
      </c>
      <c r="G10" s="262"/>
      <c r="H10" s="267">
        <v>102</v>
      </c>
      <c r="I10" s="265" t="s">
        <v>1444</v>
      </c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</row>
    <row r="11" spans="1:27" ht="15.75" customHeight="1">
      <c r="A11" s="261"/>
      <c r="B11" s="265"/>
      <c r="C11" s="265"/>
      <c r="D11" s="265"/>
      <c r="E11" s="265" t="s">
        <v>1558</v>
      </c>
      <c r="F11" s="266">
        <v>525</v>
      </c>
      <c r="G11" s="262"/>
      <c r="H11" s="267">
        <v>117</v>
      </c>
      <c r="I11" s="265" t="s">
        <v>1444</v>
      </c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</row>
    <row r="12" spans="1:27" ht="15.75" customHeight="1">
      <c r="A12" s="261"/>
      <c r="B12" s="265"/>
      <c r="C12" s="265"/>
      <c r="D12" s="265"/>
      <c r="E12" s="265" t="s">
        <v>1559</v>
      </c>
      <c r="F12" s="266">
        <v>609</v>
      </c>
      <c r="G12" s="262"/>
      <c r="H12" s="267">
        <v>133</v>
      </c>
      <c r="I12" s="265" t="s">
        <v>1444</v>
      </c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</row>
    <row r="13" spans="1:27" ht="15.75" customHeight="1">
      <c r="A13" s="261"/>
      <c r="B13" s="265"/>
      <c r="C13" s="265"/>
      <c r="D13" s="265"/>
      <c r="E13" s="265" t="s">
        <v>1560</v>
      </c>
      <c r="F13" s="266">
        <v>840</v>
      </c>
      <c r="G13" s="262"/>
      <c r="H13" s="267">
        <v>150</v>
      </c>
      <c r="I13" s="265" t="s">
        <v>1444</v>
      </c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</row>
    <row r="14" spans="1:27" ht="15.75" customHeight="1">
      <c r="A14" s="261"/>
      <c r="B14" s="265"/>
      <c r="C14" s="265"/>
      <c r="D14" s="265"/>
      <c r="E14" s="265" t="s">
        <v>884</v>
      </c>
      <c r="F14" s="266">
        <v>525</v>
      </c>
      <c r="G14" s="262"/>
      <c r="H14" s="267">
        <v>164</v>
      </c>
      <c r="I14" s="265" t="s">
        <v>1444</v>
      </c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</row>
    <row r="15" spans="1:27" ht="15.75" customHeight="1">
      <c r="A15" s="261"/>
      <c r="B15" s="265"/>
      <c r="C15" s="265"/>
      <c r="D15" s="265"/>
      <c r="E15" s="265" t="s">
        <v>913</v>
      </c>
      <c r="F15" s="266">
        <v>525</v>
      </c>
      <c r="G15" s="262"/>
      <c r="H15" s="267">
        <v>180</v>
      </c>
      <c r="I15" s="265" t="s">
        <v>1444</v>
      </c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</row>
    <row r="16" spans="1:27" ht="15.75" customHeight="1">
      <c r="A16" s="261"/>
      <c r="B16" s="265"/>
      <c r="C16" s="265"/>
      <c r="D16" s="265"/>
      <c r="E16" s="265"/>
      <c r="F16" s="266"/>
      <c r="G16" s="262"/>
      <c r="H16" s="267"/>
      <c r="I16" s="265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</row>
    <row r="17" spans="1:27" ht="15.75" customHeight="1">
      <c r="A17" s="261"/>
      <c r="B17" s="265"/>
      <c r="C17" s="265"/>
      <c r="D17" s="265"/>
      <c r="E17" s="265"/>
      <c r="F17" s="266"/>
      <c r="G17" s="262"/>
      <c r="H17" s="267"/>
      <c r="I17" s="265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</row>
    <row r="18" spans="1:27" ht="15.75" customHeight="1">
      <c r="A18" s="257">
        <v>3</v>
      </c>
      <c r="B18" s="258" t="s">
        <v>1561</v>
      </c>
      <c r="C18" s="258" t="s">
        <v>362</v>
      </c>
      <c r="D18" s="258" t="s">
        <v>366</v>
      </c>
      <c r="E18" s="258" t="s">
        <v>1081</v>
      </c>
      <c r="F18" s="259">
        <v>1201</v>
      </c>
      <c r="G18" s="260"/>
      <c r="H18" s="264" t="s">
        <v>1047</v>
      </c>
      <c r="I18" s="258" t="s">
        <v>1444</v>
      </c>
      <c r="J18" s="258" t="s">
        <v>1562</v>
      </c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</row>
    <row r="19" spans="1:27" ht="15.75" customHeight="1">
      <c r="A19" s="268"/>
      <c r="B19" s="269"/>
      <c r="C19" s="269"/>
      <c r="D19" s="269"/>
      <c r="E19" s="265" t="s">
        <v>1563</v>
      </c>
      <c r="F19" s="270">
        <v>3210</v>
      </c>
      <c r="G19" s="269"/>
      <c r="H19" s="267">
        <v>20</v>
      </c>
      <c r="I19" s="265" t="s">
        <v>1444</v>
      </c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2"/>
    </row>
    <row r="20" spans="1:27" ht="15.75" customHeight="1">
      <c r="A20" s="268"/>
      <c r="B20" s="269"/>
      <c r="C20" s="269"/>
      <c r="D20" s="269"/>
      <c r="E20" s="265" t="s">
        <v>1564</v>
      </c>
      <c r="F20" s="270">
        <v>2015</v>
      </c>
      <c r="G20" s="269"/>
      <c r="H20" s="267">
        <v>31</v>
      </c>
      <c r="I20" s="265" t="s">
        <v>1444</v>
      </c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2"/>
    </row>
    <row r="21" spans="1:27" ht="15.75" customHeight="1">
      <c r="A21" s="268"/>
      <c r="B21" s="269"/>
      <c r="C21" s="269"/>
      <c r="D21" s="269"/>
      <c r="E21" s="265" t="s">
        <v>1565</v>
      </c>
      <c r="F21" s="270">
        <v>2735</v>
      </c>
      <c r="G21" s="269"/>
      <c r="H21" s="267">
        <v>38</v>
      </c>
      <c r="I21" s="265" t="s">
        <v>1444</v>
      </c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2"/>
    </row>
    <row r="22" spans="1:27" ht="15.75" customHeight="1">
      <c r="A22" s="268"/>
      <c r="B22" s="269"/>
      <c r="C22" s="269"/>
      <c r="D22" s="269"/>
      <c r="E22" s="265" t="s">
        <v>1566</v>
      </c>
      <c r="F22" s="270">
        <v>2735</v>
      </c>
      <c r="G22" s="269"/>
      <c r="H22" s="267">
        <v>50</v>
      </c>
      <c r="I22" s="265" t="s">
        <v>1444</v>
      </c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2"/>
    </row>
    <row r="23" spans="1:27" ht="15.75" customHeight="1">
      <c r="A23" s="268"/>
      <c r="B23" s="269"/>
      <c r="C23" s="269"/>
      <c r="D23" s="269"/>
      <c r="E23" s="265" t="s">
        <v>1567</v>
      </c>
      <c r="F23" s="270">
        <v>2770</v>
      </c>
      <c r="G23" s="269"/>
      <c r="H23" s="267">
        <v>64</v>
      </c>
      <c r="I23" s="265" t="s">
        <v>1444</v>
      </c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2"/>
    </row>
    <row r="24" spans="1:27" ht="15.75" customHeight="1">
      <c r="A24" s="268"/>
      <c r="B24" s="269"/>
      <c r="C24" s="269"/>
      <c r="D24" s="269"/>
      <c r="E24" s="265" t="s">
        <v>1568</v>
      </c>
      <c r="F24" s="270">
        <v>3347.5</v>
      </c>
      <c r="G24" s="269"/>
      <c r="H24" s="267">
        <v>75</v>
      </c>
      <c r="I24" s="265" t="s">
        <v>1444</v>
      </c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2"/>
    </row>
    <row r="25" spans="1:27" ht="15.75" customHeight="1">
      <c r="A25" s="268"/>
      <c r="B25" s="269"/>
      <c r="C25" s="269"/>
      <c r="D25" s="269"/>
      <c r="E25" s="265" t="s">
        <v>1569</v>
      </c>
      <c r="F25" s="270">
        <v>2770</v>
      </c>
      <c r="G25" s="269"/>
      <c r="H25" s="267">
        <v>92</v>
      </c>
      <c r="I25" s="265" t="s">
        <v>1444</v>
      </c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2"/>
    </row>
    <row r="26" spans="1:27" ht="15.75" customHeight="1">
      <c r="A26" s="261"/>
      <c r="B26" s="262"/>
      <c r="C26" s="262"/>
      <c r="D26" s="262"/>
      <c r="E26" s="265" t="s">
        <v>1570</v>
      </c>
      <c r="F26" s="266">
        <v>2770</v>
      </c>
      <c r="G26" s="262"/>
      <c r="H26" s="267">
        <v>107</v>
      </c>
      <c r="I26" s="265" t="s">
        <v>1444</v>
      </c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</row>
    <row r="27" spans="1:27" ht="15.75" customHeight="1">
      <c r="A27" s="261"/>
      <c r="B27" s="262"/>
      <c r="C27" s="262"/>
      <c r="D27" s="262"/>
      <c r="E27" s="265" t="s">
        <v>1571</v>
      </c>
      <c r="F27" s="266">
        <v>2735</v>
      </c>
      <c r="G27" s="262"/>
      <c r="H27" s="267">
        <v>127</v>
      </c>
      <c r="I27" s="265" t="s">
        <v>1444</v>
      </c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</row>
    <row r="28" spans="1:27" ht="15.75" customHeight="1">
      <c r="A28" s="261"/>
      <c r="B28" s="262"/>
      <c r="C28" s="262"/>
      <c r="D28" s="262"/>
      <c r="E28" s="265" t="s">
        <v>1572</v>
      </c>
      <c r="F28" s="266">
        <v>2770</v>
      </c>
      <c r="G28" s="262"/>
      <c r="H28" s="267">
        <v>146</v>
      </c>
      <c r="I28" s="265" t="s">
        <v>1444</v>
      </c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ht="15.75" customHeight="1">
      <c r="A29" s="19"/>
      <c r="B29" s="19"/>
      <c r="C29" s="19"/>
      <c r="D29" s="19"/>
      <c r="E29" s="271" t="s">
        <v>1573</v>
      </c>
      <c r="F29" s="266">
        <v>2770</v>
      </c>
      <c r="G29" s="19"/>
      <c r="H29" s="272">
        <v>101</v>
      </c>
      <c r="I29" s="265" t="s">
        <v>1444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.75" customHeight="1">
      <c r="A30" s="19"/>
      <c r="B30" s="19"/>
      <c r="C30" s="19"/>
      <c r="D30" s="19"/>
      <c r="E30" s="233" t="s">
        <v>1558</v>
      </c>
      <c r="F30" s="266">
        <v>2735</v>
      </c>
      <c r="G30" s="19"/>
      <c r="H30" s="273">
        <v>116</v>
      </c>
      <c r="I30" s="262" t="s">
        <v>1444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5.75" customHeight="1">
      <c r="A31" s="19"/>
      <c r="B31" s="19"/>
      <c r="C31" s="19"/>
      <c r="D31" s="19"/>
      <c r="E31" s="233" t="s">
        <v>1559</v>
      </c>
      <c r="F31" s="266">
        <v>2735</v>
      </c>
      <c r="G31" s="19"/>
      <c r="H31" s="273">
        <v>135</v>
      </c>
      <c r="I31" s="262" t="s">
        <v>1444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.75" customHeight="1">
      <c r="A32" s="19"/>
      <c r="B32" s="19"/>
      <c r="C32" s="19"/>
      <c r="D32" s="19"/>
      <c r="E32" s="233" t="s">
        <v>1560</v>
      </c>
      <c r="F32" s="266">
        <v>2735</v>
      </c>
      <c r="G32" s="19"/>
      <c r="H32" s="273">
        <v>152</v>
      </c>
      <c r="I32" s="262" t="s">
        <v>1444</v>
      </c>
      <c r="J32" s="70" t="s">
        <v>1574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.75" customHeight="1">
      <c r="A33" s="19"/>
      <c r="B33" s="19"/>
      <c r="C33" s="19"/>
      <c r="D33" s="19"/>
      <c r="E33" s="233" t="s">
        <v>884</v>
      </c>
      <c r="F33" s="266">
        <v>3740</v>
      </c>
      <c r="G33" s="19"/>
      <c r="H33" s="273">
        <v>166</v>
      </c>
      <c r="I33" s="262" t="s">
        <v>1444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.75" customHeight="1">
      <c r="A34" s="274"/>
      <c r="B34" s="274"/>
      <c r="C34" s="274"/>
      <c r="D34" s="274"/>
      <c r="E34" s="265" t="s">
        <v>913</v>
      </c>
      <c r="F34" s="266">
        <v>2735</v>
      </c>
      <c r="G34" s="274"/>
      <c r="H34" s="267">
        <v>183</v>
      </c>
      <c r="I34" s="262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</row>
    <row r="35" spans="1:27" ht="15.75" customHeight="1">
      <c r="A35" s="261"/>
      <c r="B35" s="262"/>
      <c r="C35" s="262"/>
      <c r="D35" s="262"/>
      <c r="E35" s="265" t="s">
        <v>1440</v>
      </c>
      <c r="F35" s="263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1:27" ht="15.75" customHeight="1">
      <c r="A36" s="257">
        <v>4</v>
      </c>
      <c r="B36" s="258" t="s">
        <v>1575</v>
      </c>
      <c r="C36" s="258" t="s">
        <v>1108</v>
      </c>
      <c r="D36" s="258" t="s">
        <v>58</v>
      </c>
      <c r="E36" s="258" t="s">
        <v>1081</v>
      </c>
      <c r="F36" s="259">
        <v>4600</v>
      </c>
      <c r="G36" s="260"/>
      <c r="H36" s="264">
        <v>24</v>
      </c>
      <c r="I36" s="258" t="s">
        <v>1444</v>
      </c>
      <c r="J36" s="258" t="s">
        <v>1576</v>
      </c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</row>
    <row r="37" spans="1:27" ht="15.75" customHeight="1">
      <c r="A37" s="268"/>
      <c r="B37" s="269"/>
      <c r="C37" s="269"/>
      <c r="D37" s="269"/>
      <c r="E37" s="265" t="s">
        <v>1563</v>
      </c>
      <c r="F37" s="270">
        <v>1125</v>
      </c>
      <c r="G37" s="269"/>
      <c r="H37" s="267">
        <v>27</v>
      </c>
      <c r="I37" s="265" t="s">
        <v>1444</v>
      </c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2"/>
    </row>
    <row r="38" spans="1:27" ht="15.75" customHeight="1">
      <c r="A38" s="268"/>
      <c r="B38" s="269"/>
      <c r="C38" s="269"/>
      <c r="D38" s="269"/>
      <c r="E38" s="265" t="s">
        <v>1564</v>
      </c>
      <c r="F38" s="270">
        <v>6925</v>
      </c>
      <c r="G38" s="269"/>
      <c r="H38" s="267">
        <v>36</v>
      </c>
      <c r="I38" s="265" t="s">
        <v>1444</v>
      </c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2"/>
    </row>
    <row r="39" spans="1:27" ht="15.75" customHeight="1">
      <c r="A39" s="268"/>
      <c r="B39" s="269"/>
      <c r="C39" s="269"/>
      <c r="D39" s="269"/>
      <c r="E39" s="265" t="s">
        <v>1565</v>
      </c>
      <c r="F39" s="270">
        <v>9225</v>
      </c>
      <c r="G39" s="269"/>
      <c r="H39" s="267">
        <v>46</v>
      </c>
      <c r="I39" s="265" t="s">
        <v>1444</v>
      </c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2"/>
    </row>
    <row r="40" spans="1:27" ht="15.75" customHeight="1">
      <c r="A40" s="268"/>
      <c r="B40" s="269"/>
      <c r="C40" s="269"/>
      <c r="D40" s="269"/>
      <c r="E40" s="265" t="s">
        <v>1566</v>
      </c>
      <c r="F40" s="270">
        <v>7870</v>
      </c>
      <c r="G40" s="269"/>
      <c r="H40" s="267">
        <v>58</v>
      </c>
      <c r="I40" s="265" t="s">
        <v>1444</v>
      </c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2"/>
    </row>
    <row r="41" spans="1:27" ht="15.75" customHeight="1">
      <c r="A41" s="268"/>
      <c r="B41" s="269"/>
      <c r="C41" s="269"/>
      <c r="D41" s="269"/>
      <c r="E41" s="265" t="s">
        <v>1567</v>
      </c>
      <c r="F41" s="270">
        <v>5785</v>
      </c>
      <c r="G41" s="269"/>
      <c r="H41" s="267">
        <v>79</v>
      </c>
      <c r="I41" s="265" t="s">
        <v>1444</v>
      </c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2"/>
    </row>
    <row r="42" spans="1:27" ht="15.75" customHeight="1">
      <c r="A42" s="268"/>
      <c r="B42" s="269"/>
      <c r="C42" s="269"/>
      <c r="D42" s="269"/>
      <c r="E42" s="265" t="s">
        <v>1568</v>
      </c>
      <c r="F42" s="270">
        <v>7360</v>
      </c>
      <c r="G42" s="269"/>
      <c r="H42" s="267">
        <v>84</v>
      </c>
      <c r="I42" s="265" t="s">
        <v>1444</v>
      </c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2"/>
    </row>
    <row r="43" spans="1:27" ht="15.75" customHeight="1">
      <c r="A43" s="268"/>
      <c r="B43" s="269"/>
      <c r="C43" s="269"/>
      <c r="D43" s="269"/>
      <c r="E43" s="265" t="s">
        <v>1569</v>
      </c>
      <c r="F43" s="270">
        <v>4660</v>
      </c>
      <c r="G43" s="269"/>
      <c r="H43" s="267">
        <v>104</v>
      </c>
      <c r="I43" s="265" t="s">
        <v>1444</v>
      </c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2"/>
    </row>
    <row r="44" spans="1:27" ht="15.75" customHeight="1">
      <c r="A44" s="268"/>
      <c r="B44" s="269"/>
      <c r="C44" s="269"/>
      <c r="D44" s="269"/>
      <c r="E44" s="265" t="s">
        <v>1570</v>
      </c>
      <c r="F44" s="270">
        <v>4660</v>
      </c>
      <c r="G44" s="269"/>
      <c r="H44" s="267">
        <v>113</v>
      </c>
      <c r="I44" s="265" t="s">
        <v>1444</v>
      </c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2"/>
    </row>
    <row r="45" spans="1:27" ht="15.75" customHeight="1">
      <c r="A45" s="261"/>
      <c r="B45" s="262"/>
      <c r="C45" s="262"/>
      <c r="D45" s="262"/>
      <c r="E45" s="265" t="s">
        <v>1571</v>
      </c>
      <c r="F45" s="266">
        <v>6910</v>
      </c>
      <c r="G45" s="262"/>
      <c r="H45" s="267">
        <v>130</v>
      </c>
      <c r="I45" s="265" t="s">
        <v>1444</v>
      </c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</row>
    <row r="46" spans="1:27" ht="15.75" customHeight="1">
      <c r="A46" s="261"/>
      <c r="B46" s="262"/>
      <c r="C46" s="262"/>
      <c r="D46" s="262"/>
      <c r="E46" s="262" t="s">
        <v>1572</v>
      </c>
      <c r="F46" s="266">
        <v>5210</v>
      </c>
      <c r="G46" s="262"/>
      <c r="H46" s="267">
        <v>149</v>
      </c>
      <c r="I46" s="265" t="s">
        <v>1444</v>
      </c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</row>
    <row r="47" spans="1:27" ht="15.75" customHeight="1">
      <c r="A47" s="261"/>
      <c r="B47" s="262"/>
      <c r="C47" s="262"/>
      <c r="D47" s="262"/>
      <c r="E47" s="385" t="s">
        <v>1573</v>
      </c>
      <c r="F47" s="266">
        <v>4660</v>
      </c>
      <c r="G47" s="262"/>
      <c r="H47" s="267">
        <v>107</v>
      </c>
      <c r="I47" s="262" t="s">
        <v>1444</v>
      </c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</row>
    <row r="48" spans="1:27" ht="15.75" customHeight="1">
      <c r="A48" s="261"/>
      <c r="B48" s="262"/>
      <c r="C48" s="262"/>
      <c r="D48" s="262"/>
      <c r="E48" s="386"/>
      <c r="F48" s="266">
        <v>4045</v>
      </c>
      <c r="G48" s="262"/>
      <c r="H48" s="267">
        <v>108</v>
      </c>
      <c r="I48" s="262" t="s">
        <v>1444</v>
      </c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</row>
    <row r="49" spans="1:27" ht="15.75" customHeight="1">
      <c r="A49" s="261"/>
      <c r="B49" s="262"/>
      <c r="C49" s="262"/>
      <c r="D49" s="262"/>
      <c r="E49" s="265" t="s">
        <v>1558</v>
      </c>
      <c r="F49" s="266">
        <v>8645</v>
      </c>
      <c r="G49" s="262"/>
      <c r="H49" s="267">
        <v>121</v>
      </c>
      <c r="I49" s="262" t="s">
        <v>1444</v>
      </c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</row>
    <row r="50" spans="1:27" ht="15.75" customHeight="1">
      <c r="A50" s="261"/>
      <c r="B50" s="262"/>
      <c r="C50" s="262"/>
      <c r="D50" s="262"/>
      <c r="E50" s="265" t="s">
        <v>1559</v>
      </c>
      <c r="F50" s="266">
        <v>7050</v>
      </c>
      <c r="G50" s="262"/>
      <c r="H50" s="267">
        <v>132</v>
      </c>
      <c r="I50" s="262" t="s">
        <v>1444</v>
      </c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</row>
    <row r="51" spans="1:27" ht="15.75" customHeight="1">
      <c r="A51" s="261"/>
      <c r="B51" s="262"/>
      <c r="C51" s="262"/>
      <c r="D51" s="262"/>
      <c r="E51" s="265" t="s">
        <v>1560</v>
      </c>
      <c r="F51" s="266">
        <v>6935</v>
      </c>
      <c r="G51" s="262"/>
      <c r="H51" s="267">
        <v>157</v>
      </c>
      <c r="I51" s="262" t="s">
        <v>1444</v>
      </c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</row>
    <row r="52" spans="1:27" ht="15.75" customHeight="1">
      <c r="A52" s="261"/>
      <c r="B52" s="262"/>
      <c r="C52" s="262"/>
      <c r="D52" s="262"/>
      <c r="E52" s="233" t="s">
        <v>884</v>
      </c>
      <c r="F52" s="266">
        <v>6990</v>
      </c>
      <c r="G52" s="262"/>
      <c r="H52" s="267">
        <v>170</v>
      </c>
      <c r="I52" s="262" t="s">
        <v>1444</v>
      </c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</row>
    <row r="53" spans="1:27" ht="15.75" customHeight="1">
      <c r="A53" s="261"/>
      <c r="B53" s="262"/>
      <c r="C53" s="262"/>
      <c r="D53" s="262"/>
      <c r="E53" s="233" t="s">
        <v>913</v>
      </c>
      <c r="F53" s="266">
        <v>13060</v>
      </c>
      <c r="G53" s="262"/>
      <c r="H53" s="267">
        <v>177</v>
      </c>
      <c r="I53" s="262" t="s">
        <v>1577</v>
      </c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</row>
    <row r="54" spans="1:27" ht="15.75" customHeight="1">
      <c r="A54" s="261"/>
      <c r="B54" s="262"/>
      <c r="C54" s="262"/>
      <c r="D54" s="262"/>
      <c r="E54" s="265"/>
      <c r="F54" s="263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</row>
    <row r="55" spans="1:27" ht="15.75" customHeight="1">
      <c r="A55" s="261"/>
      <c r="B55" s="262"/>
      <c r="C55" s="262"/>
      <c r="D55" s="262"/>
      <c r="E55" s="265" t="s">
        <v>1440</v>
      </c>
      <c r="F55" s="263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</row>
    <row r="56" spans="1:27" ht="15.75" customHeight="1">
      <c r="A56" s="257">
        <v>5</v>
      </c>
      <c r="B56" s="258" t="s">
        <v>1578</v>
      </c>
      <c r="C56" s="258" t="s">
        <v>34</v>
      </c>
      <c r="D56" s="258" t="s">
        <v>38</v>
      </c>
      <c r="E56" s="258" t="s">
        <v>1455</v>
      </c>
      <c r="F56" s="275">
        <v>7902</v>
      </c>
      <c r="G56" s="260"/>
      <c r="H56" s="264" t="s">
        <v>1042</v>
      </c>
      <c r="I56" s="258" t="s">
        <v>1444</v>
      </c>
      <c r="J56" s="258" t="s">
        <v>1579</v>
      </c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</row>
    <row r="57" spans="1:27" ht="15.75" customHeight="1">
      <c r="A57" s="268"/>
      <c r="B57" s="269"/>
      <c r="C57" s="269"/>
      <c r="D57" s="269"/>
      <c r="E57" s="276" t="s">
        <v>1445</v>
      </c>
      <c r="F57" s="277">
        <v>14187</v>
      </c>
      <c r="G57" s="269"/>
      <c r="H57" s="278" t="s">
        <v>1070</v>
      </c>
      <c r="I57" s="276" t="s">
        <v>1444</v>
      </c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</row>
    <row r="58" spans="1:27" ht="15.75" customHeight="1">
      <c r="A58" s="261"/>
      <c r="B58" s="262"/>
      <c r="C58" s="262"/>
      <c r="D58" s="262"/>
      <c r="E58" s="265" t="s">
        <v>1580</v>
      </c>
      <c r="F58" s="279">
        <v>10822</v>
      </c>
      <c r="G58" s="262"/>
      <c r="H58" s="267">
        <v>34</v>
      </c>
      <c r="I58" s="265" t="s">
        <v>1444</v>
      </c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</row>
    <row r="59" spans="1:27" ht="15.75" customHeight="1">
      <c r="A59" s="261"/>
      <c r="B59" s="262"/>
      <c r="C59" s="262"/>
      <c r="D59" s="262"/>
      <c r="E59" s="265" t="s">
        <v>1565</v>
      </c>
      <c r="F59" s="279">
        <v>14662</v>
      </c>
      <c r="G59" s="262"/>
      <c r="H59" s="267">
        <v>52</v>
      </c>
      <c r="I59" s="265" t="s">
        <v>1444</v>
      </c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</row>
    <row r="60" spans="1:27" ht="15.75" customHeight="1">
      <c r="A60" s="261"/>
      <c r="B60" s="262"/>
      <c r="C60" s="262"/>
      <c r="D60" s="262"/>
      <c r="E60" s="265" t="s">
        <v>1566</v>
      </c>
      <c r="F60" s="279">
        <v>6871</v>
      </c>
      <c r="G60" s="262"/>
      <c r="H60" s="267">
        <v>72</v>
      </c>
      <c r="I60" s="265" t="s">
        <v>1444</v>
      </c>
      <c r="J60" s="262"/>
      <c r="K60" s="262"/>
      <c r="L60" s="262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</row>
    <row r="61" spans="1:27" ht="15.75" customHeight="1">
      <c r="A61" s="261"/>
      <c r="B61" s="262"/>
      <c r="C61" s="262"/>
      <c r="D61" s="262"/>
      <c r="E61" s="265" t="s">
        <v>1567</v>
      </c>
      <c r="F61" s="279">
        <v>4005</v>
      </c>
      <c r="G61" s="262"/>
      <c r="H61" s="267">
        <v>88</v>
      </c>
      <c r="I61" s="265" t="s">
        <v>1444</v>
      </c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</row>
    <row r="62" spans="1:27" ht="15.75" customHeight="1">
      <c r="A62" s="261"/>
      <c r="B62" s="262"/>
      <c r="C62" s="262"/>
      <c r="D62" s="262"/>
      <c r="E62" s="265" t="s">
        <v>1568</v>
      </c>
      <c r="F62" s="279">
        <v>500</v>
      </c>
      <c r="G62" s="262"/>
      <c r="H62" s="267">
        <v>89</v>
      </c>
      <c r="I62" s="265" t="s">
        <v>1444</v>
      </c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</row>
    <row r="63" spans="1:27" ht="15.75" customHeight="1">
      <c r="A63" s="261"/>
      <c r="B63" s="262"/>
      <c r="C63" s="262"/>
      <c r="D63" s="262"/>
      <c r="E63" s="265" t="s">
        <v>1569</v>
      </c>
      <c r="F63" s="279">
        <v>1650</v>
      </c>
      <c r="G63" s="262"/>
      <c r="H63" s="267">
        <v>90</v>
      </c>
      <c r="I63" s="265"/>
      <c r="J63" s="262" t="s">
        <v>1581</v>
      </c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</row>
    <row r="64" spans="1:27" ht="15.75" customHeight="1">
      <c r="A64" s="261"/>
      <c r="B64" s="262"/>
      <c r="C64" s="262"/>
      <c r="D64" s="262"/>
      <c r="E64" s="265" t="s">
        <v>1570</v>
      </c>
      <c r="F64" s="279">
        <v>5480</v>
      </c>
      <c r="G64" s="262"/>
      <c r="H64" s="267">
        <v>119</v>
      </c>
      <c r="I64" s="265"/>
      <c r="J64" s="262" t="s">
        <v>1582</v>
      </c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</row>
    <row r="65" spans="1:27" ht="15.75" customHeight="1">
      <c r="A65" s="261"/>
      <c r="B65" s="262"/>
      <c r="C65" s="262"/>
      <c r="D65" s="262"/>
      <c r="E65" s="265" t="s">
        <v>1555</v>
      </c>
      <c r="F65" s="279">
        <v>500</v>
      </c>
      <c r="G65" s="262"/>
      <c r="H65" s="274" t="s">
        <v>1583</v>
      </c>
      <c r="I65" s="262"/>
      <c r="J65" s="280" t="s">
        <v>1584</v>
      </c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</row>
    <row r="66" spans="1:27" ht="15.75" customHeight="1">
      <c r="A66" s="261"/>
      <c r="B66" s="262"/>
      <c r="C66" s="262"/>
      <c r="D66" s="262"/>
      <c r="E66" s="265" t="s">
        <v>1572</v>
      </c>
      <c r="F66" s="279">
        <v>500</v>
      </c>
      <c r="G66" s="262"/>
      <c r="H66" s="274" t="s">
        <v>1585</v>
      </c>
      <c r="I66" s="262"/>
      <c r="J66" s="276" t="s">
        <v>1586</v>
      </c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</row>
    <row r="67" spans="1:27" ht="15.75" customHeight="1">
      <c r="A67" s="261"/>
      <c r="B67" s="262"/>
      <c r="C67" s="262"/>
      <c r="D67" s="262"/>
      <c r="E67" s="265" t="s">
        <v>1573</v>
      </c>
      <c r="F67" s="279">
        <v>500</v>
      </c>
      <c r="G67" s="262"/>
      <c r="H67" s="274" t="s">
        <v>1587</v>
      </c>
      <c r="I67" s="262"/>
      <c r="J67" s="262" t="s">
        <v>1588</v>
      </c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</row>
    <row r="68" spans="1:27" ht="15.75" customHeight="1">
      <c r="A68" s="261"/>
      <c r="B68" s="262"/>
      <c r="C68" s="262"/>
      <c r="D68" s="262"/>
      <c r="E68" s="265" t="s">
        <v>1558</v>
      </c>
      <c r="F68" s="279">
        <v>1565</v>
      </c>
      <c r="G68" s="262"/>
      <c r="H68" s="281">
        <v>141</v>
      </c>
      <c r="I68" s="262"/>
      <c r="J68" s="262" t="s">
        <v>1589</v>
      </c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</row>
    <row r="69" spans="1:27" ht="15.75" customHeight="1">
      <c r="A69" s="261"/>
      <c r="B69" s="262"/>
      <c r="C69" s="262"/>
      <c r="D69" s="262"/>
      <c r="E69" s="282" t="s">
        <v>1590</v>
      </c>
      <c r="F69" s="283"/>
      <c r="G69" s="274"/>
      <c r="H69" s="274"/>
      <c r="I69" s="262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</row>
    <row r="70" spans="1:27" ht="15.75" customHeight="1">
      <c r="A70" s="261"/>
      <c r="B70" s="262"/>
      <c r="C70" s="262"/>
      <c r="D70" s="262"/>
      <c r="E70" s="265" t="s">
        <v>1591</v>
      </c>
      <c r="F70" s="279">
        <v>340</v>
      </c>
      <c r="G70" s="262"/>
      <c r="H70" s="267">
        <v>186</v>
      </c>
      <c r="I70" s="262"/>
      <c r="J70" s="262" t="s">
        <v>1592</v>
      </c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</row>
    <row r="71" spans="1:27" ht="15.75" customHeight="1">
      <c r="A71" s="261"/>
      <c r="B71" s="262"/>
      <c r="C71" s="262"/>
      <c r="D71" s="262"/>
      <c r="E71" s="265"/>
      <c r="F71" s="284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</row>
    <row r="72" spans="1:27" ht="15.75" customHeight="1">
      <c r="A72" s="261"/>
      <c r="B72" s="262"/>
      <c r="C72" s="262"/>
      <c r="D72" s="262"/>
      <c r="E72" s="265" t="s">
        <v>1440</v>
      </c>
      <c r="F72" s="284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</row>
    <row r="73" spans="1:27" ht="15.75" customHeight="1">
      <c r="A73" s="257">
        <v>5</v>
      </c>
      <c r="B73" s="258" t="s">
        <v>1593</v>
      </c>
      <c r="C73" s="258" t="s">
        <v>741</v>
      </c>
      <c r="D73" s="258" t="s">
        <v>745</v>
      </c>
      <c r="E73" s="258" t="s">
        <v>1594</v>
      </c>
      <c r="F73" s="275">
        <v>1875</v>
      </c>
      <c r="G73" s="260"/>
      <c r="H73" s="264" t="s">
        <v>1039</v>
      </c>
      <c r="I73" s="258" t="s">
        <v>1444</v>
      </c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</row>
    <row r="74" spans="1:27" ht="15.75" customHeight="1">
      <c r="A74" s="268"/>
      <c r="B74" s="269"/>
      <c r="C74" s="269"/>
      <c r="D74" s="269"/>
      <c r="E74" s="276" t="s">
        <v>1595</v>
      </c>
      <c r="F74" s="277">
        <v>2966</v>
      </c>
      <c r="G74" s="269"/>
      <c r="H74" s="278" t="s">
        <v>1064</v>
      </c>
      <c r="I74" s="265" t="s">
        <v>1444</v>
      </c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2"/>
    </row>
    <row r="75" spans="1:27" ht="15.75" customHeight="1">
      <c r="A75" s="268"/>
      <c r="B75" s="269"/>
      <c r="C75" s="269"/>
      <c r="D75" s="269"/>
      <c r="E75" s="276" t="s">
        <v>1081</v>
      </c>
      <c r="F75" s="277">
        <v>2760</v>
      </c>
      <c r="G75" s="269"/>
      <c r="H75" s="278">
        <v>18</v>
      </c>
      <c r="I75" s="265" t="s">
        <v>1444</v>
      </c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2"/>
    </row>
    <row r="76" spans="1:27" ht="15.75" customHeight="1">
      <c r="A76" s="268"/>
      <c r="B76" s="269"/>
      <c r="C76" s="269"/>
      <c r="D76" s="269"/>
      <c r="E76" s="276" t="s">
        <v>1563</v>
      </c>
      <c r="F76" s="277">
        <v>3772</v>
      </c>
      <c r="G76" s="269"/>
      <c r="H76" s="278">
        <v>23</v>
      </c>
      <c r="I76" s="265" t="s">
        <v>1444</v>
      </c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2"/>
    </row>
    <row r="77" spans="1:27" ht="15.75" customHeight="1">
      <c r="A77" s="268"/>
      <c r="B77" s="269"/>
      <c r="C77" s="269"/>
      <c r="D77" s="269"/>
      <c r="E77" s="276" t="s">
        <v>1564</v>
      </c>
      <c r="F77" s="277">
        <v>2037</v>
      </c>
      <c r="G77" s="269"/>
      <c r="H77" s="278">
        <v>33</v>
      </c>
      <c r="I77" s="265" t="s">
        <v>1444</v>
      </c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2"/>
    </row>
    <row r="78" spans="1:27" ht="15.75" customHeight="1">
      <c r="A78" s="268"/>
      <c r="B78" s="269"/>
      <c r="C78" s="269"/>
      <c r="D78" s="269"/>
      <c r="E78" s="276" t="s">
        <v>1565</v>
      </c>
      <c r="F78" s="277">
        <v>1331</v>
      </c>
      <c r="G78" s="269"/>
      <c r="H78" s="278">
        <v>49</v>
      </c>
      <c r="I78" s="265" t="s">
        <v>1444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2"/>
    </row>
    <row r="79" spans="1:27" ht="15.75" customHeight="1">
      <c r="A79" s="261"/>
      <c r="B79" s="262"/>
      <c r="C79" s="262"/>
      <c r="D79" s="262"/>
      <c r="E79" s="265" t="s">
        <v>1566</v>
      </c>
      <c r="F79" s="279">
        <v>1531</v>
      </c>
      <c r="G79" s="262"/>
      <c r="H79" s="267">
        <v>63</v>
      </c>
      <c r="I79" s="265" t="s">
        <v>1444</v>
      </c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</row>
    <row r="80" spans="1:27" ht="15.75" customHeight="1">
      <c r="A80" s="261"/>
      <c r="B80" s="262"/>
      <c r="C80" s="262"/>
      <c r="D80" s="262"/>
      <c r="E80" s="265" t="s">
        <v>1567</v>
      </c>
      <c r="F80" s="279">
        <v>3151</v>
      </c>
      <c r="G80" s="262"/>
      <c r="H80" s="267">
        <v>74</v>
      </c>
      <c r="I80" s="265" t="s">
        <v>1444</v>
      </c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</row>
    <row r="81" spans="1:27" ht="15.75" customHeight="1">
      <c r="A81" s="261"/>
      <c r="B81" s="262"/>
      <c r="C81" s="262"/>
      <c r="D81" s="262"/>
      <c r="E81" s="265" t="s">
        <v>1568</v>
      </c>
      <c r="F81" s="279">
        <v>646</v>
      </c>
      <c r="G81" s="262"/>
      <c r="H81" s="267">
        <v>91</v>
      </c>
      <c r="I81" s="265" t="s">
        <v>1444</v>
      </c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</row>
    <row r="82" spans="1:27" ht="15.75" customHeight="1">
      <c r="A82" s="261"/>
      <c r="B82" s="262"/>
      <c r="C82" s="262"/>
      <c r="D82" s="262"/>
      <c r="E82" s="265" t="s">
        <v>1569</v>
      </c>
      <c r="F82" s="279">
        <v>661</v>
      </c>
      <c r="G82" s="262"/>
      <c r="H82" s="267">
        <v>112</v>
      </c>
      <c r="I82" s="265" t="s">
        <v>1444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</row>
    <row r="83" spans="1:27" ht="15.75" customHeight="1">
      <c r="A83" s="261"/>
      <c r="B83" s="262"/>
      <c r="C83" s="262"/>
      <c r="D83" s="262"/>
      <c r="E83" s="265" t="s">
        <v>1570</v>
      </c>
      <c r="F83" s="279">
        <v>436</v>
      </c>
      <c r="G83" s="262"/>
      <c r="H83" s="267">
        <v>126</v>
      </c>
      <c r="I83" s="265" t="s">
        <v>1444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</row>
    <row r="84" spans="1:27" ht="15.75" customHeight="1">
      <c r="A84" s="261"/>
      <c r="B84" s="262"/>
      <c r="C84" s="262"/>
      <c r="D84" s="262"/>
      <c r="E84" s="265" t="s">
        <v>1571</v>
      </c>
      <c r="F84" s="279">
        <v>616</v>
      </c>
      <c r="G84" s="262"/>
      <c r="H84" s="267">
        <v>147</v>
      </c>
      <c r="I84" s="265" t="s">
        <v>1444</v>
      </c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</row>
    <row r="85" spans="1:27" ht="15.75" customHeight="1">
      <c r="A85" s="261"/>
      <c r="B85" s="262"/>
      <c r="C85" s="262"/>
      <c r="D85" s="262"/>
      <c r="E85" s="265" t="s">
        <v>1558</v>
      </c>
      <c r="F85" s="279">
        <v>1073.5</v>
      </c>
      <c r="G85" s="262"/>
      <c r="H85" s="267">
        <v>115</v>
      </c>
      <c r="I85" s="265" t="s">
        <v>1444</v>
      </c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</row>
    <row r="86" spans="1:27" ht="15.75" customHeight="1">
      <c r="A86" s="261"/>
      <c r="B86" s="262"/>
      <c r="C86" s="262"/>
      <c r="D86" s="262"/>
      <c r="E86" s="265" t="s">
        <v>1559</v>
      </c>
      <c r="F86" s="279">
        <v>616</v>
      </c>
      <c r="G86" s="262"/>
      <c r="H86" s="267">
        <v>134</v>
      </c>
      <c r="I86" s="262" t="s">
        <v>1444</v>
      </c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</row>
    <row r="87" spans="1:27" ht="15.75" customHeight="1">
      <c r="A87" s="261"/>
      <c r="B87" s="262"/>
      <c r="C87" s="262"/>
      <c r="D87" s="262"/>
      <c r="E87" s="265" t="s">
        <v>1560</v>
      </c>
      <c r="F87" s="279">
        <v>491</v>
      </c>
      <c r="G87" s="262"/>
      <c r="H87" s="267">
        <v>151</v>
      </c>
      <c r="I87" s="262" t="s">
        <v>1444</v>
      </c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</row>
    <row r="88" spans="1:27" ht="15.75" customHeight="1">
      <c r="A88" s="261"/>
      <c r="B88" s="262"/>
      <c r="C88" s="262"/>
      <c r="D88" s="262"/>
      <c r="E88" s="233" t="s">
        <v>884</v>
      </c>
      <c r="F88" s="279">
        <v>866</v>
      </c>
      <c r="G88" s="262"/>
      <c r="H88" s="267">
        <v>165</v>
      </c>
      <c r="I88" s="262" t="s">
        <v>1444</v>
      </c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</row>
    <row r="89" spans="1:27" ht="15.75" customHeight="1">
      <c r="A89" s="261"/>
      <c r="B89" s="262"/>
      <c r="C89" s="262"/>
      <c r="D89" s="262"/>
      <c r="E89" s="233" t="s">
        <v>913</v>
      </c>
      <c r="F89" s="279">
        <v>166</v>
      </c>
      <c r="G89" s="262"/>
      <c r="H89" s="267">
        <v>182</v>
      </c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</row>
    <row r="90" spans="1:27" ht="15.75" customHeight="1">
      <c r="A90" s="261"/>
      <c r="B90" s="262"/>
      <c r="C90" s="262"/>
      <c r="D90" s="262"/>
      <c r="E90" s="265"/>
      <c r="F90" s="284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</row>
    <row r="91" spans="1:27" ht="15.75" customHeight="1">
      <c r="A91" s="261"/>
      <c r="B91" s="262"/>
      <c r="C91" s="262"/>
      <c r="D91" s="262"/>
      <c r="E91" s="265" t="s">
        <v>1440</v>
      </c>
      <c r="F91" s="284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</row>
    <row r="92" spans="1:27" ht="15.75" customHeight="1">
      <c r="A92" s="257">
        <v>6</v>
      </c>
      <c r="B92" s="258" t="s">
        <v>1596</v>
      </c>
      <c r="C92" s="258" t="s">
        <v>698</v>
      </c>
      <c r="D92" s="258" t="s">
        <v>701</v>
      </c>
      <c r="E92" s="258" t="s">
        <v>1568</v>
      </c>
      <c r="F92" s="259">
        <v>575</v>
      </c>
      <c r="G92" s="260"/>
      <c r="H92" s="264">
        <v>83</v>
      </c>
      <c r="I92" s="258" t="s">
        <v>1444</v>
      </c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</row>
    <row r="93" spans="1:27" ht="15.75" customHeight="1">
      <c r="A93" s="261"/>
      <c r="B93" s="262"/>
      <c r="C93" s="262"/>
      <c r="D93" s="262"/>
      <c r="E93" s="265" t="s">
        <v>1569</v>
      </c>
      <c r="F93" s="266">
        <v>575</v>
      </c>
      <c r="G93" s="262"/>
      <c r="H93" s="267">
        <v>103</v>
      </c>
      <c r="I93" s="265" t="s">
        <v>1444</v>
      </c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</row>
    <row r="94" spans="1:27" ht="15.75" customHeight="1">
      <c r="A94" s="261"/>
      <c r="B94" s="262"/>
      <c r="C94" s="262"/>
      <c r="D94" s="262"/>
      <c r="E94" s="265" t="s">
        <v>1570</v>
      </c>
      <c r="F94" s="266">
        <v>610</v>
      </c>
      <c r="G94" s="262"/>
      <c r="H94" s="267">
        <v>109</v>
      </c>
      <c r="I94" s="265" t="s">
        <v>1444</v>
      </c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</row>
    <row r="95" spans="1:27" ht="15.75" customHeight="1">
      <c r="A95" s="261"/>
      <c r="B95" s="262"/>
      <c r="C95" s="262"/>
      <c r="D95" s="262"/>
      <c r="E95" s="265" t="s">
        <v>1571</v>
      </c>
      <c r="F95" s="266">
        <v>575</v>
      </c>
      <c r="G95" s="262"/>
      <c r="H95" s="267">
        <v>123</v>
      </c>
      <c r="I95" s="265" t="s">
        <v>1444</v>
      </c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</row>
    <row r="96" spans="1:27" ht="15.75" customHeight="1">
      <c r="A96" s="261"/>
      <c r="B96" s="262"/>
      <c r="C96" s="262"/>
      <c r="D96" s="262"/>
      <c r="E96" s="265" t="s">
        <v>1572</v>
      </c>
      <c r="F96" s="266">
        <v>575</v>
      </c>
      <c r="G96" s="262"/>
      <c r="H96" s="267">
        <v>142</v>
      </c>
      <c r="I96" s="265" t="s">
        <v>1444</v>
      </c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</row>
    <row r="97" spans="1:27" ht="15.75" customHeight="1">
      <c r="A97" s="261"/>
      <c r="B97" s="262"/>
      <c r="C97" s="262"/>
      <c r="D97" s="262"/>
      <c r="E97" s="265" t="s">
        <v>1573</v>
      </c>
      <c r="F97" s="266">
        <v>610</v>
      </c>
      <c r="G97" s="262"/>
      <c r="H97" s="267">
        <v>103</v>
      </c>
      <c r="I97" s="262" t="s">
        <v>1444</v>
      </c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</row>
    <row r="98" spans="1:27" ht="15.75" customHeight="1">
      <c r="A98" s="261"/>
      <c r="B98" s="262"/>
      <c r="C98" s="262"/>
      <c r="D98" s="262"/>
      <c r="E98" s="265" t="s">
        <v>1558</v>
      </c>
      <c r="F98" s="266">
        <v>610</v>
      </c>
      <c r="G98" s="262"/>
      <c r="H98" s="267">
        <v>118</v>
      </c>
      <c r="I98" s="262" t="s">
        <v>1444</v>
      </c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</row>
    <row r="99" spans="1:27" ht="15.75" customHeight="1">
      <c r="A99" s="261"/>
      <c r="B99" s="262"/>
      <c r="C99" s="262"/>
      <c r="D99" s="262"/>
      <c r="E99" s="265" t="s">
        <v>1559</v>
      </c>
      <c r="F99" s="266">
        <v>610</v>
      </c>
      <c r="G99" s="262"/>
      <c r="H99" s="267">
        <v>137</v>
      </c>
      <c r="I99" s="262" t="s">
        <v>1444</v>
      </c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</row>
    <row r="100" spans="1:27" ht="15.75" customHeight="1">
      <c r="A100" s="261"/>
      <c r="B100" s="262"/>
      <c r="C100" s="262"/>
      <c r="D100" s="262"/>
      <c r="E100" s="265" t="s">
        <v>1560</v>
      </c>
      <c r="F100" s="266">
        <v>575</v>
      </c>
      <c r="G100" s="262"/>
      <c r="H100" s="267">
        <v>154</v>
      </c>
      <c r="I100" s="262" t="s">
        <v>1444</v>
      </c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</row>
    <row r="101" spans="1:27" ht="15.75" customHeight="1">
      <c r="A101" s="261"/>
      <c r="B101" s="262"/>
      <c r="C101" s="262"/>
      <c r="D101" s="262"/>
      <c r="E101" s="233" t="s">
        <v>884</v>
      </c>
      <c r="F101" s="266">
        <v>575</v>
      </c>
      <c r="G101" s="262"/>
      <c r="H101" s="267">
        <v>167</v>
      </c>
      <c r="I101" s="262" t="s">
        <v>1444</v>
      </c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</row>
    <row r="102" spans="1:27" ht="15.75" customHeight="1">
      <c r="A102" s="261"/>
      <c r="B102" s="262"/>
      <c r="C102" s="262"/>
      <c r="D102" s="262"/>
      <c r="E102" s="265" t="s">
        <v>913</v>
      </c>
      <c r="F102" s="266">
        <v>575</v>
      </c>
      <c r="G102" s="262"/>
      <c r="H102" s="267">
        <v>181</v>
      </c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</row>
    <row r="103" spans="1:27" ht="15.75" customHeight="1">
      <c r="A103" s="261"/>
      <c r="B103" s="262"/>
      <c r="C103" s="262"/>
      <c r="D103" s="262"/>
      <c r="E103" s="265"/>
      <c r="F103" s="263"/>
      <c r="G103" s="262"/>
      <c r="H103" s="262"/>
      <c r="I103" s="262"/>
      <c r="J103" s="262"/>
      <c r="K103" s="262"/>
      <c r="L103" s="262"/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</row>
    <row r="104" spans="1:27" ht="15.75" customHeight="1">
      <c r="A104" s="261"/>
      <c r="B104" s="262"/>
      <c r="C104" s="262"/>
      <c r="D104" s="262"/>
      <c r="E104" s="265" t="s">
        <v>1440</v>
      </c>
      <c r="F104" s="263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</row>
    <row r="105" spans="1:27" ht="15.75" customHeight="1">
      <c r="A105" s="257">
        <v>7</v>
      </c>
      <c r="B105" s="258" t="s">
        <v>1597</v>
      </c>
      <c r="C105" s="258" t="s">
        <v>727</v>
      </c>
      <c r="D105" s="258" t="s">
        <v>730</v>
      </c>
      <c r="E105" s="258" t="s">
        <v>1570</v>
      </c>
      <c r="F105" s="259">
        <v>1925</v>
      </c>
      <c r="G105" s="260"/>
      <c r="H105" s="264">
        <v>106</v>
      </c>
      <c r="I105" s="258" t="s">
        <v>1444</v>
      </c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</row>
    <row r="106" spans="1:27" ht="15.75" customHeight="1">
      <c r="A106" s="261"/>
      <c r="B106" s="262"/>
      <c r="C106" s="262"/>
      <c r="D106" s="262"/>
      <c r="E106" s="265" t="s">
        <v>1571</v>
      </c>
      <c r="F106" s="266">
        <v>1925</v>
      </c>
      <c r="G106" s="262"/>
      <c r="H106" s="267">
        <v>131</v>
      </c>
      <c r="I106" s="265" t="s">
        <v>1444</v>
      </c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</row>
    <row r="107" spans="1:27" ht="15.75" customHeight="1">
      <c r="A107" s="261"/>
      <c r="B107" s="262"/>
      <c r="C107" s="262"/>
      <c r="D107" s="262"/>
      <c r="E107" s="265" t="s">
        <v>1572</v>
      </c>
      <c r="F107" s="266">
        <v>1925</v>
      </c>
      <c r="G107" s="262"/>
      <c r="H107" s="267">
        <v>138</v>
      </c>
      <c r="I107" s="265" t="s">
        <v>1444</v>
      </c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</row>
    <row r="108" spans="1:27" ht="15.75" customHeight="1">
      <c r="A108" s="261"/>
      <c r="B108" s="262"/>
      <c r="C108" s="262"/>
      <c r="D108" s="262"/>
      <c r="E108" s="265" t="s">
        <v>1572</v>
      </c>
      <c r="F108" s="266">
        <v>1960</v>
      </c>
      <c r="G108" s="262"/>
      <c r="H108" s="267">
        <v>151</v>
      </c>
      <c r="I108" s="265" t="s">
        <v>1444</v>
      </c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</row>
    <row r="109" spans="1:27" ht="15.75" customHeight="1">
      <c r="A109" s="261"/>
      <c r="B109" s="262"/>
      <c r="C109" s="262"/>
      <c r="D109" s="262"/>
      <c r="E109" s="265" t="s">
        <v>1572</v>
      </c>
      <c r="F109" s="266" t="s">
        <v>1598</v>
      </c>
      <c r="G109" s="262"/>
      <c r="H109" s="267">
        <v>156</v>
      </c>
      <c r="I109" s="265" t="s">
        <v>1444</v>
      </c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</row>
    <row r="110" spans="1:27" ht="15.75" customHeight="1">
      <c r="A110" s="261"/>
      <c r="B110" s="262"/>
      <c r="C110" s="262"/>
      <c r="D110" s="262"/>
      <c r="E110" s="265" t="s">
        <v>1573</v>
      </c>
      <c r="F110" s="266" t="s">
        <v>1598</v>
      </c>
      <c r="G110" s="262"/>
      <c r="H110" s="267">
        <v>110</v>
      </c>
      <c r="I110" s="265" t="s">
        <v>1444</v>
      </c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</row>
    <row r="111" spans="1:27" ht="15.75" customHeight="1">
      <c r="A111" s="261"/>
      <c r="B111" s="262"/>
      <c r="C111" s="262"/>
      <c r="D111" s="262"/>
      <c r="E111" s="265" t="s">
        <v>1558</v>
      </c>
      <c r="F111" s="266" t="s">
        <v>1598</v>
      </c>
      <c r="G111" s="262"/>
      <c r="H111" s="267">
        <v>122</v>
      </c>
      <c r="I111" s="262" t="s">
        <v>1444</v>
      </c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</row>
    <row r="112" spans="1:27" ht="15.75" customHeight="1">
      <c r="A112" s="261"/>
      <c r="B112" s="262"/>
      <c r="C112" s="262"/>
      <c r="D112" s="262"/>
      <c r="E112" s="265" t="s">
        <v>1559</v>
      </c>
      <c r="F112" s="266" t="s">
        <v>1598</v>
      </c>
      <c r="G112" s="262"/>
      <c r="H112" s="267">
        <v>140</v>
      </c>
      <c r="I112" s="262" t="s">
        <v>1444</v>
      </c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</row>
    <row r="113" spans="1:27" ht="15.75" customHeight="1">
      <c r="A113" s="261"/>
      <c r="B113" s="262"/>
      <c r="C113" s="262"/>
      <c r="D113" s="262"/>
      <c r="E113" s="265" t="s">
        <v>1560</v>
      </c>
      <c r="F113" s="266">
        <v>1925</v>
      </c>
      <c r="G113" s="262"/>
      <c r="H113" s="267">
        <v>156</v>
      </c>
      <c r="I113" s="262" t="s">
        <v>1444</v>
      </c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</row>
    <row r="114" spans="1:27" ht="15.75" customHeight="1">
      <c r="A114" s="261"/>
      <c r="B114" s="262"/>
      <c r="C114" s="262"/>
      <c r="D114" s="262"/>
      <c r="E114" s="233" t="s">
        <v>884</v>
      </c>
      <c r="F114" s="266">
        <v>1960</v>
      </c>
      <c r="G114" s="262"/>
      <c r="H114" s="267">
        <v>169</v>
      </c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</row>
    <row r="115" spans="1:27" ht="15.75" customHeight="1">
      <c r="A115" s="261"/>
      <c r="B115" s="262"/>
      <c r="C115" s="262"/>
      <c r="D115" s="262"/>
      <c r="E115" s="265"/>
      <c r="F115" s="263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</row>
    <row r="116" spans="1:27" ht="15.75" customHeight="1">
      <c r="A116" s="261"/>
      <c r="B116" s="262"/>
      <c r="C116" s="262"/>
      <c r="D116" s="262"/>
      <c r="E116" s="265" t="s">
        <v>1440</v>
      </c>
      <c r="F116" s="263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</row>
    <row r="117" spans="1:27" ht="15.75" customHeight="1">
      <c r="A117" s="257">
        <v>8</v>
      </c>
      <c r="B117" s="258" t="s">
        <v>1599</v>
      </c>
      <c r="C117" s="258" t="s">
        <v>358</v>
      </c>
      <c r="D117" s="258" t="s">
        <v>47</v>
      </c>
      <c r="E117" s="258" t="s">
        <v>1567</v>
      </c>
      <c r="F117" s="259">
        <v>745</v>
      </c>
      <c r="G117" s="260"/>
      <c r="H117" s="264">
        <v>62</v>
      </c>
      <c r="I117" s="258" t="s">
        <v>1444</v>
      </c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</row>
    <row r="118" spans="1:27" ht="15.75" customHeight="1">
      <c r="A118" s="261"/>
      <c r="B118" s="262"/>
      <c r="C118" s="262"/>
      <c r="D118" s="262"/>
      <c r="E118" s="265" t="s">
        <v>1568</v>
      </c>
      <c r="F118" s="266">
        <v>745</v>
      </c>
      <c r="G118" s="262"/>
      <c r="H118" s="267">
        <v>80</v>
      </c>
      <c r="I118" s="265" t="s">
        <v>1444</v>
      </c>
      <c r="J118" s="262"/>
      <c r="K118" s="262"/>
      <c r="L118" s="262"/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</row>
    <row r="119" spans="1:27" ht="15.75" customHeight="1">
      <c r="A119" s="261"/>
      <c r="B119" s="262"/>
      <c r="C119" s="262"/>
      <c r="D119" s="262"/>
      <c r="E119" s="265" t="s">
        <v>1568</v>
      </c>
      <c r="F119" s="266">
        <v>1005</v>
      </c>
      <c r="G119" s="262"/>
      <c r="H119" s="267">
        <v>87</v>
      </c>
      <c r="I119" s="265" t="s">
        <v>1444</v>
      </c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</row>
    <row r="120" spans="1:27" ht="15.75" customHeight="1">
      <c r="A120" s="261"/>
      <c r="B120" s="262"/>
      <c r="C120" s="262"/>
      <c r="D120" s="262"/>
      <c r="E120" s="265" t="s">
        <v>1569</v>
      </c>
      <c r="F120" s="266">
        <v>1725</v>
      </c>
      <c r="G120" s="262"/>
      <c r="H120" s="267">
        <v>99</v>
      </c>
      <c r="I120" s="265" t="s">
        <v>1444</v>
      </c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</row>
    <row r="121" spans="1:27" ht="15.75" customHeight="1">
      <c r="A121" s="261"/>
      <c r="B121" s="262"/>
      <c r="C121" s="262"/>
      <c r="D121" s="262"/>
      <c r="E121" s="265" t="s">
        <v>1570</v>
      </c>
      <c r="F121" s="266">
        <v>645</v>
      </c>
      <c r="G121" s="262"/>
      <c r="H121" s="267">
        <v>110</v>
      </c>
      <c r="I121" s="265" t="s">
        <v>1444</v>
      </c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</row>
    <row r="122" spans="1:27" ht="15.75" customHeight="1">
      <c r="A122" s="261"/>
      <c r="B122" s="262"/>
      <c r="C122" s="262"/>
      <c r="D122" s="262"/>
      <c r="E122" s="265" t="s">
        <v>1571</v>
      </c>
      <c r="F122" s="266">
        <v>645</v>
      </c>
      <c r="G122" s="262"/>
      <c r="H122" s="267">
        <v>124</v>
      </c>
      <c r="I122" s="265" t="s">
        <v>1444</v>
      </c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</row>
    <row r="123" spans="1:27" ht="15.75" customHeight="1">
      <c r="A123" s="261"/>
      <c r="B123" s="262"/>
      <c r="C123" s="262"/>
      <c r="D123" s="262"/>
      <c r="E123" s="265" t="s">
        <v>1572</v>
      </c>
      <c r="F123" s="266">
        <v>845</v>
      </c>
      <c r="G123" s="262"/>
      <c r="H123" s="267">
        <v>143</v>
      </c>
      <c r="I123" s="265" t="s">
        <v>1444</v>
      </c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</row>
    <row r="124" spans="1:27" ht="15.75" customHeight="1">
      <c r="A124" s="261"/>
      <c r="B124" s="262"/>
      <c r="C124" s="262"/>
      <c r="D124" s="262"/>
      <c r="E124" s="265" t="s">
        <v>1573</v>
      </c>
      <c r="F124" s="266">
        <v>745</v>
      </c>
      <c r="G124" s="262"/>
      <c r="H124" s="267">
        <v>104</v>
      </c>
      <c r="I124" s="262" t="s">
        <v>1444</v>
      </c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</row>
    <row r="125" spans="1:27" ht="15.75" customHeight="1">
      <c r="A125" s="261"/>
      <c r="B125" s="262"/>
      <c r="C125" s="262"/>
      <c r="D125" s="262"/>
      <c r="E125" s="265" t="s">
        <v>1558</v>
      </c>
      <c r="F125" s="266">
        <v>745</v>
      </c>
      <c r="G125" s="262"/>
      <c r="H125" s="267">
        <v>119</v>
      </c>
      <c r="I125" s="262" t="s">
        <v>1444</v>
      </c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</row>
    <row r="126" spans="1:27" ht="15.75" customHeight="1">
      <c r="A126" s="261"/>
      <c r="B126" s="262"/>
      <c r="C126" s="262"/>
      <c r="D126" s="262"/>
      <c r="E126" s="265" t="s">
        <v>1559</v>
      </c>
      <c r="F126" s="266">
        <v>745</v>
      </c>
      <c r="G126" s="262"/>
      <c r="H126" s="267">
        <v>138</v>
      </c>
      <c r="I126" s="262" t="s">
        <v>1444</v>
      </c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</row>
    <row r="127" spans="1:27" ht="15.75" customHeight="1">
      <c r="A127" s="261"/>
      <c r="B127" s="262"/>
      <c r="C127" s="262"/>
      <c r="D127" s="262"/>
      <c r="E127" s="265" t="s">
        <v>1560</v>
      </c>
      <c r="F127" s="387">
        <v>1465</v>
      </c>
      <c r="G127" s="262"/>
      <c r="H127" s="388">
        <v>149</v>
      </c>
      <c r="I127" s="389" t="s">
        <v>1444</v>
      </c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</row>
    <row r="128" spans="1:27" ht="15.75" customHeight="1">
      <c r="A128" s="261"/>
      <c r="B128" s="262"/>
      <c r="C128" s="262"/>
      <c r="D128" s="262"/>
      <c r="E128" s="265" t="s">
        <v>884</v>
      </c>
      <c r="F128" s="386"/>
      <c r="G128" s="262"/>
      <c r="H128" s="386"/>
      <c r="I128" s="386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</row>
    <row r="129" spans="1:27" ht="15.75" customHeight="1">
      <c r="A129" s="261"/>
      <c r="B129" s="262"/>
      <c r="C129" s="262"/>
      <c r="D129" s="262"/>
      <c r="E129" s="265" t="s">
        <v>913</v>
      </c>
      <c r="F129" s="266">
        <v>745</v>
      </c>
      <c r="G129" s="262"/>
      <c r="H129" s="267">
        <v>179</v>
      </c>
      <c r="I129" s="262" t="s">
        <v>1444</v>
      </c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</row>
    <row r="130" spans="1:27" ht="15.75" customHeight="1">
      <c r="A130" s="261"/>
      <c r="B130" s="262"/>
      <c r="C130" s="262"/>
      <c r="D130" s="262"/>
      <c r="E130" s="265"/>
      <c r="F130" s="263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</row>
    <row r="131" spans="1:27" ht="15.75" customHeight="1">
      <c r="A131" s="261"/>
      <c r="B131" s="262"/>
      <c r="C131" s="262"/>
      <c r="D131" s="262"/>
      <c r="E131" s="265" t="s">
        <v>1440</v>
      </c>
      <c r="F131" s="263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</row>
    <row r="132" spans="1:27" ht="15.75" customHeight="1">
      <c r="A132" s="257">
        <v>9</v>
      </c>
      <c r="B132" s="258" t="s">
        <v>1600</v>
      </c>
      <c r="C132" s="258" t="s">
        <v>62</v>
      </c>
      <c r="D132" s="258" t="s">
        <v>65</v>
      </c>
      <c r="E132" s="258" t="s">
        <v>1569</v>
      </c>
      <c r="F132" s="259">
        <v>3625</v>
      </c>
      <c r="G132" s="260"/>
      <c r="H132" s="264">
        <v>97</v>
      </c>
      <c r="I132" s="258" t="s">
        <v>1444</v>
      </c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</row>
    <row r="133" spans="1:27" ht="15.75" customHeight="1">
      <c r="A133" s="261"/>
      <c r="B133" s="262"/>
      <c r="C133" s="262"/>
      <c r="D133" s="262"/>
      <c r="E133" s="265" t="s">
        <v>1570</v>
      </c>
      <c r="F133" s="266">
        <v>3625</v>
      </c>
      <c r="G133" s="262"/>
      <c r="H133" s="267">
        <v>111</v>
      </c>
      <c r="I133" s="265" t="s">
        <v>1444</v>
      </c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</row>
    <row r="134" spans="1:27" ht="15.75" customHeight="1">
      <c r="A134" s="261"/>
      <c r="B134" s="262"/>
      <c r="C134" s="262"/>
      <c r="D134" s="262"/>
      <c r="E134" s="265" t="s">
        <v>1601</v>
      </c>
      <c r="F134" s="266">
        <v>3625</v>
      </c>
      <c r="G134" s="262"/>
      <c r="H134" s="267">
        <v>125</v>
      </c>
      <c r="I134" s="265" t="s">
        <v>1444</v>
      </c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</row>
    <row r="135" spans="1:27" ht="15.75" customHeight="1">
      <c r="A135" s="261"/>
      <c r="B135" s="262"/>
      <c r="C135" s="262"/>
      <c r="D135" s="262"/>
      <c r="E135" s="265" t="s">
        <v>1572</v>
      </c>
      <c r="F135" s="266">
        <v>3625</v>
      </c>
      <c r="G135" s="262"/>
      <c r="H135" s="267">
        <v>144</v>
      </c>
      <c r="I135" s="265" t="s">
        <v>1444</v>
      </c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</row>
    <row r="136" spans="1:27" ht="15.75" customHeight="1">
      <c r="A136" s="261"/>
      <c r="B136" s="262"/>
      <c r="C136" s="262"/>
      <c r="D136" s="262"/>
      <c r="E136" s="265" t="s">
        <v>1573</v>
      </c>
      <c r="F136" s="266">
        <v>3625</v>
      </c>
      <c r="G136" s="262"/>
      <c r="H136" s="267">
        <v>105</v>
      </c>
      <c r="I136" s="265" t="s">
        <v>1444</v>
      </c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</row>
    <row r="137" spans="1:27" ht="15.75" customHeight="1">
      <c r="A137" s="261"/>
      <c r="B137" s="262"/>
      <c r="C137" s="262"/>
      <c r="D137" s="262"/>
      <c r="E137" s="265" t="s">
        <v>1558</v>
      </c>
      <c r="F137" s="266">
        <v>3625</v>
      </c>
      <c r="G137" s="262"/>
      <c r="H137" s="267">
        <v>120</v>
      </c>
      <c r="I137" s="262" t="s">
        <v>1444</v>
      </c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</row>
    <row r="138" spans="1:27" ht="15.75" customHeight="1">
      <c r="A138" s="261"/>
      <c r="B138" s="262"/>
      <c r="C138" s="262"/>
      <c r="D138" s="262"/>
      <c r="E138" s="265" t="s">
        <v>1559</v>
      </c>
      <c r="F138" s="266">
        <v>3660</v>
      </c>
      <c r="G138" s="262"/>
      <c r="H138" s="267">
        <v>139</v>
      </c>
      <c r="I138" s="262" t="s">
        <v>1444</v>
      </c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</row>
    <row r="139" spans="1:27" ht="15.75" customHeight="1">
      <c r="A139" s="261"/>
      <c r="B139" s="262"/>
      <c r="C139" s="262"/>
      <c r="D139" s="262"/>
      <c r="E139" s="265" t="s">
        <v>1560</v>
      </c>
      <c r="F139" s="266">
        <v>3625</v>
      </c>
      <c r="G139" s="263"/>
      <c r="H139" s="267">
        <v>155</v>
      </c>
      <c r="I139" s="262" t="s">
        <v>1444</v>
      </c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</row>
    <row r="140" spans="1:27" ht="15.75" customHeight="1">
      <c r="A140" s="261"/>
      <c r="B140" s="262"/>
      <c r="C140" s="262"/>
      <c r="D140" s="262"/>
      <c r="E140" s="265" t="s">
        <v>884</v>
      </c>
      <c r="F140" s="266">
        <v>3625</v>
      </c>
      <c r="G140" s="263"/>
      <c r="H140" s="267">
        <v>168</v>
      </c>
      <c r="I140" s="262" t="s">
        <v>1444</v>
      </c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</row>
    <row r="141" spans="1:27" ht="15.75" customHeight="1">
      <c r="A141" s="261"/>
      <c r="B141" s="262"/>
      <c r="C141" s="262"/>
      <c r="D141" s="262"/>
      <c r="E141" s="265" t="s">
        <v>913</v>
      </c>
      <c r="F141" s="266">
        <v>7837</v>
      </c>
      <c r="G141" s="263"/>
      <c r="H141" s="267">
        <v>178</v>
      </c>
      <c r="I141" s="262" t="s">
        <v>1444</v>
      </c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</row>
    <row r="142" spans="1:27" ht="15.75" customHeight="1">
      <c r="A142" s="261"/>
      <c r="B142" s="262"/>
      <c r="C142" s="262"/>
      <c r="D142" s="262"/>
      <c r="E142" s="265"/>
      <c r="F142" s="263"/>
      <c r="G142" s="263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</row>
    <row r="143" spans="1:27" ht="15.75" customHeight="1">
      <c r="A143" s="261"/>
      <c r="B143" s="262"/>
      <c r="C143" s="262"/>
      <c r="D143" s="262"/>
      <c r="E143" s="265" t="s">
        <v>1440</v>
      </c>
      <c r="F143" s="263"/>
      <c r="G143" s="263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</row>
    <row r="144" spans="1:27" ht="15.75" customHeight="1">
      <c r="A144" s="257">
        <v>10</v>
      </c>
      <c r="B144" s="258" t="s">
        <v>1602</v>
      </c>
      <c r="C144" s="258" t="s">
        <v>1091</v>
      </c>
      <c r="D144" s="258" t="s">
        <v>901</v>
      </c>
      <c r="E144" s="258" t="s">
        <v>1438</v>
      </c>
      <c r="F144" s="259">
        <v>843.75</v>
      </c>
      <c r="G144" s="260"/>
      <c r="H144" s="264">
        <v>21</v>
      </c>
      <c r="I144" s="258" t="s">
        <v>1444</v>
      </c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</row>
    <row r="145" spans="1:27" ht="15.75" customHeight="1">
      <c r="A145" s="261"/>
      <c r="B145" s="262"/>
      <c r="C145" s="262"/>
      <c r="D145" s="262"/>
      <c r="E145" s="265" t="s">
        <v>1445</v>
      </c>
      <c r="F145" s="266">
        <v>1123.75</v>
      </c>
      <c r="G145" s="262"/>
      <c r="H145" s="267">
        <v>25</v>
      </c>
      <c r="I145" s="265" t="s">
        <v>1444</v>
      </c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</row>
    <row r="146" spans="1:27" ht="15.75" customHeight="1">
      <c r="A146" s="261"/>
      <c r="B146" s="262"/>
      <c r="C146" s="262"/>
      <c r="D146" s="262"/>
      <c r="E146" s="262"/>
      <c r="F146" s="266">
        <v>140</v>
      </c>
      <c r="G146" s="262"/>
      <c r="H146" s="267">
        <v>32</v>
      </c>
      <c r="I146" s="265" t="s">
        <v>1444</v>
      </c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</row>
    <row r="147" spans="1:27" ht="15.75" customHeight="1">
      <c r="A147" s="261"/>
      <c r="B147" s="262"/>
      <c r="C147" s="262"/>
      <c r="D147" s="262"/>
      <c r="E147" s="262"/>
      <c r="F147" s="266">
        <v>156</v>
      </c>
      <c r="G147" s="262"/>
      <c r="H147" s="267">
        <v>54</v>
      </c>
      <c r="I147" s="265" t="s">
        <v>1444</v>
      </c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</row>
    <row r="148" spans="1:27" ht="15.75" customHeight="1">
      <c r="A148" s="261"/>
      <c r="B148" s="262"/>
      <c r="C148" s="262"/>
      <c r="D148" s="262"/>
      <c r="E148" s="262"/>
      <c r="F148" s="266">
        <v>220</v>
      </c>
      <c r="G148" s="262"/>
      <c r="H148" s="267">
        <v>67</v>
      </c>
      <c r="I148" s="265" t="s">
        <v>1444</v>
      </c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</row>
    <row r="149" spans="1:27" ht="15.75" customHeight="1">
      <c r="A149" s="261"/>
      <c r="B149" s="262"/>
      <c r="C149" s="262"/>
      <c r="D149" s="262"/>
      <c r="E149" s="262"/>
      <c r="F149" s="266">
        <v>140</v>
      </c>
      <c r="G149" s="262"/>
      <c r="H149" s="267">
        <v>105</v>
      </c>
      <c r="I149" s="265" t="s">
        <v>1444</v>
      </c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</row>
    <row r="150" spans="1:27" ht="15.75" customHeight="1">
      <c r="A150" s="261"/>
      <c r="B150" s="262"/>
      <c r="C150" s="262"/>
      <c r="D150" s="262"/>
      <c r="E150" s="265" t="s">
        <v>1601</v>
      </c>
      <c r="F150" s="266">
        <v>460</v>
      </c>
      <c r="G150" s="262"/>
      <c r="H150" s="267">
        <v>121</v>
      </c>
      <c r="I150" s="265" t="s">
        <v>1444</v>
      </c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</row>
    <row r="151" spans="1:27" ht="15.75" customHeight="1">
      <c r="A151" s="261"/>
      <c r="B151" s="262"/>
      <c r="C151" s="262"/>
      <c r="D151" s="262"/>
      <c r="E151" s="265" t="s">
        <v>1572</v>
      </c>
      <c r="F151" s="266">
        <v>320</v>
      </c>
      <c r="G151" s="262"/>
      <c r="H151" s="267">
        <v>145</v>
      </c>
      <c r="I151" s="265" t="s">
        <v>1444</v>
      </c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</row>
    <row r="152" spans="1:27" ht="15.75" customHeight="1">
      <c r="A152" s="261"/>
      <c r="B152" s="262"/>
      <c r="C152" s="262"/>
      <c r="D152" s="262"/>
      <c r="E152" s="265" t="s">
        <v>1440</v>
      </c>
      <c r="F152" s="263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</row>
    <row r="153" spans="1:27" ht="15.75" customHeight="1">
      <c r="A153" s="257">
        <v>11</v>
      </c>
      <c r="B153" s="258" t="s">
        <v>1603</v>
      </c>
      <c r="C153" s="258" t="s">
        <v>706</v>
      </c>
      <c r="D153" s="258" t="s">
        <v>1304</v>
      </c>
      <c r="E153" s="258" t="s">
        <v>1604</v>
      </c>
      <c r="F153" s="259">
        <v>3225</v>
      </c>
      <c r="G153" s="260"/>
      <c r="H153" s="264">
        <v>118</v>
      </c>
      <c r="I153" s="258" t="s">
        <v>1444</v>
      </c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</row>
    <row r="154" spans="1:27" ht="15.75" customHeight="1">
      <c r="A154" s="268"/>
      <c r="B154" s="269"/>
      <c r="C154" s="269"/>
      <c r="D154" s="269"/>
      <c r="E154" s="276" t="s">
        <v>1605</v>
      </c>
      <c r="F154" s="270">
        <v>4025</v>
      </c>
      <c r="G154" s="269"/>
      <c r="H154" s="278">
        <v>139</v>
      </c>
      <c r="I154" s="276" t="s">
        <v>1444</v>
      </c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</row>
    <row r="155" spans="1:27" ht="15.75" customHeight="1">
      <c r="A155" s="261"/>
      <c r="B155" s="262"/>
      <c r="C155" s="262"/>
      <c r="D155" s="262"/>
      <c r="E155" s="265" t="s">
        <v>1573</v>
      </c>
      <c r="F155" s="270">
        <v>3625</v>
      </c>
      <c r="G155" s="263"/>
      <c r="H155" s="267">
        <v>106</v>
      </c>
      <c r="I155" s="265" t="s">
        <v>1444</v>
      </c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</row>
    <row r="156" spans="1:27" ht="15.75" customHeight="1">
      <c r="A156" s="261"/>
      <c r="B156" s="262"/>
      <c r="C156" s="262"/>
      <c r="D156" s="262"/>
      <c r="E156" s="265" t="s">
        <v>1558</v>
      </c>
      <c r="F156" s="270">
        <v>3625</v>
      </c>
      <c r="G156" s="263"/>
      <c r="H156" s="267">
        <v>113</v>
      </c>
      <c r="I156" s="262" t="s">
        <v>1444</v>
      </c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</row>
    <row r="157" spans="1:27" ht="15.75" customHeight="1">
      <c r="A157" s="261"/>
      <c r="B157" s="262"/>
      <c r="C157" s="262"/>
      <c r="D157" s="262"/>
      <c r="E157" s="265" t="s">
        <v>1559</v>
      </c>
      <c r="F157" s="270">
        <v>3660</v>
      </c>
      <c r="G157" s="263"/>
      <c r="H157" s="267">
        <v>136</v>
      </c>
      <c r="I157" s="262" t="s">
        <v>1444</v>
      </c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</row>
    <row r="158" spans="1:27" ht="15.75" customHeight="1">
      <c r="A158" s="261"/>
      <c r="B158" s="262"/>
      <c r="C158" s="262"/>
      <c r="D158" s="262"/>
      <c r="E158" s="265" t="s">
        <v>1560</v>
      </c>
      <c r="F158" s="263"/>
      <c r="G158" s="263"/>
      <c r="H158" s="262"/>
      <c r="I158" s="262"/>
      <c r="J158" s="262"/>
      <c r="K158" s="262"/>
      <c r="L158" s="262"/>
      <c r="M158" s="262"/>
      <c r="N158" s="262"/>
      <c r="O158" s="262"/>
      <c r="P158" s="262"/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</row>
    <row r="159" spans="1:27" ht="15.75" customHeight="1">
      <c r="A159" s="261"/>
      <c r="B159" s="262"/>
      <c r="C159" s="262"/>
      <c r="D159" s="262"/>
      <c r="E159" s="265" t="s">
        <v>884</v>
      </c>
      <c r="F159" s="263"/>
      <c r="G159" s="263"/>
      <c r="H159" s="262"/>
      <c r="I159" s="262"/>
      <c r="J159" s="262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</row>
    <row r="160" spans="1:27" ht="15.75" customHeight="1">
      <c r="A160" s="261"/>
      <c r="B160" s="262"/>
      <c r="C160" s="262"/>
      <c r="D160" s="262"/>
      <c r="E160" s="265" t="s">
        <v>913</v>
      </c>
      <c r="F160" s="263"/>
      <c r="G160" s="263"/>
      <c r="H160" s="262"/>
      <c r="I160" s="262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</row>
    <row r="161" spans="1:27" ht="15.75" customHeight="1">
      <c r="A161" s="261"/>
      <c r="B161" s="262"/>
      <c r="C161" s="262"/>
      <c r="D161" s="262"/>
      <c r="E161" s="265"/>
      <c r="F161" s="263"/>
      <c r="G161" s="263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</row>
    <row r="162" spans="1:27" ht="15.75" customHeight="1">
      <c r="A162" s="261"/>
      <c r="B162" s="262"/>
      <c r="C162" s="262"/>
      <c r="D162" s="262"/>
      <c r="E162" s="265" t="s">
        <v>1440</v>
      </c>
      <c r="F162" s="263"/>
      <c r="G162" s="263"/>
      <c r="H162" s="262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</row>
    <row r="163" spans="1:27" ht="15.75" customHeight="1">
      <c r="A163" s="285">
        <v>1</v>
      </c>
      <c r="B163" s="286" t="s">
        <v>1606</v>
      </c>
      <c r="C163" s="286" t="s">
        <v>1607</v>
      </c>
      <c r="D163" s="286" t="s">
        <v>80</v>
      </c>
      <c r="E163" s="286" t="s">
        <v>1438</v>
      </c>
      <c r="F163" s="287">
        <v>1665</v>
      </c>
      <c r="G163" s="288"/>
      <c r="H163" s="289">
        <v>71</v>
      </c>
      <c r="I163" s="286" t="s">
        <v>1444</v>
      </c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</row>
    <row r="164" spans="1:27" ht="15.75" customHeight="1">
      <c r="A164" s="261"/>
      <c r="B164" s="262"/>
      <c r="C164" s="262"/>
      <c r="D164" s="262"/>
      <c r="E164" s="265" t="s">
        <v>1445</v>
      </c>
      <c r="F164" s="266">
        <v>1665</v>
      </c>
      <c r="G164" s="262"/>
      <c r="H164" s="267">
        <v>94</v>
      </c>
      <c r="I164" s="265" t="s">
        <v>1444</v>
      </c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</row>
    <row r="165" spans="1:27" ht="15.75" customHeight="1">
      <c r="A165" s="261"/>
      <c r="B165" s="262"/>
      <c r="C165" s="262"/>
      <c r="D165" s="262"/>
      <c r="E165" s="265" t="s">
        <v>1440</v>
      </c>
      <c r="F165" s="263"/>
      <c r="G165" s="262"/>
      <c r="H165" s="262"/>
      <c r="I165" s="262"/>
      <c r="J165" s="262"/>
      <c r="K165" s="262"/>
      <c r="L165" s="262"/>
      <c r="M165" s="262"/>
      <c r="N165" s="262"/>
      <c r="O165" s="262"/>
      <c r="P165" s="263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</row>
    <row r="166" spans="1:27" ht="15.75" customHeight="1">
      <c r="A166" s="285">
        <v>2</v>
      </c>
      <c r="B166" s="286" t="s">
        <v>1608</v>
      </c>
      <c r="C166" s="286" t="s">
        <v>1307</v>
      </c>
      <c r="D166" s="286" t="s">
        <v>1309</v>
      </c>
      <c r="E166" s="286" t="s">
        <v>1438</v>
      </c>
      <c r="F166" s="287">
        <v>425</v>
      </c>
      <c r="G166" s="290"/>
      <c r="H166" s="289">
        <v>120</v>
      </c>
      <c r="I166" s="286" t="s">
        <v>1444</v>
      </c>
      <c r="J166" s="290"/>
      <c r="K166" s="290"/>
      <c r="L166" s="290"/>
      <c r="M166" s="290"/>
      <c r="N166" s="290"/>
      <c r="O166" s="290"/>
      <c r="P166" s="288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</row>
    <row r="167" spans="1:27" ht="15.75" customHeight="1">
      <c r="A167" s="261"/>
      <c r="B167" s="262"/>
      <c r="C167" s="262"/>
      <c r="D167" s="262"/>
      <c r="E167" s="265" t="s">
        <v>1445</v>
      </c>
      <c r="F167" s="266">
        <v>450</v>
      </c>
      <c r="G167" s="262"/>
      <c r="H167" s="267">
        <v>129</v>
      </c>
      <c r="I167" s="262" t="s">
        <v>1444</v>
      </c>
      <c r="J167" s="262"/>
      <c r="K167" s="262"/>
      <c r="L167" s="262"/>
      <c r="M167" s="262"/>
      <c r="N167" s="262"/>
      <c r="O167" s="262"/>
      <c r="P167" s="263"/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</row>
    <row r="168" spans="1:27" ht="15.75" customHeight="1">
      <c r="A168" s="261"/>
      <c r="B168" s="262"/>
      <c r="C168" s="262"/>
      <c r="D168" s="262"/>
      <c r="E168" s="265" t="s">
        <v>1450</v>
      </c>
      <c r="F168" s="266">
        <v>425</v>
      </c>
      <c r="G168" s="262"/>
      <c r="H168" s="267">
        <v>135</v>
      </c>
      <c r="I168" s="265" t="s">
        <v>1444</v>
      </c>
      <c r="J168" s="262"/>
      <c r="K168" s="262"/>
      <c r="L168" s="262"/>
      <c r="M168" s="262"/>
      <c r="N168" s="262"/>
      <c r="O168" s="262"/>
      <c r="P168" s="263"/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</row>
    <row r="169" spans="1:27" ht="15.75" customHeight="1">
      <c r="A169" s="261"/>
      <c r="B169" s="262"/>
      <c r="C169" s="262"/>
      <c r="D169" s="262"/>
      <c r="E169" s="265" t="s">
        <v>1462</v>
      </c>
      <c r="F169" s="266">
        <v>425</v>
      </c>
      <c r="G169" s="262"/>
      <c r="H169" s="267">
        <v>137</v>
      </c>
      <c r="I169" s="265" t="s">
        <v>1444</v>
      </c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</row>
    <row r="170" spans="1:27" ht="15.75" customHeight="1">
      <c r="A170" s="261"/>
      <c r="B170" s="262"/>
      <c r="C170" s="262"/>
      <c r="D170" s="262"/>
      <c r="E170" s="265" t="s">
        <v>1440</v>
      </c>
      <c r="F170" s="263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</row>
    <row r="171" spans="1:27" ht="15.75" customHeight="1">
      <c r="A171" s="285">
        <v>3</v>
      </c>
      <c r="B171" s="286" t="s">
        <v>1609</v>
      </c>
      <c r="C171" s="286" t="s">
        <v>362</v>
      </c>
      <c r="D171" s="286" t="s">
        <v>366</v>
      </c>
      <c r="E171" s="286" t="s">
        <v>1438</v>
      </c>
      <c r="F171" s="287">
        <v>2425</v>
      </c>
      <c r="G171" s="290"/>
      <c r="H171" s="289">
        <v>47</v>
      </c>
      <c r="I171" s="286" t="s">
        <v>1444</v>
      </c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</row>
    <row r="172" spans="1:27" ht="15.75" customHeight="1">
      <c r="A172" s="268"/>
      <c r="B172" s="269"/>
      <c r="C172" s="269"/>
      <c r="D172" s="269"/>
      <c r="E172" s="276" t="s">
        <v>1445</v>
      </c>
      <c r="F172" s="270">
        <v>5913</v>
      </c>
      <c r="G172" s="269"/>
      <c r="H172" s="278">
        <v>159</v>
      </c>
      <c r="I172" s="276" t="s">
        <v>1444</v>
      </c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</row>
    <row r="173" spans="1:27" ht="15.75" customHeight="1">
      <c r="A173" s="268"/>
      <c r="B173" s="269"/>
      <c r="C173" s="269"/>
      <c r="D173" s="269"/>
      <c r="E173" s="265" t="s">
        <v>1440</v>
      </c>
      <c r="F173" s="263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</row>
    <row r="174" spans="1:27" ht="15.75" customHeight="1">
      <c r="A174" s="285">
        <v>4</v>
      </c>
      <c r="B174" s="286" t="s">
        <v>1610</v>
      </c>
      <c r="C174" s="286" t="s">
        <v>1611</v>
      </c>
      <c r="D174" s="286" t="s">
        <v>440</v>
      </c>
      <c r="E174" s="286" t="s">
        <v>1438</v>
      </c>
      <c r="F174" s="287">
        <v>450</v>
      </c>
      <c r="G174" s="290"/>
      <c r="H174" s="289">
        <v>100</v>
      </c>
      <c r="I174" s="286" t="s">
        <v>1444</v>
      </c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</row>
    <row r="175" spans="1:27" ht="15.75" customHeight="1">
      <c r="A175" s="261"/>
      <c r="B175" s="262"/>
      <c r="C175" s="262"/>
      <c r="D175" s="262"/>
      <c r="E175" s="265" t="s">
        <v>1445</v>
      </c>
      <c r="F175" s="270">
        <v>450</v>
      </c>
      <c r="G175" s="262"/>
      <c r="H175" s="267">
        <v>101</v>
      </c>
      <c r="I175" s="265" t="s">
        <v>1444</v>
      </c>
      <c r="J175" s="262"/>
      <c r="K175" s="262"/>
      <c r="L175" s="262"/>
      <c r="M175" s="262"/>
      <c r="N175" s="262"/>
      <c r="O175" s="262"/>
      <c r="P175" s="262"/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</row>
    <row r="176" spans="1:27" ht="15.75" customHeight="1">
      <c r="A176" s="261"/>
      <c r="B176" s="262"/>
      <c r="C176" s="262"/>
      <c r="D176" s="262"/>
      <c r="E176" s="265" t="s">
        <v>1440</v>
      </c>
      <c r="F176" s="263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</row>
    <row r="177" spans="1:27" ht="15.75" customHeight="1">
      <c r="A177" s="285">
        <v>5</v>
      </c>
      <c r="B177" s="286" t="s">
        <v>1612</v>
      </c>
      <c r="C177" s="286" t="s">
        <v>1613</v>
      </c>
      <c r="D177" s="286" t="s">
        <v>440</v>
      </c>
      <c r="E177" s="286" t="s">
        <v>1438</v>
      </c>
      <c r="F177" s="287">
        <v>450</v>
      </c>
      <c r="G177" s="290"/>
      <c r="H177" s="289">
        <v>132</v>
      </c>
      <c r="I177" s="286" t="s">
        <v>1444</v>
      </c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</row>
    <row r="178" spans="1:27" ht="15.75" customHeight="1">
      <c r="A178" s="261"/>
      <c r="B178" s="262"/>
      <c r="C178" s="262"/>
      <c r="D178" s="262"/>
      <c r="E178" s="265" t="s">
        <v>1445</v>
      </c>
      <c r="F178" s="270">
        <v>670</v>
      </c>
      <c r="G178" s="262"/>
      <c r="H178" s="267">
        <v>153</v>
      </c>
      <c r="I178" s="265" t="s">
        <v>1444</v>
      </c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</row>
    <row r="179" spans="1:27" ht="15.75" customHeight="1">
      <c r="A179" s="261"/>
      <c r="B179" s="262"/>
      <c r="C179" s="262"/>
      <c r="D179" s="262"/>
      <c r="E179" s="265" t="s">
        <v>1440</v>
      </c>
      <c r="F179" s="266">
        <v>240</v>
      </c>
      <c r="G179" s="262"/>
      <c r="H179" s="267">
        <v>153</v>
      </c>
      <c r="I179" s="265" t="s">
        <v>1444</v>
      </c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</row>
    <row r="180" spans="1:27" ht="15.75" customHeight="1">
      <c r="A180" s="285">
        <v>6</v>
      </c>
      <c r="B180" s="286" t="s">
        <v>1614</v>
      </c>
      <c r="C180" s="286" t="s">
        <v>1615</v>
      </c>
      <c r="D180" s="286" t="s">
        <v>440</v>
      </c>
      <c r="E180" s="286" t="s">
        <v>1438</v>
      </c>
      <c r="F180" s="287">
        <v>1512</v>
      </c>
      <c r="G180" s="290"/>
      <c r="H180" s="289">
        <v>134</v>
      </c>
      <c r="I180" s="286" t="s">
        <v>1444</v>
      </c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</row>
    <row r="181" spans="1:27" ht="15.75" customHeight="1">
      <c r="A181" s="261"/>
      <c r="B181" s="262"/>
      <c r="C181" s="262"/>
      <c r="D181" s="262"/>
      <c r="E181" s="265" t="s">
        <v>1445</v>
      </c>
      <c r="F181" s="270">
        <v>1606.5</v>
      </c>
      <c r="G181" s="262"/>
      <c r="H181" s="267">
        <v>154</v>
      </c>
      <c r="I181" s="262" t="s">
        <v>1444</v>
      </c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</row>
    <row r="182" spans="1:27" ht="15.75" customHeight="1">
      <c r="A182" s="261"/>
      <c r="B182" s="262"/>
      <c r="C182" s="262"/>
      <c r="D182" s="262"/>
      <c r="E182" s="265" t="s">
        <v>1450</v>
      </c>
      <c r="F182" s="266">
        <v>1606.5</v>
      </c>
      <c r="G182" s="262"/>
      <c r="H182" s="267">
        <v>123</v>
      </c>
      <c r="I182" s="262" t="s">
        <v>1444</v>
      </c>
      <c r="J182" s="262"/>
      <c r="K182" s="262"/>
      <c r="L182" s="262"/>
      <c r="M182" s="262"/>
      <c r="N182" s="262"/>
      <c r="O182" s="262"/>
      <c r="P182" s="262"/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</row>
    <row r="183" spans="1:27" ht="15.75" customHeight="1">
      <c r="A183" s="261"/>
      <c r="B183" s="262"/>
      <c r="C183" s="262"/>
      <c r="D183" s="262"/>
      <c r="E183" s="265" t="s">
        <v>1440</v>
      </c>
      <c r="F183" s="266">
        <v>960</v>
      </c>
      <c r="G183" s="262"/>
      <c r="H183" s="267">
        <v>123</v>
      </c>
      <c r="I183" s="262" t="s">
        <v>1444</v>
      </c>
      <c r="J183" s="262" t="s">
        <v>1616</v>
      </c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</row>
    <row r="184" spans="1:27" ht="15.75" customHeight="1">
      <c r="A184" s="261"/>
      <c r="B184" s="262"/>
      <c r="C184" s="262"/>
      <c r="D184" s="262"/>
      <c r="E184" s="265" t="s">
        <v>1440</v>
      </c>
      <c r="F184" s="266">
        <v>260</v>
      </c>
      <c r="G184" s="262"/>
      <c r="H184" s="262"/>
      <c r="I184" s="262"/>
      <c r="J184" s="262" t="s">
        <v>1617</v>
      </c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</row>
    <row r="185" spans="1:27" ht="15.75" customHeight="1">
      <c r="A185" s="285">
        <v>7</v>
      </c>
      <c r="B185" s="286" t="s">
        <v>1618</v>
      </c>
      <c r="C185" s="286" t="s">
        <v>1619</v>
      </c>
      <c r="D185" s="286" t="s">
        <v>440</v>
      </c>
      <c r="E185" s="286" t="s">
        <v>1438</v>
      </c>
      <c r="F185" s="287">
        <v>450</v>
      </c>
      <c r="G185" s="290"/>
      <c r="H185" s="289">
        <v>127</v>
      </c>
      <c r="I185" s="286"/>
      <c r="J185" s="290"/>
      <c r="K185" s="291">
        <v>6</v>
      </c>
      <c r="L185" s="286" t="s">
        <v>1614</v>
      </c>
      <c r="M185" s="286" t="s">
        <v>1615</v>
      </c>
      <c r="N185" s="286" t="s">
        <v>440</v>
      </c>
      <c r="O185" s="286" t="s">
        <v>1438</v>
      </c>
      <c r="P185" s="287">
        <v>1512</v>
      </c>
      <c r="Q185" s="290"/>
      <c r="R185" s="289">
        <v>134</v>
      </c>
      <c r="S185" s="286" t="s">
        <v>1444</v>
      </c>
      <c r="T185" s="290"/>
      <c r="U185" s="290"/>
      <c r="V185" s="290"/>
      <c r="W185" s="290"/>
      <c r="X185" s="290"/>
      <c r="Y185" s="290"/>
      <c r="Z185" s="290"/>
      <c r="AA185" s="290"/>
    </row>
    <row r="186" spans="1:27" ht="15.75" customHeight="1">
      <c r="A186" s="261"/>
      <c r="B186" s="262"/>
      <c r="C186" s="262"/>
      <c r="D186" s="262"/>
      <c r="E186" s="265" t="s">
        <v>1445</v>
      </c>
      <c r="F186" s="266">
        <v>450</v>
      </c>
      <c r="G186" s="262"/>
      <c r="H186" s="267">
        <v>142</v>
      </c>
      <c r="I186" s="262"/>
      <c r="J186" s="262"/>
      <c r="K186" s="262"/>
      <c r="L186" s="262"/>
      <c r="M186" s="262"/>
      <c r="N186" s="262"/>
      <c r="O186" s="265"/>
      <c r="P186" s="266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</row>
    <row r="187" spans="1:27" ht="15.75" customHeight="1">
      <c r="A187" s="261"/>
      <c r="B187" s="262"/>
      <c r="C187" s="262"/>
      <c r="D187" s="262"/>
      <c r="E187" s="265" t="s">
        <v>1440</v>
      </c>
      <c r="F187" s="270">
        <v>80</v>
      </c>
      <c r="G187" s="262"/>
      <c r="H187" s="267">
        <v>142</v>
      </c>
      <c r="I187" s="262"/>
      <c r="J187" s="274" t="s">
        <v>1620</v>
      </c>
      <c r="K187" s="262"/>
      <c r="L187" s="262"/>
      <c r="M187" s="262"/>
      <c r="N187" s="262"/>
      <c r="O187" s="265" t="s">
        <v>1445</v>
      </c>
      <c r="P187" s="266">
        <v>1606.5</v>
      </c>
      <c r="Q187" s="262"/>
      <c r="R187" s="267">
        <v>154</v>
      </c>
      <c r="S187" s="262" t="s">
        <v>1444</v>
      </c>
      <c r="T187" s="262"/>
      <c r="U187" s="262"/>
      <c r="V187" s="262"/>
      <c r="W187" s="262"/>
      <c r="X187" s="262"/>
      <c r="Y187" s="262"/>
      <c r="Z187" s="262"/>
      <c r="AA187" s="262"/>
    </row>
    <row r="188" spans="1:27" ht="15.75" customHeight="1">
      <c r="A188" s="261"/>
      <c r="B188" s="262"/>
      <c r="C188" s="262"/>
      <c r="D188" s="262"/>
      <c r="E188" s="265" t="s">
        <v>1440</v>
      </c>
      <c r="F188" s="270">
        <v>200</v>
      </c>
      <c r="G188" s="262"/>
      <c r="H188" s="262"/>
      <c r="I188" s="262"/>
      <c r="J188" s="274" t="s">
        <v>1621</v>
      </c>
      <c r="K188" s="274"/>
      <c r="L188" s="262"/>
      <c r="M188" s="262"/>
      <c r="N188" s="262"/>
      <c r="O188" s="265"/>
      <c r="P188" s="266"/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</row>
    <row r="189" spans="1:27" ht="15.75" customHeight="1">
      <c r="A189" s="285">
        <v>8</v>
      </c>
      <c r="B189" s="286" t="s">
        <v>1622</v>
      </c>
      <c r="C189" s="286" t="s">
        <v>763</v>
      </c>
      <c r="D189" s="286" t="s">
        <v>766</v>
      </c>
      <c r="E189" s="286" t="s">
        <v>1438</v>
      </c>
      <c r="F189" s="287">
        <v>1750</v>
      </c>
      <c r="G189" s="290"/>
      <c r="H189" s="289">
        <v>61</v>
      </c>
      <c r="I189" s="286" t="s">
        <v>1444</v>
      </c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</row>
    <row r="190" spans="1:27" ht="15.75" customHeight="1">
      <c r="A190" s="261"/>
      <c r="B190" s="262"/>
      <c r="C190" s="262"/>
      <c r="D190" s="262"/>
      <c r="E190" s="265" t="s">
        <v>1445</v>
      </c>
      <c r="F190" s="270">
        <v>1750</v>
      </c>
      <c r="G190" s="262"/>
      <c r="H190" s="267">
        <v>77</v>
      </c>
      <c r="I190" s="265" t="s">
        <v>1444</v>
      </c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</row>
    <row r="191" spans="1:27" ht="15.75" customHeight="1">
      <c r="A191" s="261"/>
      <c r="B191" s="262"/>
      <c r="C191" s="262"/>
      <c r="D191" s="262"/>
      <c r="E191" s="265" t="s">
        <v>1450</v>
      </c>
      <c r="F191" s="270">
        <v>1750</v>
      </c>
      <c r="G191" s="262"/>
      <c r="H191" s="267">
        <v>98</v>
      </c>
      <c r="I191" s="265" t="s">
        <v>1444</v>
      </c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</row>
    <row r="192" spans="1:27" ht="15.75" customHeight="1">
      <c r="A192" s="261"/>
      <c r="B192" s="262"/>
      <c r="C192" s="262"/>
      <c r="D192" s="262"/>
      <c r="E192" s="265" t="s">
        <v>1462</v>
      </c>
      <c r="F192" s="270">
        <v>1750</v>
      </c>
      <c r="G192" s="262"/>
      <c r="H192" s="267">
        <v>150</v>
      </c>
      <c r="I192" s="265" t="s">
        <v>1444</v>
      </c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</row>
    <row r="193" spans="1:27" ht="15.75" customHeight="1">
      <c r="A193" s="261"/>
      <c r="B193" s="262"/>
      <c r="C193" s="262"/>
      <c r="D193" s="262"/>
      <c r="E193" s="265" t="s">
        <v>1440</v>
      </c>
      <c r="F193" s="266">
        <v>425</v>
      </c>
      <c r="G193" s="262"/>
      <c r="H193" s="267">
        <v>150</v>
      </c>
      <c r="I193" s="262" t="s">
        <v>1444</v>
      </c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</row>
    <row r="194" spans="1:27" ht="15.75" customHeight="1">
      <c r="A194" s="261"/>
      <c r="B194" s="265"/>
      <c r="C194" s="265"/>
      <c r="D194" s="265"/>
      <c r="E194" s="265"/>
      <c r="F194" s="266">
        <v>406</v>
      </c>
      <c r="G194" s="262"/>
      <c r="H194" s="267">
        <v>125</v>
      </c>
      <c r="I194" s="265" t="s">
        <v>1444</v>
      </c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</row>
    <row r="195" spans="1:27" ht="15.75" customHeight="1">
      <c r="A195" s="285">
        <v>9</v>
      </c>
      <c r="B195" s="286" t="s">
        <v>1623</v>
      </c>
      <c r="C195" s="286" t="s">
        <v>1098</v>
      </c>
      <c r="D195" s="286" t="s">
        <v>1100</v>
      </c>
      <c r="E195" s="286" t="s">
        <v>1081</v>
      </c>
      <c r="F195" s="287">
        <v>4347.5</v>
      </c>
      <c r="G195" s="290"/>
      <c r="H195" s="289">
        <v>22</v>
      </c>
      <c r="I195" s="286" t="s">
        <v>1444</v>
      </c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</row>
    <row r="196" spans="1:27" ht="15.75" customHeight="1">
      <c r="A196" s="261"/>
      <c r="B196" s="262"/>
      <c r="C196" s="262"/>
      <c r="D196" s="262"/>
      <c r="E196" s="265" t="s">
        <v>1563</v>
      </c>
      <c r="F196" s="270">
        <v>2775</v>
      </c>
      <c r="G196" s="262"/>
      <c r="H196" s="267">
        <v>30</v>
      </c>
      <c r="I196" s="265" t="s">
        <v>1444</v>
      </c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</row>
    <row r="197" spans="1:27" ht="15.75" customHeight="1">
      <c r="A197" s="261"/>
      <c r="B197" s="262"/>
      <c r="C197" s="262"/>
      <c r="D197" s="262"/>
      <c r="E197" s="265" t="s">
        <v>1564</v>
      </c>
      <c r="F197" s="270">
        <v>2720</v>
      </c>
      <c r="G197" s="262"/>
      <c r="H197" s="267">
        <v>39</v>
      </c>
      <c r="I197" s="265" t="s">
        <v>1444</v>
      </c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</row>
    <row r="198" spans="1:27" ht="15.75" customHeight="1">
      <c r="A198" s="261"/>
      <c r="B198" s="262"/>
      <c r="C198" s="262"/>
      <c r="D198" s="262"/>
      <c r="E198" s="265" t="s">
        <v>1565</v>
      </c>
      <c r="F198" s="270">
        <v>3515</v>
      </c>
      <c r="G198" s="262"/>
      <c r="H198" s="267">
        <v>48</v>
      </c>
      <c r="I198" s="265" t="s">
        <v>1444</v>
      </c>
      <c r="J198" s="262"/>
      <c r="K198" s="262"/>
      <c r="L198" s="262"/>
      <c r="M198" s="262"/>
      <c r="N198" s="262"/>
      <c r="O198" s="262"/>
      <c r="P198" s="262"/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</row>
    <row r="199" spans="1:27" ht="15.75" customHeight="1">
      <c r="A199" s="261"/>
      <c r="B199" s="262"/>
      <c r="C199" s="262"/>
      <c r="D199" s="262"/>
      <c r="E199" s="265" t="s">
        <v>1566</v>
      </c>
      <c r="F199" s="266">
        <v>3150</v>
      </c>
      <c r="G199" s="262"/>
      <c r="H199" s="267">
        <v>65</v>
      </c>
      <c r="I199" s="265" t="s">
        <v>1444</v>
      </c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</row>
    <row r="200" spans="1:27" ht="15.75" customHeight="1">
      <c r="A200" s="261"/>
      <c r="B200" s="262"/>
      <c r="C200" s="262"/>
      <c r="D200" s="262"/>
      <c r="E200" s="265" t="s">
        <v>1567</v>
      </c>
      <c r="F200" s="266">
        <v>3330</v>
      </c>
      <c r="G200" s="262"/>
      <c r="H200" s="267">
        <v>73</v>
      </c>
      <c r="I200" s="265" t="s">
        <v>1624</v>
      </c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</row>
    <row r="201" spans="1:27" ht="15.75" customHeight="1">
      <c r="A201" s="261"/>
      <c r="B201" s="262"/>
      <c r="C201" s="262"/>
      <c r="D201" s="262"/>
      <c r="E201" s="265" t="s">
        <v>1568</v>
      </c>
      <c r="F201" s="263"/>
      <c r="G201" s="262"/>
      <c r="H201" s="267" t="s">
        <v>1625</v>
      </c>
      <c r="I201" s="265" t="s">
        <v>1624</v>
      </c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</row>
    <row r="202" spans="1:27" ht="15.75" customHeight="1">
      <c r="A202" s="261"/>
      <c r="B202" s="262"/>
      <c r="C202" s="262"/>
      <c r="D202" s="262"/>
      <c r="E202" s="265" t="s">
        <v>1440</v>
      </c>
      <c r="F202" s="263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</row>
    <row r="203" spans="1:27" ht="15.75" customHeight="1">
      <c r="A203" s="285">
        <v>10</v>
      </c>
      <c r="B203" s="286" t="s">
        <v>1626</v>
      </c>
      <c r="C203" s="286" t="s">
        <v>1627</v>
      </c>
      <c r="D203" s="286" t="s">
        <v>1628</v>
      </c>
      <c r="E203" s="286" t="s">
        <v>1438</v>
      </c>
      <c r="F203" s="287">
        <v>429.4</v>
      </c>
      <c r="G203" s="290"/>
      <c r="H203" s="289">
        <v>152</v>
      </c>
      <c r="I203" s="286" t="s">
        <v>1629</v>
      </c>
      <c r="J203" s="286" t="s">
        <v>1630</v>
      </c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</row>
    <row r="204" spans="1:27" ht="15.75" customHeight="1">
      <c r="A204" s="261"/>
      <c r="B204" s="262"/>
      <c r="C204" s="262"/>
      <c r="D204" s="262"/>
      <c r="E204" s="262" t="s">
        <v>1445</v>
      </c>
      <c r="F204" s="266">
        <v>600</v>
      </c>
      <c r="G204" s="262"/>
      <c r="H204" s="267">
        <v>157</v>
      </c>
      <c r="I204" s="265" t="s">
        <v>1444</v>
      </c>
      <c r="J204" s="262" t="s">
        <v>1631</v>
      </c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</row>
    <row r="205" spans="1:27" ht="15.75" customHeight="1">
      <c r="A205" s="261"/>
      <c r="B205" s="262"/>
      <c r="C205" s="262"/>
      <c r="D205" s="262"/>
      <c r="E205" s="262"/>
      <c r="F205" s="266">
        <f>125.4+25</f>
        <v>150.4</v>
      </c>
      <c r="G205" s="262"/>
      <c r="H205" s="267">
        <v>155</v>
      </c>
      <c r="I205" s="265" t="s">
        <v>1444</v>
      </c>
      <c r="J205" s="262" t="s">
        <v>1632</v>
      </c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</row>
    <row r="206" spans="1:27" ht="15.75" customHeight="1">
      <c r="A206" s="261"/>
      <c r="B206" s="262"/>
      <c r="C206" s="262"/>
      <c r="D206" s="262"/>
      <c r="E206" s="262"/>
      <c r="F206" s="266">
        <v>80.7</v>
      </c>
      <c r="G206" s="262"/>
      <c r="H206" s="267">
        <v>114</v>
      </c>
      <c r="I206" s="262" t="s">
        <v>1444</v>
      </c>
      <c r="J206" s="262" t="s">
        <v>1633</v>
      </c>
      <c r="K206" s="262"/>
      <c r="L206" s="262"/>
      <c r="M206" s="262"/>
      <c r="N206" s="262"/>
      <c r="O206" s="262"/>
      <c r="P206" s="262"/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</row>
    <row r="207" spans="1:27" ht="15.75" customHeight="1">
      <c r="A207" s="261"/>
      <c r="B207" s="262"/>
      <c r="C207" s="262"/>
      <c r="D207" s="262"/>
      <c r="E207" s="262"/>
      <c r="F207" s="266">
        <v>532</v>
      </c>
      <c r="G207" s="262"/>
      <c r="H207" s="267">
        <v>112</v>
      </c>
      <c r="I207" s="262" t="s">
        <v>1444</v>
      </c>
      <c r="J207" s="262"/>
      <c r="K207" s="262"/>
      <c r="L207" s="262"/>
      <c r="M207" s="262"/>
      <c r="N207" s="262"/>
      <c r="O207" s="262"/>
      <c r="P207" s="262"/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</row>
    <row r="208" spans="1:27" ht="15.75" customHeight="1">
      <c r="A208" s="261"/>
      <c r="B208" s="262"/>
      <c r="C208" s="262"/>
      <c r="D208" s="262"/>
      <c r="E208" s="262"/>
      <c r="F208" s="266">
        <v>182.4</v>
      </c>
      <c r="G208" s="262"/>
      <c r="H208" s="267">
        <v>109</v>
      </c>
      <c r="I208" s="265" t="s">
        <v>1444</v>
      </c>
      <c r="J208" s="262" t="s">
        <v>1634</v>
      </c>
      <c r="K208" s="262"/>
      <c r="L208" s="262"/>
      <c r="M208" s="262"/>
      <c r="N208" s="262"/>
      <c r="O208" s="262"/>
      <c r="P208" s="262"/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</row>
    <row r="209" spans="1:27" ht="15.75" customHeight="1">
      <c r="A209" s="261"/>
      <c r="B209" s="262"/>
      <c r="C209" s="262"/>
      <c r="D209" s="262"/>
      <c r="E209" s="262"/>
      <c r="F209" s="266">
        <v>425.6</v>
      </c>
      <c r="G209" s="262"/>
      <c r="H209" s="267">
        <v>114</v>
      </c>
      <c r="I209" s="262" t="s">
        <v>1444</v>
      </c>
      <c r="J209" s="262" t="s">
        <v>1635</v>
      </c>
      <c r="K209" s="262"/>
      <c r="L209" s="262"/>
      <c r="M209" s="262"/>
      <c r="N209" s="262"/>
      <c r="O209" s="262"/>
      <c r="P209" s="262"/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</row>
    <row r="210" spans="1:27" ht="15.75" customHeight="1">
      <c r="A210" s="261"/>
      <c r="B210" s="262"/>
      <c r="C210" s="262"/>
      <c r="D210" s="262"/>
      <c r="E210" s="262"/>
      <c r="F210" s="266">
        <v>114</v>
      </c>
      <c r="G210" s="262"/>
      <c r="H210" s="267">
        <v>112</v>
      </c>
      <c r="I210" s="265" t="s">
        <v>1444</v>
      </c>
      <c r="J210" s="262" t="s">
        <v>1636</v>
      </c>
      <c r="K210" s="262"/>
      <c r="L210" s="262"/>
      <c r="M210" s="262"/>
      <c r="N210" s="262"/>
      <c r="O210" s="262"/>
      <c r="P210" s="262"/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</row>
    <row r="211" spans="1:27" ht="15.75" customHeight="1">
      <c r="A211" s="261"/>
      <c r="B211" s="262"/>
      <c r="C211" s="262"/>
      <c r="D211" s="262"/>
      <c r="E211" s="262"/>
      <c r="F211" s="266">
        <v>34.200000000000003</v>
      </c>
      <c r="G211" s="262"/>
      <c r="H211" s="267">
        <v>114</v>
      </c>
      <c r="I211" s="262" t="s">
        <v>1444</v>
      </c>
      <c r="J211" s="265" t="s">
        <v>1637</v>
      </c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</row>
    <row r="212" spans="1:27" ht="15.75" customHeight="1">
      <c r="A212" s="261"/>
      <c r="B212" s="262"/>
      <c r="C212" s="262"/>
      <c r="D212" s="262"/>
      <c r="E212" s="262"/>
      <c r="F212" s="266">
        <v>79.8</v>
      </c>
      <c r="G212" s="262"/>
      <c r="H212" s="267">
        <v>131</v>
      </c>
      <c r="I212" s="265"/>
      <c r="J212" s="265" t="s">
        <v>1638</v>
      </c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</row>
    <row r="213" spans="1:27" ht="15.75" customHeight="1">
      <c r="A213" s="261"/>
      <c r="B213" s="262"/>
      <c r="C213" s="262"/>
      <c r="D213" s="262"/>
      <c r="E213" s="262"/>
      <c r="F213" s="266">
        <v>116.85</v>
      </c>
      <c r="G213" s="262"/>
      <c r="H213" s="267">
        <v>131</v>
      </c>
      <c r="I213" s="265"/>
      <c r="J213" s="265" t="s">
        <v>1639</v>
      </c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</row>
    <row r="214" spans="1:27" ht="15.75" customHeight="1">
      <c r="A214" s="261"/>
      <c r="B214" s="262"/>
      <c r="C214" s="262"/>
      <c r="D214" s="262"/>
      <c r="E214" s="262"/>
      <c r="F214" s="266">
        <v>272.64999999999998</v>
      </c>
      <c r="G214" s="262"/>
      <c r="H214" s="262"/>
      <c r="I214" s="265"/>
      <c r="J214" s="265" t="s">
        <v>1640</v>
      </c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</row>
    <row r="215" spans="1:27" ht="15.75" customHeight="1">
      <c r="A215" s="261"/>
      <c r="B215" s="262"/>
      <c r="C215" s="262"/>
      <c r="D215" s="262"/>
      <c r="E215" s="262"/>
      <c r="F215" s="266">
        <v>114</v>
      </c>
      <c r="G215" s="262"/>
      <c r="H215" s="262"/>
      <c r="I215" s="265"/>
      <c r="J215" s="265" t="s">
        <v>1641</v>
      </c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</row>
    <row r="216" spans="1:27" ht="15.75" customHeight="1">
      <c r="A216" s="261"/>
      <c r="B216" s="262"/>
      <c r="C216" s="262"/>
      <c r="D216" s="262"/>
      <c r="E216" s="262"/>
      <c r="F216" s="266"/>
      <c r="G216" s="262"/>
      <c r="H216" s="262"/>
      <c r="I216" s="265"/>
      <c r="J216" s="265"/>
      <c r="K216" s="262"/>
      <c r="L216" s="262"/>
      <c r="M216" s="262"/>
      <c r="N216" s="262"/>
      <c r="O216" s="262"/>
      <c r="P216" s="262"/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</row>
    <row r="217" spans="1:27" ht="15.75" customHeight="1">
      <c r="A217" s="261"/>
      <c r="B217" s="262"/>
      <c r="C217" s="262"/>
      <c r="D217" s="262"/>
      <c r="E217" s="262"/>
      <c r="F217" s="266"/>
      <c r="G217" s="262"/>
      <c r="H217" s="262"/>
      <c r="I217" s="265"/>
      <c r="J217" s="265"/>
      <c r="K217" s="262"/>
      <c r="L217" s="262"/>
      <c r="M217" s="262"/>
      <c r="N217" s="262"/>
      <c r="O217" s="262"/>
      <c r="P217" s="262"/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</row>
    <row r="218" spans="1:27" ht="15.75" customHeight="1">
      <c r="A218" s="261"/>
      <c r="B218" s="262"/>
      <c r="C218" s="262"/>
      <c r="D218" s="262"/>
      <c r="E218" s="262"/>
      <c r="F218" s="263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</row>
    <row r="219" spans="1:27" ht="15.75" customHeight="1">
      <c r="A219" s="261"/>
      <c r="B219" s="262"/>
      <c r="C219" s="262"/>
      <c r="D219" s="262"/>
      <c r="E219" s="262"/>
      <c r="F219" s="263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</row>
    <row r="220" spans="1:27" ht="15.75" customHeight="1">
      <c r="A220" s="285">
        <v>11</v>
      </c>
      <c r="B220" s="286" t="s">
        <v>1642</v>
      </c>
      <c r="C220" s="286" t="s">
        <v>1643</v>
      </c>
      <c r="D220" s="286" t="s">
        <v>440</v>
      </c>
      <c r="E220" s="286" t="s">
        <v>1438</v>
      </c>
      <c r="F220" s="287">
        <v>500</v>
      </c>
      <c r="G220" s="290"/>
      <c r="H220" s="289"/>
      <c r="I220" s="286"/>
      <c r="J220" s="286" t="s">
        <v>1644</v>
      </c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</row>
    <row r="221" spans="1:27" ht="15.75" customHeight="1">
      <c r="A221" s="261"/>
      <c r="B221" s="262"/>
      <c r="C221" s="262"/>
      <c r="D221" s="262"/>
      <c r="E221" s="265" t="s">
        <v>1445</v>
      </c>
      <c r="F221" s="266">
        <v>500</v>
      </c>
      <c r="G221" s="19"/>
      <c r="H221" s="19"/>
      <c r="I221" s="19"/>
      <c r="J221" s="271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</row>
    <row r="222" spans="1:27" ht="15.75" customHeight="1">
      <c r="A222" s="261"/>
      <c r="B222" s="262"/>
      <c r="C222" s="262"/>
      <c r="D222" s="262"/>
      <c r="E222" s="265" t="s">
        <v>1440</v>
      </c>
      <c r="F222" s="292"/>
      <c r="G222" s="274"/>
      <c r="H222" s="274"/>
      <c r="I222" s="274"/>
      <c r="J222" s="262"/>
      <c r="K222" s="262"/>
      <c r="L222" s="262"/>
      <c r="M222" s="262"/>
      <c r="N222" s="262"/>
      <c r="O222" s="262"/>
      <c r="P222" s="262"/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</row>
    <row r="223" spans="1:27" ht="15.75" customHeight="1">
      <c r="A223" s="285">
        <v>12</v>
      </c>
      <c r="B223" s="286"/>
      <c r="C223" s="286" t="s">
        <v>769</v>
      </c>
      <c r="D223" s="286" t="s">
        <v>1645</v>
      </c>
      <c r="E223" s="286" t="s">
        <v>1646</v>
      </c>
      <c r="F223" s="293">
        <v>3500</v>
      </c>
      <c r="G223" s="290"/>
      <c r="H223" s="289">
        <v>126</v>
      </c>
      <c r="I223" s="286"/>
      <c r="J223" s="286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</row>
    <row r="224" spans="1:27" ht="15.75" customHeight="1">
      <c r="A224" s="261"/>
      <c r="B224" s="265"/>
      <c r="C224" s="265"/>
      <c r="D224" s="265"/>
      <c r="E224" s="265"/>
      <c r="F224" s="279"/>
      <c r="G224" s="262"/>
      <c r="H224" s="267"/>
      <c r="I224" s="265"/>
      <c r="J224" s="262"/>
      <c r="K224" s="262"/>
      <c r="L224" s="262"/>
      <c r="M224" s="262"/>
      <c r="N224" s="262"/>
      <c r="O224" s="262"/>
      <c r="P224" s="262"/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</row>
    <row r="225" spans="1:27" ht="15.75" customHeight="1">
      <c r="A225" s="285">
        <v>13</v>
      </c>
      <c r="B225" s="286"/>
      <c r="C225" s="286" t="s">
        <v>34</v>
      </c>
      <c r="D225" s="286" t="s">
        <v>38</v>
      </c>
      <c r="E225" s="286" t="s">
        <v>1646</v>
      </c>
      <c r="F225" s="293">
        <v>1000</v>
      </c>
      <c r="G225" s="290"/>
      <c r="H225" s="289"/>
      <c r="I225" s="286"/>
      <c r="J225" s="286"/>
      <c r="K225" s="290"/>
      <c r="L225" s="290"/>
      <c r="M225" s="290"/>
      <c r="N225" s="290"/>
      <c r="O225" s="290"/>
      <c r="P225" s="290"/>
      <c r="Q225" s="290"/>
      <c r="R225" s="290"/>
      <c r="S225" s="290"/>
      <c r="T225" s="290"/>
      <c r="U225" s="290"/>
      <c r="V225" s="290"/>
      <c r="W225" s="290"/>
      <c r="X225" s="290"/>
      <c r="Y225" s="290"/>
      <c r="Z225" s="290"/>
      <c r="AA225" s="290"/>
    </row>
    <row r="226" spans="1:27" ht="15.75" customHeight="1">
      <c r="A226" s="261"/>
      <c r="B226" s="265"/>
      <c r="C226" s="265"/>
      <c r="D226" s="265"/>
      <c r="E226" s="265"/>
      <c r="F226" s="279"/>
      <c r="G226" s="262"/>
      <c r="H226" s="267"/>
      <c r="I226" s="265"/>
      <c r="J226" s="262"/>
      <c r="K226" s="262"/>
      <c r="L226" s="262"/>
      <c r="M226" s="262"/>
      <c r="N226" s="262"/>
      <c r="O226" s="262"/>
      <c r="P226" s="262"/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</row>
    <row r="227" spans="1:27" ht="15.75" customHeight="1">
      <c r="A227" s="285">
        <v>14</v>
      </c>
      <c r="B227" s="286"/>
      <c r="C227" s="286" t="s">
        <v>778</v>
      </c>
      <c r="D227" s="286" t="s">
        <v>781</v>
      </c>
      <c r="E227" s="286" t="s">
        <v>1646</v>
      </c>
      <c r="F227" s="287">
        <v>4225</v>
      </c>
      <c r="G227" s="290"/>
      <c r="H227" s="289">
        <v>128</v>
      </c>
      <c r="I227" s="286"/>
      <c r="J227" s="286"/>
      <c r="K227" s="290"/>
      <c r="L227" s="290"/>
      <c r="M227" s="290"/>
      <c r="N227" s="290"/>
      <c r="O227" s="290"/>
      <c r="P227" s="290"/>
      <c r="Q227" s="290"/>
      <c r="R227" s="290"/>
      <c r="S227" s="290"/>
      <c r="T227" s="262"/>
      <c r="U227" s="262"/>
      <c r="V227" s="262"/>
      <c r="W227" s="262"/>
      <c r="X227" s="262"/>
      <c r="Y227" s="262"/>
      <c r="Z227" s="262"/>
      <c r="AA227" s="262"/>
    </row>
    <row r="228" spans="1:27" ht="15.75" customHeight="1">
      <c r="A228" s="261"/>
      <c r="B228" s="262"/>
      <c r="C228" s="262"/>
      <c r="D228" s="262"/>
      <c r="E228" s="265"/>
      <c r="F228" s="270"/>
      <c r="G228" s="262"/>
      <c r="H228" s="262"/>
      <c r="I228" s="262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</row>
    <row r="229" spans="1:27" ht="15.75" customHeight="1">
      <c r="A229" s="261"/>
      <c r="B229" s="262"/>
      <c r="C229" s="262"/>
      <c r="D229" s="262"/>
      <c r="E229" s="262"/>
      <c r="F229" s="263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</row>
    <row r="230" spans="1:27" ht="15.75" customHeight="1">
      <c r="A230" s="285">
        <v>15</v>
      </c>
      <c r="B230" s="286"/>
      <c r="C230" s="286" t="s">
        <v>784</v>
      </c>
      <c r="D230" s="286" t="s">
        <v>786</v>
      </c>
      <c r="E230" s="286" t="s">
        <v>1646</v>
      </c>
      <c r="F230" s="287">
        <v>3225</v>
      </c>
      <c r="G230" s="290"/>
      <c r="H230" s="289">
        <v>129</v>
      </c>
      <c r="I230" s="286"/>
      <c r="J230" s="286"/>
      <c r="K230" s="290"/>
      <c r="L230" s="290"/>
      <c r="M230" s="290"/>
      <c r="N230" s="290"/>
      <c r="O230" s="290"/>
      <c r="P230" s="290"/>
      <c r="Q230" s="290"/>
      <c r="R230" s="290"/>
      <c r="S230" s="290"/>
      <c r="T230" s="262"/>
      <c r="U230" s="262"/>
      <c r="V230" s="262"/>
      <c r="W230" s="262"/>
      <c r="X230" s="262"/>
      <c r="Y230" s="262"/>
      <c r="Z230" s="262"/>
      <c r="AA230" s="262"/>
    </row>
    <row r="231" spans="1:27" ht="15.75" customHeight="1">
      <c r="A231" s="261"/>
      <c r="B231" s="262"/>
      <c r="C231" s="262"/>
      <c r="D231" s="262"/>
      <c r="E231" s="265"/>
      <c r="F231" s="270"/>
      <c r="G231" s="262"/>
      <c r="H231" s="262"/>
      <c r="I231" s="262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</row>
    <row r="232" spans="1:27" ht="15.75" customHeight="1">
      <c r="A232" s="285">
        <v>16</v>
      </c>
      <c r="B232" s="286" t="s">
        <v>1647</v>
      </c>
      <c r="C232" s="286" t="s">
        <v>1648</v>
      </c>
      <c r="D232" s="286" t="s">
        <v>440</v>
      </c>
      <c r="E232" s="286" t="s">
        <v>1438</v>
      </c>
      <c r="F232" s="287">
        <v>967</v>
      </c>
      <c r="G232" s="290"/>
      <c r="H232" s="289">
        <v>127</v>
      </c>
      <c r="I232" s="286"/>
      <c r="J232" s="286"/>
      <c r="K232" s="290"/>
      <c r="L232" s="290"/>
      <c r="M232" s="290"/>
      <c r="N232" s="290"/>
      <c r="O232" s="290"/>
      <c r="P232" s="290"/>
      <c r="Q232" s="290"/>
      <c r="R232" s="290"/>
      <c r="S232" s="290"/>
      <c r="T232" s="290"/>
      <c r="U232" s="290"/>
      <c r="V232" s="290"/>
      <c r="W232" s="290"/>
      <c r="X232" s="290"/>
      <c r="Y232" s="290"/>
      <c r="Z232" s="290"/>
      <c r="AA232" s="290"/>
    </row>
    <row r="233" spans="1:27" ht="15.75" customHeight="1">
      <c r="A233" s="261"/>
      <c r="B233" s="262"/>
      <c r="C233" s="262"/>
      <c r="D233" s="262"/>
      <c r="E233" s="262" t="s">
        <v>1445</v>
      </c>
      <c r="F233" s="266">
        <v>967</v>
      </c>
      <c r="G233" s="262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</row>
    <row r="234" spans="1:27" ht="15.75" customHeight="1">
      <c r="A234" s="261"/>
      <c r="B234" s="262"/>
      <c r="C234" s="262"/>
      <c r="D234" s="262"/>
      <c r="E234" s="262" t="s">
        <v>1450</v>
      </c>
      <c r="F234" s="266">
        <v>966</v>
      </c>
      <c r="G234" s="262"/>
      <c r="H234" s="262"/>
      <c r="I234" s="262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</row>
    <row r="235" spans="1:27" ht="15.75" customHeight="1">
      <c r="A235" s="261"/>
      <c r="B235" s="262"/>
      <c r="C235" s="262"/>
      <c r="D235" s="262"/>
      <c r="E235" s="265" t="s">
        <v>1440</v>
      </c>
      <c r="F235" s="263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</row>
    <row r="236" spans="1:27" ht="15.75" customHeight="1">
      <c r="A236" s="261"/>
      <c r="B236" s="262"/>
      <c r="C236" s="262"/>
      <c r="D236" s="262"/>
      <c r="E236" s="262"/>
      <c r="F236" s="263"/>
      <c r="G236" s="262"/>
      <c r="H236" s="262"/>
      <c r="I236" s="262"/>
      <c r="J236" s="262"/>
      <c r="K236" s="262"/>
      <c r="L236" s="262"/>
      <c r="M236" s="262"/>
      <c r="N236" s="262"/>
      <c r="O236" s="262"/>
      <c r="P236" s="262"/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</row>
    <row r="237" spans="1:27" ht="15.75" customHeight="1">
      <c r="A237" s="285">
        <v>17</v>
      </c>
      <c r="B237" s="286" t="s">
        <v>1649</v>
      </c>
      <c r="C237" s="286" t="s">
        <v>1650</v>
      </c>
      <c r="D237" s="286" t="s">
        <v>440</v>
      </c>
      <c r="E237" s="286" t="s">
        <v>1438</v>
      </c>
      <c r="F237" s="287">
        <v>1000</v>
      </c>
      <c r="G237" s="290"/>
      <c r="H237" s="289">
        <v>127</v>
      </c>
      <c r="I237" s="286"/>
      <c r="J237" s="286" t="s">
        <v>1651</v>
      </c>
      <c r="K237" s="290"/>
      <c r="L237" s="290"/>
      <c r="M237" s="290"/>
      <c r="N237" s="290"/>
      <c r="O237" s="290"/>
      <c r="P237" s="290"/>
      <c r="Q237" s="290"/>
      <c r="R237" s="290"/>
      <c r="S237" s="290"/>
      <c r="T237" s="290"/>
      <c r="U237" s="290"/>
      <c r="V237" s="290"/>
      <c r="W237" s="290"/>
      <c r="X237" s="290"/>
      <c r="Y237" s="290"/>
      <c r="Z237" s="290"/>
      <c r="AA237" s="290"/>
    </row>
    <row r="238" spans="1:27" ht="15.75" customHeight="1">
      <c r="A238" s="261"/>
      <c r="B238" s="262"/>
      <c r="C238" s="262"/>
      <c r="D238" s="262"/>
      <c r="E238" s="262" t="s">
        <v>1445</v>
      </c>
      <c r="F238" s="266">
        <v>1000</v>
      </c>
      <c r="G238" s="262"/>
      <c r="H238" s="262"/>
      <c r="I238" s="262"/>
      <c r="J238" s="262"/>
      <c r="K238" s="262"/>
      <c r="L238" s="262"/>
      <c r="M238" s="262"/>
      <c r="N238" s="262"/>
      <c r="O238" s="262"/>
      <c r="P238" s="262"/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</row>
    <row r="239" spans="1:27" ht="15.75" customHeight="1">
      <c r="A239" s="261"/>
      <c r="B239" s="262"/>
      <c r="C239" s="262"/>
      <c r="D239" s="262"/>
      <c r="E239" s="262" t="s">
        <v>1440</v>
      </c>
      <c r="F239" s="263"/>
      <c r="G239" s="262"/>
      <c r="H239" s="262"/>
      <c r="I239" s="262"/>
      <c r="J239" s="262"/>
      <c r="K239" s="262"/>
      <c r="L239" s="262"/>
      <c r="M239" s="262"/>
      <c r="N239" s="262"/>
      <c r="O239" s="262"/>
      <c r="P239" s="262"/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</row>
    <row r="240" spans="1:27" ht="15.75" customHeight="1">
      <c r="A240" s="285">
        <v>18</v>
      </c>
      <c r="B240" s="286" t="s">
        <v>1652</v>
      </c>
      <c r="C240" s="286" t="s">
        <v>1653</v>
      </c>
      <c r="D240" s="286" t="s">
        <v>440</v>
      </c>
      <c r="E240" s="286" t="s">
        <v>1438</v>
      </c>
      <c r="F240" s="287">
        <v>540</v>
      </c>
      <c r="G240" s="290"/>
      <c r="H240" s="289"/>
      <c r="I240" s="286"/>
      <c r="J240" s="286" t="s">
        <v>1654</v>
      </c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  <c r="U240" s="290"/>
      <c r="V240" s="290"/>
      <c r="W240" s="290"/>
      <c r="X240" s="290"/>
      <c r="Y240" s="290"/>
      <c r="Z240" s="290"/>
      <c r="AA240" s="290"/>
    </row>
    <row r="241" spans="1:27" ht="15.75" customHeight="1">
      <c r="A241" s="261"/>
      <c r="B241" s="262"/>
      <c r="C241" s="262"/>
      <c r="D241" s="262"/>
      <c r="E241" s="262"/>
      <c r="F241" s="263"/>
      <c r="G241" s="262"/>
      <c r="H241" s="262"/>
      <c r="I241" s="262"/>
      <c r="J241" s="262"/>
      <c r="K241" s="262"/>
      <c r="L241" s="262"/>
      <c r="M241" s="262"/>
      <c r="N241" s="262"/>
      <c r="O241" s="262"/>
      <c r="P241" s="262"/>
      <c r="Q241" s="262"/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</row>
    <row r="242" spans="1:27" ht="15.75" customHeight="1">
      <c r="A242" s="261"/>
      <c r="B242" s="262"/>
      <c r="C242" s="262"/>
      <c r="D242" s="262"/>
      <c r="E242" s="262"/>
      <c r="F242" s="263"/>
      <c r="G242" s="262"/>
      <c r="H242" s="262"/>
      <c r="I242" s="262"/>
      <c r="J242" s="262"/>
      <c r="K242" s="262"/>
      <c r="L242" s="262"/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</row>
    <row r="243" spans="1:27" ht="15.75" customHeight="1">
      <c r="A243" s="261"/>
      <c r="B243" s="262"/>
      <c r="C243" s="262"/>
      <c r="D243" s="262"/>
      <c r="E243" s="262"/>
      <c r="F243" s="263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</row>
    <row r="244" spans="1:27" ht="15.75" customHeight="1">
      <c r="A244" s="261"/>
      <c r="B244" s="262"/>
      <c r="C244" s="262"/>
      <c r="D244" s="262"/>
      <c r="E244" s="262"/>
      <c r="F244" s="263"/>
      <c r="G244" s="262"/>
      <c r="H244" s="262"/>
      <c r="I244" s="262"/>
      <c r="J244" s="262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</row>
    <row r="245" spans="1:27" ht="15.75" customHeight="1">
      <c r="A245" s="261"/>
      <c r="B245" s="262"/>
      <c r="C245" s="262"/>
      <c r="D245" s="262"/>
      <c r="E245" s="262"/>
      <c r="F245" s="263"/>
      <c r="G245" s="262"/>
      <c r="H245" s="262"/>
      <c r="I245" s="262"/>
      <c r="J245" s="262"/>
      <c r="K245" s="262"/>
      <c r="L245" s="262"/>
      <c r="M245" s="262"/>
      <c r="N245" s="262"/>
      <c r="O245" s="262"/>
      <c r="P245" s="262"/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</row>
    <row r="246" spans="1:27" ht="15.75" customHeight="1">
      <c r="A246" s="261"/>
      <c r="B246" s="262"/>
      <c r="C246" s="262"/>
      <c r="D246" s="262"/>
      <c r="E246" s="262"/>
      <c r="F246" s="263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</row>
    <row r="247" spans="1:27" ht="15.75" customHeight="1">
      <c r="A247" s="261"/>
      <c r="B247" s="262"/>
      <c r="C247" s="262"/>
      <c r="D247" s="262"/>
      <c r="E247" s="262"/>
      <c r="F247" s="263"/>
      <c r="G247" s="262"/>
      <c r="H247" s="262"/>
      <c r="I247" s="262"/>
      <c r="J247" s="262"/>
      <c r="K247" s="262"/>
      <c r="L247" s="262"/>
      <c r="M247" s="262"/>
      <c r="N247" s="262"/>
      <c r="O247" s="262"/>
      <c r="P247" s="262"/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</row>
    <row r="248" spans="1:27" ht="15.75" customHeight="1">
      <c r="A248" s="261"/>
      <c r="B248" s="262"/>
      <c r="C248" s="262"/>
      <c r="D248" s="262"/>
      <c r="E248" s="262"/>
      <c r="F248" s="263"/>
      <c r="G248" s="262"/>
      <c r="H248" s="262"/>
      <c r="I248" s="262"/>
      <c r="J248" s="262"/>
      <c r="K248" s="262"/>
      <c r="L248" s="262"/>
      <c r="M248" s="262"/>
      <c r="N248" s="262"/>
      <c r="O248" s="262"/>
      <c r="P248" s="262"/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</row>
    <row r="249" spans="1:27" ht="15.75" customHeight="1">
      <c r="A249" s="261"/>
      <c r="B249" s="262"/>
      <c r="C249" s="262"/>
      <c r="D249" s="262"/>
      <c r="E249" s="262"/>
      <c r="F249" s="263"/>
      <c r="G249" s="262"/>
      <c r="H249" s="262"/>
      <c r="I249" s="262"/>
      <c r="J249" s="262"/>
      <c r="K249" s="262"/>
      <c r="L249" s="262"/>
      <c r="M249" s="262"/>
      <c r="N249" s="262"/>
      <c r="O249" s="262"/>
      <c r="P249" s="262"/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</row>
    <row r="250" spans="1:27" ht="15.75" customHeight="1">
      <c r="A250" s="261"/>
      <c r="B250" s="262"/>
      <c r="C250" s="262"/>
      <c r="D250" s="262"/>
      <c r="E250" s="262"/>
      <c r="F250" s="263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</row>
    <row r="251" spans="1:27" ht="15.75" customHeight="1">
      <c r="A251" s="261"/>
      <c r="B251" s="262"/>
      <c r="C251" s="262"/>
      <c r="D251" s="262"/>
      <c r="E251" s="262"/>
      <c r="F251" s="263"/>
      <c r="G251" s="262"/>
      <c r="H251" s="262"/>
      <c r="I251" s="262"/>
      <c r="J251" s="262"/>
      <c r="K251" s="262"/>
      <c r="L251" s="262"/>
      <c r="M251" s="262"/>
      <c r="N251" s="262"/>
      <c r="O251" s="262"/>
      <c r="P251" s="262"/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</row>
    <row r="252" spans="1:27" ht="15.75" customHeight="1">
      <c r="A252" s="261"/>
      <c r="B252" s="262"/>
      <c r="C252" s="262"/>
      <c r="D252" s="262"/>
      <c r="E252" s="262"/>
      <c r="F252" s="263"/>
      <c r="G252" s="262"/>
      <c r="H252" s="262"/>
      <c r="I252" s="262"/>
      <c r="J252" s="262"/>
      <c r="K252" s="262"/>
      <c r="L252" s="262"/>
      <c r="M252" s="262"/>
      <c r="N252" s="262"/>
      <c r="O252" s="262"/>
      <c r="P252" s="262"/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</row>
    <row r="253" spans="1:27" ht="15.75" customHeight="1">
      <c r="A253" s="261"/>
      <c r="B253" s="262"/>
      <c r="C253" s="262"/>
      <c r="D253" s="262"/>
      <c r="E253" s="262"/>
      <c r="F253" s="263"/>
      <c r="G253" s="262"/>
      <c r="H253" s="262"/>
      <c r="I253" s="262"/>
      <c r="J253" s="262"/>
      <c r="K253" s="262"/>
      <c r="L253" s="262"/>
      <c r="M253" s="262"/>
      <c r="N253" s="262"/>
      <c r="O253" s="262"/>
      <c r="P253" s="262"/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</row>
    <row r="254" spans="1:27" ht="15.75" customHeight="1">
      <c r="A254" s="261"/>
      <c r="B254" s="262"/>
      <c r="C254" s="262"/>
      <c r="D254" s="262"/>
      <c r="E254" s="262"/>
      <c r="F254" s="263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</row>
    <row r="255" spans="1:27" ht="15.75" customHeight="1">
      <c r="A255" s="261"/>
      <c r="B255" s="262"/>
      <c r="C255" s="262"/>
      <c r="D255" s="262"/>
      <c r="E255" s="262"/>
      <c r="F255" s="263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</row>
    <row r="256" spans="1:27" ht="15.75" customHeight="1">
      <c r="A256" s="261"/>
      <c r="B256" s="262"/>
      <c r="C256" s="262"/>
      <c r="D256" s="262"/>
      <c r="E256" s="262"/>
      <c r="F256" s="263"/>
      <c r="G256" s="262"/>
      <c r="H256" s="262"/>
      <c r="I256" s="262"/>
      <c r="J256" s="262"/>
      <c r="K256" s="262"/>
      <c r="L256" s="262"/>
      <c r="M256" s="262"/>
      <c r="N256" s="262"/>
      <c r="O256" s="262"/>
      <c r="P256" s="262"/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</row>
    <row r="257" spans="1:27" ht="15.75" customHeight="1">
      <c r="A257" s="261"/>
      <c r="B257" s="262"/>
      <c r="C257" s="262"/>
      <c r="D257" s="262"/>
      <c r="E257" s="262"/>
      <c r="F257" s="263"/>
      <c r="G257" s="262"/>
      <c r="H257" s="262"/>
      <c r="I257" s="262"/>
      <c r="J257" s="262"/>
      <c r="K257" s="262"/>
      <c r="L257" s="262"/>
      <c r="M257" s="262"/>
      <c r="N257" s="262"/>
      <c r="O257" s="262"/>
      <c r="P257" s="262"/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</row>
    <row r="258" spans="1:27" ht="15.75" customHeight="1">
      <c r="A258" s="261"/>
      <c r="B258" s="262"/>
      <c r="C258" s="262"/>
      <c r="D258" s="262"/>
      <c r="E258" s="262"/>
      <c r="F258" s="263"/>
      <c r="G258" s="262"/>
      <c r="H258" s="262"/>
      <c r="I258" s="262"/>
      <c r="J258" s="262"/>
      <c r="K258" s="262"/>
      <c r="L258" s="262"/>
      <c r="M258" s="262"/>
      <c r="N258" s="262"/>
      <c r="O258" s="262"/>
      <c r="P258" s="262"/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</row>
    <row r="259" spans="1:27" ht="15.75" customHeight="1">
      <c r="A259" s="261"/>
      <c r="B259" s="262"/>
      <c r="C259" s="262"/>
      <c r="D259" s="262"/>
      <c r="E259" s="262"/>
      <c r="F259" s="263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</row>
    <row r="260" spans="1:27" ht="15.75" customHeight="1">
      <c r="A260" s="261"/>
      <c r="B260" s="262"/>
      <c r="C260" s="262"/>
      <c r="D260" s="262"/>
      <c r="E260" s="262"/>
      <c r="F260" s="263"/>
      <c r="G260" s="262"/>
      <c r="H260" s="262"/>
      <c r="I260" s="262"/>
      <c r="J260" s="262"/>
      <c r="K260" s="262"/>
      <c r="L260" s="262"/>
      <c r="M260" s="262"/>
      <c r="N260" s="262"/>
      <c r="O260" s="262"/>
      <c r="P260" s="262"/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</row>
    <row r="261" spans="1:27" ht="15.75" customHeight="1">
      <c r="A261" s="261"/>
      <c r="B261" s="262"/>
      <c r="C261" s="262"/>
      <c r="D261" s="262"/>
      <c r="E261" s="262"/>
      <c r="F261" s="263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</row>
    <row r="262" spans="1:27" ht="15.75" customHeight="1">
      <c r="A262" s="261"/>
      <c r="B262" s="262"/>
      <c r="C262" s="262"/>
      <c r="D262" s="262"/>
      <c r="E262" s="262"/>
      <c r="F262" s="263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</row>
    <row r="263" spans="1:27" ht="15.75" customHeight="1">
      <c r="A263" s="261"/>
      <c r="B263" s="262"/>
      <c r="C263" s="262"/>
      <c r="D263" s="262"/>
      <c r="E263" s="262"/>
      <c r="F263" s="263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</row>
    <row r="264" spans="1:27" ht="15.75" customHeight="1">
      <c r="A264" s="261"/>
      <c r="B264" s="262"/>
      <c r="C264" s="262"/>
      <c r="D264" s="262"/>
      <c r="E264" s="262"/>
      <c r="F264" s="263"/>
      <c r="G264" s="262"/>
      <c r="H264" s="262"/>
      <c r="I264" s="262"/>
      <c r="J264" s="262"/>
      <c r="K264" s="262"/>
      <c r="L264" s="262"/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</row>
    <row r="265" spans="1:27" ht="15.75" customHeight="1">
      <c r="A265" s="261"/>
      <c r="B265" s="262"/>
      <c r="C265" s="262"/>
      <c r="D265" s="262"/>
      <c r="E265" s="262"/>
      <c r="F265" s="263"/>
      <c r="G265" s="262"/>
      <c r="H265" s="262"/>
      <c r="I265" s="262"/>
      <c r="J265" s="262"/>
      <c r="K265" s="262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</row>
    <row r="266" spans="1:27" ht="15.75" customHeight="1">
      <c r="A266" s="261"/>
      <c r="B266" s="262"/>
      <c r="C266" s="262"/>
      <c r="D266" s="262"/>
      <c r="E266" s="262"/>
      <c r="F266" s="263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</row>
    <row r="267" spans="1:27" ht="15.75" customHeight="1">
      <c r="A267" s="261"/>
      <c r="B267" s="262"/>
      <c r="C267" s="262"/>
      <c r="D267" s="262"/>
      <c r="E267" s="262"/>
      <c r="F267" s="263"/>
      <c r="G267" s="262"/>
      <c r="H267" s="262"/>
      <c r="I267" s="262"/>
      <c r="J267" s="262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</row>
    <row r="268" spans="1:27" ht="15.75" customHeight="1">
      <c r="A268" s="261"/>
      <c r="B268" s="262"/>
      <c r="C268" s="262"/>
      <c r="D268" s="262"/>
      <c r="E268" s="262"/>
      <c r="F268" s="263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</row>
    <row r="269" spans="1:27" ht="15.75" customHeight="1">
      <c r="A269" s="261"/>
      <c r="B269" s="262"/>
      <c r="C269" s="262"/>
      <c r="D269" s="262"/>
      <c r="E269" s="262"/>
      <c r="F269" s="263"/>
      <c r="G269" s="262"/>
      <c r="H269" s="262"/>
      <c r="I269" s="262"/>
      <c r="J269" s="262"/>
      <c r="K269" s="262"/>
      <c r="L269" s="262"/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</row>
    <row r="270" spans="1:27" ht="15.75" customHeight="1">
      <c r="A270" s="261"/>
      <c r="B270" s="262"/>
      <c r="C270" s="262"/>
      <c r="D270" s="262"/>
      <c r="E270" s="262"/>
      <c r="F270" s="263"/>
      <c r="G270" s="262"/>
      <c r="H270" s="262"/>
      <c r="I270" s="262"/>
      <c r="J270" s="262"/>
      <c r="K270" s="262"/>
      <c r="L270" s="262"/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</row>
    <row r="271" spans="1:27" ht="15.75" customHeight="1">
      <c r="A271" s="261"/>
      <c r="B271" s="262"/>
      <c r="C271" s="262"/>
      <c r="D271" s="262"/>
      <c r="E271" s="262"/>
      <c r="F271" s="263"/>
      <c r="G271" s="262"/>
      <c r="H271" s="262"/>
      <c r="I271" s="262"/>
      <c r="J271" s="262"/>
      <c r="K271" s="262"/>
      <c r="L271" s="262"/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</row>
    <row r="272" spans="1:27" ht="15.75" customHeight="1">
      <c r="A272" s="261"/>
      <c r="B272" s="262"/>
      <c r="C272" s="262"/>
      <c r="D272" s="262"/>
      <c r="E272" s="262"/>
      <c r="F272" s="263"/>
      <c r="G272" s="262"/>
      <c r="H272" s="262"/>
      <c r="I272" s="262"/>
      <c r="J272" s="262"/>
      <c r="K272" s="262"/>
      <c r="L272" s="262"/>
      <c r="M272" s="262"/>
      <c r="N272" s="262"/>
      <c r="O272" s="262"/>
      <c r="P272" s="262"/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</row>
    <row r="273" spans="1:27" ht="15.75" customHeight="1">
      <c r="A273" s="261"/>
      <c r="B273" s="262"/>
      <c r="C273" s="262"/>
      <c r="D273" s="262"/>
      <c r="E273" s="262"/>
      <c r="F273" s="263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</row>
    <row r="274" spans="1:27" ht="15.75" customHeight="1">
      <c r="A274" s="261"/>
      <c r="B274" s="262"/>
      <c r="C274" s="262"/>
      <c r="D274" s="262"/>
      <c r="E274" s="262"/>
      <c r="F274" s="263"/>
      <c r="G274" s="262"/>
      <c r="H274" s="262"/>
      <c r="I274" s="262"/>
      <c r="J274" s="262"/>
      <c r="K274" s="262"/>
      <c r="L274" s="262"/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</row>
    <row r="275" spans="1:27" ht="15.75" customHeight="1">
      <c r="A275" s="261"/>
      <c r="B275" s="262"/>
      <c r="C275" s="262"/>
      <c r="D275" s="262"/>
      <c r="E275" s="262"/>
      <c r="F275" s="263"/>
      <c r="G275" s="262"/>
      <c r="H275" s="262"/>
      <c r="I275" s="262"/>
      <c r="J275" s="262"/>
      <c r="K275" s="262"/>
      <c r="L275" s="262"/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</row>
    <row r="276" spans="1:27" ht="15.75" customHeight="1">
      <c r="A276" s="261"/>
      <c r="B276" s="262"/>
      <c r="C276" s="262"/>
      <c r="D276" s="262"/>
      <c r="E276" s="262"/>
      <c r="F276" s="263"/>
      <c r="G276" s="262"/>
      <c r="H276" s="262"/>
      <c r="I276" s="262"/>
      <c r="J276" s="262"/>
      <c r="K276" s="262"/>
      <c r="L276" s="262"/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</row>
    <row r="277" spans="1:27" ht="15.75" customHeight="1">
      <c r="A277" s="261"/>
      <c r="B277" s="262"/>
      <c r="C277" s="262"/>
      <c r="D277" s="262"/>
      <c r="E277" s="262"/>
      <c r="F277" s="263"/>
      <c r="G277" s="262"/>
      <c r="H277" s="262"/>
      <c r="I277" s="262"/>
      <c r="J277" s="262"/>
      <c r="K277" s="262"/>
      <c r="L277" s="262"/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</row>
    <row r="278" spans="1:27" ht="15.75" customHeight="1">
      <c r="A278" s="261"/>
      <c r="B278" s="262"/>
      <c r="C278" s="262"/>
      <c r="D278" s="262"/>
      <c r="E278" s="262"/>
      <c r="F278" s="263"/>
      <c r="G278" s="262"/>
      <c r="H278" s="262"/>
      <c r="I278" s="262"/>
      <c r="J278" s="262"/>
      <c r="K278" s="262"/>
      <c r="L278" s="262"/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</row>
    <row r="279" spans="1:27" ht="15.75" customHeight="1">
      <c r="A279" s="261"/>
      <c r="B279" s="262"/>
      <c r="C279" s="262"/>
      <c r="D279" s="262"/>
      <c r="E279" s="262"/>
      <c r="F279" s="263"/>
      <c r="G279" s="262"/>
      <c r="H279" s="262"/>
      <c r="I279" s="262"/>
      <c r="J279" s="262"/>
      <c r="K279" s="262"/>
      <c r="L279" s="262"/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</row>
    <row r="280" spans="1:27" ht="15.75" customHeight="1">
      <c r="A280" s="261"/>
      <c r="B280" s="262"/>
      <c r="C280" s="262"/>
      <c r="D280" s="262"/>
      <c r="E280" s="262"/>
      <c r="F280" s="263"/>
      <c r="G280" s="262"/>
      <c r="H280" s="262"/>
      <c r="I280" s="262"/>
      <c r="J280" s="262"/>
      <c r="K280" s="262"/>
      <c r="L280" s="262"/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</row>
    <row r="281" spans="1:27" ht="15.75" customHeight="1">
      <c r="A281" s="261"/>
      <c r="B281" s="262"/>
      <c r="C281" s="262"/>
      <c r="D281" s="262"/>
      <c r="E281" s="262"/>
      <c r="F281" s="263"/>
      <c r="G281" s="262"/>
      <c r="H281" s="262"/>
      <c r="I281" s="262"/>
      <c r="J281" s="262"/>
      <c r="K281" s="262"/>
      <c r="L281" s="262"/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</row>
    <row r="282" spans="1:27" ht="15.75" customHeight="1">
      <c r="A282" s="261"/>
      <c r="B282" s="262"/>
      <c r="C282" s="262"/>
      <c r="D282" s="262"/>
      <c r="E282" s="262"/>
      <c r="F282" s="263"/>
      <c r="G282" s="262"/>
      <c r="H282" s="262"/>
      <c r="I282" s="262"/>
      <c r="J282" s="262"/>
      <c r="K282" s="262"/>
      <c r="L282" s="262"/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</row>
    <row r="283" spans="1:27" ht="15.75" customHeight="1">
      <c r="A283" s="261"/>
      <c r="B283" s="262"/>
      <c r="C283" s="262"/>
      <c r="D283" s="262"/>
      <c r="E283" s="262"/>
      <c r="F283" s="263"/>
      <c r="G283" s="262"/>
      <c r="H283" s="262"/>
      <c r="I283" s="262"/>
      <c r="J283" s="262"/>
      <c r="K283" s="262"/>
      <c r="L283" s="262"/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</row>
    <row r="284" spans="1:27" ht="15.75" customHeight="1">
      <c r="A284" s="261"/>
      <c r="B284" s="262"/>
      <c r="C284" s="262"/>
      <c r="D284" s="262"/>
      <c r="E284" s="262"/>
      <c r="F284" s="263"/>
      <c r="G284" s="262"/>
      <c r="H284" s="262"/>
      <c r="I284" s="262"/>
      <c r="J284" s="262"/>
      <c r="K284" s="262"/>
      <c r="L284" s="262"/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</row>
    <row r="285" spans="1:27" ht="15.75" customHeight="1">
      <c r="A285" s="261"/>
      <c r="B285" s="262"/>
      <c r="C285" s="262"/>
      <c r="D285" s="262"/>
      <c r="E285" s="262"/>
      <c r="F285" s="263"/>
      <c r="G285" s="262"/>
      <c r="H285" s="262"/>
      <c r="I285" s="262"/>
      <c r="J285" s="262"/>
      <c r="K285" s="262"/>
      <c r="L285" s="262"/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</row>
    <row r="286" spans="1:27" ht="15.75" customHeight="1">
      <c r="A286" s="261"/>
      <c r="B286" s="262"/>
      <c r="C286" s="262"/>
      <c r="D286" s="262"/>
      <c r="E286" s="262"/>
      <c r="F286" s="263"/>
      <c r="G286" s="262"/>
      <c r="H286" s="262"/>
      <c r="I286" s="262"/>
      <c r="J286" s="262"/>
      <c r="K286" s="262"/>
      <c r="L286" s="262"/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</row>
    <row r="287" spans="1:27" ht="15.75" customHeight="1">
      <c r="A287" s="261"/>
      <c r="B287" s="262"/>
      <c r="C287" s="262"/>
      <c r="D287" s="262"/>
      <c r="E287" s="262"/>
      <c r="F287" s="263"/>
      <c r="G287" s="262"/>
      <c r="H287" s="262"/>
      <c r="I287" s="262"/>
      <c r="J287" s="262"/>
      <c r="K287" s="262"/>
      <c r="L287" s="262"/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</row>
    <row r="288" spans="1:27" ht="15.75" customHeight="1">
      <c r="A288" s="261"/>
      <c r="B288" s="262"/>
      <c r="C288" s="262"/>
      <c r="D288" s="262"/>
      <c r="E288" s="262"/>
      <c r="F288" s="263"/>
      <c r="G288" s="262"/>
      <c r="H288" s="262"/>
      <c r="I288" s="262"/>
      <c r="J288" s="262"/>
      <c r="K288" s="262"/>
      <c r="L288" s="262"/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</row>
    <row r="289" spans="1:27" ht="15.75" customHeight="1">
      <c r="A289" s="261"/>
      <c r="B289" s="262"/>
      <c r="C289" s="262"/>
      <c r="D289" s="262"/>
      <c r="E289" s="262"/>
      <c r="F289" s="263"/>
      <c r="G289" s="262"/>
      <c r="H289" s="262"/>
      <c r="I289" s="262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</row>
    <row r="290" spans="1:27" ht="15.75" customHeight="1">
      <c r="A290" s="261"/>
      <c r="B290" s="262"/>
      <c r="C290" s="262"/>
      <c r="D290" s="262"/>
      <c r="E290" s="262"/>
      <c r="F290" s="263"/>
      <c r="G290" s="262"/>
      <c r="H290" s="262"/>
      <c r="I290" s="262"/>
      <c r="J290" s="262"/>
      <c r="K290" s="262"/>
      <c r="L290" s="262"/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</row>
    <row r="291" spans="1:27" ht="15.75" customHeight="1">
      <c r="A291" s="261"/>
      <c r="B291" s="262"/>
      <c r="C291" s="262"/>
      <c r="D291" s="262"/>
      <c r="E291" s="262"/>
      <c r="F291" s="263"/>
      <c r="G291" s="262"/>
      <c r="H291" s="262"/>
      <c r="I291" s="262"/>
      <c r="J291" s="262"/>
      <c r="K291" s="262"/>
      <c r="L291" s="262"/>
      <c r="M291" s="262"/>
      <c r="N291" s="262"/>
      <c r="O291" s="262"/>
      <c r="P291" s="262"/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</row>
    <row r="292" spans="1:27" ht="15.75" customHeight="1">
      <c r="A292" s="261"/>
      <c r="B292" s="262"/>
      <c r="C292" s="262"/>
      <c r="D292" s="262"/>
      <c r="E292" s="262"/>
      <c r="F292" s="263"/>
      <c r="G292" s="262"/>
      <c r="H292" s="262"/>
      <c r="I292" s="262"/>
      <c r="J292" s="262"/>
      <c r="K292" s="262"/>
      <c r="L292" s="262"/>
      <c r="M292" s="262"/>
      <c r="N292" s="262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</row>
    <row r="293" spans="1:27" ht="15.75" customHeight="1">
      <c r="A293" s="261"/>
      <c r="B293" s="262"/>
      <c r="C293" s="262"/>
      <c r="D293" s="262"/>
      <c r="E293" s="262"/>
      <c r="F293" s="263"/>
      <c r="G293" s="262"/>
      <c r="H293" s="262"/>
      <c r="I293" s="262"/>
      <c r="J293" s="262"/>
      <c r="K293" s="262"/>
      <c r="L293" s="262"/>
      <c r="M293" s="262"/>
      <c r="N293" s="262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</row>
    <row r="294" spans="1:27" ht="15.75" customHeight="1">
      <c r="A294" s="261"/>
      <c r="B294" s="262"/>
      <c r="C294" s="262"/>
      <c r="D294" s="262"/>
      <c r="E294" s="262"/>
      <c r="F294" s="263"/>
      <c r="G294" s="262"/>
      <c r="H294" s="262"/>
      <c r="I294" s="262"/>
      <c r="J294" s="262"/>
      <c r="K294" s="262"/>
      <c r="L294" s="262"/>
      <c r="M294" s="262"/>
      <c r="N294" s="262"/>
      <c r="O294" s="262"/>
      <c r="P294" s="262"/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</row>
    <row r="295" spans="1:27" ht="15.75" customHeight="1">
      <c r="A295" s="261"/>
      <c r="B295" s="262"/>
      <c r="C295" s="262"/>
      <c r="D295" s="262"/>
      <c r="E295" s="262"/>
      <c r="F295" s="263"/>
      <c r="G295" s="262"/>
      <c r="H295" s="262"/>
      <c r="I295" s="262"/>
      <c r="J295" s="262"/>
      <c r="K295" s="262"/>
      <c r="L295" s="262"/>
      <c r="M295" s="262"/>
      <c r="N295" s="262"/>
      <c r="O295" s="262"/>
      <c r="P295" s="262"/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</row>
    <row r="296" spans="1:27" ht="15.75" customHeight="1">
      <c r="A296" s="261"/>
      <c r="B296" s="262"/>
      <c r="C296" s="262"/>
      <c r="D296" s="262"/>
      <c r="E296" s="262"/>
      <c r="F296" s="263"/>
      <c r="G296" s="262"/>
      <c r="H296" s="262"/>
      <c r="I296" s="262"/>
      <c r="J296" s="262"/>
      <c r="K296" s="262"/>
      <c r="L296" s="262"/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</row>
    <row r="297" spans="1:27" ht="15.75" customHeight="1">
      <c r="A297" s="261"/>
      <c r="B297" s="262"/>
      <c r="C297" s="262"/>
      <c r="D297" s="262"/>
      <c r="E297" s="262"/>
      <c r="F297" s="263"/>
      <c r="G297" s="262"/>
      <c r="H297" s="262"/>
      <c r="I297" s="262"/>
      <c r="J297" s="262"/>
      <c r="K297" s="262"/>
      <c r="L297" s="262"/>
      <c r="M297" s="262"/>
      <c r="N297" s="262"/>
      <c r="O297" s="262"/>
      <c r="P297" s="262"/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</row>
    <row r="298" spans="1:27" ht="15.75" customHeight="1">
      <c r="A298" s="261"/>
      <c r="B298" s="262"/>
      <c r="C298" s="262"/>
      <c r="D298" s="262"/>
      <c r="E298" s="262"/>
      <c r="F298" s="263"/>
      <c r="G298" s="262"/>
      <c r="H298" s="262"/>
      <c r="I298" s="262"/>
      <c r="J298" s="262"/>
      <c r="K298" s="262"/>
      <c r="L298" s="262"/>
      <c r="M298" s="262"/>
      <c r="N298" s="262"/>
      <c r="O298" s="262"/>
      <c r="P298" s="262"/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</row>
    <row r="299" spans="1:27" ht="15.75" customHeight="1">
      <c r="A299" s="261"/>
      <c r="B299" s="262"/>
      <c r="C299" s="262"/>
      <c r="D299" s="262"/>
      <c r="E299" s="262"/>
      <c r="F299" s="263"/>
      <c r="G299" s="262"/>
      <c r="H299" s="262"/>
      <c r="I299" s="262"/>
      <c r="J299" s="262"/>
      <c r="K299" s="262"/>
      <c r="L299" s="262"/>
      <c r="M299" s="262"/>
      <c r="N299" s="262"/>
      <c r="O299" s="262"/>
      <c r="P299" s="262"/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</row>
    <row r="300" spans="1:27" ht="15.75" customHeight="1">
      <c r="A300" s="261"/>
      <c r="B300" s="262"/>
      <c r="C300" s="262"/>
      <c r="D300" s="262"/>
      <c r="E300" s="262"/>
      <c r="F300" s="263"/>
      <c r="G300" s="262"/>
      <c r="H300" s="262"/>
      <c r="I300" s="262"/>
      <c r="J300" s="262"/>
      <c r="K300" s="262"/>
      <c r="L300" s="262"/>
      <c r="M300" s="262"/>
      <c r="N300" s="262"/>
      <c r="O300" s="262"/>
      <c r="P300" s="262"/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</row>
    <row r="301" spans="1:27" ht="15.75" customHeight="1">
      <c r="A301" s="261"/>
      <c r="B301" s="262"/>
      <c r="C301" s="262"/>
      <c r="D301" s="262"/>
      <c r="E301" s="262"/>
      <c r="F301" s="263"/>
      <c r="G301" s="262"/>
      <c r="H301" s="262"/>
      <c r="I301" s="262"/>
      <c r="J301" s="262"/>
      <c r="K301" s="262"/>
      <c r="L301" s="262"/>
      <c r="M301" s="262"/>
      <c r="N301" s="262"/>
      <c r="O301" s="262"/>
      <c r="P301" s="262"/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</row>
    <row r="302" spans="1:27" ht="15.75" customHeight="1">
      <c r="A302" s="261"/>
      <c r="B302" s="262"/>
      <c r="C302" s="262"/>
      <c r="D302" s="262"/>
      <c r="E302" s="262"/>
      <c r="F302" s="263"/>
      <c r="G302" s="262"/>
      <c r="H302" s="262"/>
      <c r="I302" s="262"/>
      <c r="J302" s="262"/>
      <c r="K302" s="262"/>
      <c r="L302" s="262"/>
      <c r="M302" s="262"/>
      <c r="N302" s="262"/>
      <c r="O302" s="262"/>
      <c r="P302" s="262"/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</row>
    <row r="303" spans="1:27" ht="15.75" customHeight="1">
      <c r="A303" s="261"/>
      <c r="B303" s="262"/>
      <c r="C303" s="262"/>
      <c r="D303" s="262"/>
      <c r="E303" s="262"/>
      <c r="F303" s="263"/>
      <c r="G303" s="262"/>
      <c r="H303" s="262"/>
      <c r="I303" s="262"/>
      <c r="J303" s="262"/>
      <c r="K303" s="262"/>
      <c r="L303" s="262"/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</row>
    <row r="304" spans="1:27" ht="15.75" customHeight="1">
      <c r="A304" s="261"/>
      <c r="B304" s="262"/>
      <c r="C304" s="262"/>
      <c r="D304" s="262"/>
      <c r="E304" s="262"/>
      <c r="F304" s="263"/>
      <c r="G304" s="262"/>
      <c r="H304" s="262"/>
      <c r="I304" s="262"/>
      <c r="J304" s="262"/>
      <c r="K304" s="262"/>
      <c r="L304" s="262"/>
      <c r="M304" s="262"/>
      <c r="N304" s="262"/>
      <c r="O304" s="262"/>
      <c r="P304" s="262"/>
      <c r="Q304" s="262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</row>
    <row r="305" spans="1:27" ht="15.75" customHeight="1">
      <c r="A305" s="261"/>
      <c r="B305" s="262"/>
      <c r="C305" s="262"/>
      <c r="D305" s="262"/>
      <c r="E305" s="262"/>
      <c r="F305" s="263"/>
      <c r="G305" s="262"/>
      <c r="H305" s="262"/>
      <c r="I305" s="262"/>
      <c r="J305" s="262"/>
      <c r="K305" s="262"/>
      <c r="L305" s="262"/>
      <c r="M305" s="262"/>
      <c r="N305" s="262"/>
      <c r="O305" s="262"/>
      <c r="P305" s="262"/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</row>
    <row r="306" spans="1:27" ht="15.75" customHeight="1">
      <c r="A306" s="261"/>
      <c r="B306" s="262"/>
      <c r="C306" s="262"/>
      <c r="D306" s="262"/>
      <c r="E306" s="262"/>
      <c r="F306" s="263"/>
      <c r="G306" s="262"/>
      <c r="H306" s="262"/>
      <c r="I306" s="262"/>
      <c r="J306" s="262"/>
      <c r="K306" s="262"/>
      <c r="L306" s="262"/>
      <c r="M306" s="262"/>
      <c r="N306" s="262"/>
      <c r="O306" s="262"/>
      <c r="P306" s="262"/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</row>
    <row r="307" spans="1:27" ht="15.75" customHeight="1">
      <c r="A307" s="261"/>
      <c r="B307" s="262"/>
      <c r="C307" s="262"/>
      <c r="D307" s="262"/>
      <c r="E307" s="262"/>
      <c r="F307" s="263"/>
      <c r="G307" s="262"/>
      <c r="H307" s="262"/>
      <c r="I307" s="262"/>
      <c r="J307" s="262"/>
      <c r="K307" s="262"/>
      <c r="L307" s="262"/>
      <c r="M307" s="262"/>
      <c r="N307" s="262"/>
      <c r="O307" s="262"/>
      <c r="P307" s="262"/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</row>
    <row r="308" spans="1:27" ht="15.75" customHeight="1">
      <c r="A308" s="261"/>
      <c r="B308" s="262"/>
      <c r="C308" s="262"/>
      <c r="D308" s="262"/>
      <c r="E308" s="262"/>
      <c r="F308" s="263"/>
      <c r="G308" s="262"/>
      <c r="H308" s="262"/>
      <c r="I308" s="262"/>
      <c r="J308" s="262"/>
      <c r="K308" s="262"/>
      <c r="L308" s="262"/>
      <c r="M308" s="262"/>
      <c r="N308" s="262"/>
      <c r="O308" s="262"/>
      <c r="P308" s="262"/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</row>
    <row r="309" spans="1:27" ht="15.75" customHeight="1">
      <c r="A309" s="261"/>
      <c r="B309" s="262"/>
      <c r="C309" s="262"/>
      <c r="D309" s="262"/>
      <c r="E309" s="262"/>
      <c r="F309" s="263"/>
      <c r="G309" s="262"/>
      <c r="H309" s="262"/>
      <c r="I309" s="262"/>
      <c r="J309" s="262"/>
      <c r="K309" s="262"/>
      <c r="L309" s="262"/>
      <c r="M309" s="262"/>
      <c r="N309" s="262"/>
      <c r="O309" s="262"/>
      <c r="P309" s="262"/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</row>
    <row r="310" spans="1:27" ht="15.75" customHeight="1">
      <c r="A310" s="261"/>
      <c r="B310" s="262"/>
      <c r="C310" s="262"/>
      <c r="D310" s="262"/>
      <c r="E310" s="262"/>
      <c r="F310" s="263"/>
      <c r="G310" s="262"/>
      <c r="H310" s="262"/>
      <c r="I310" s="262"/>
      <c r="J310" s="262"/>
      <c r="K310" s="262"/>
      <c r="L310" s="262"/>
      <c r="M310" s="262"/>
      <c r="N310" s="262"/>
      <c r="O310" s="262"/>
      <c r="P310" s="262"/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</row>
    <row r="311" spans="1:27" ht="15.75" customHeight="1">
      <c r="A311" s="261"/>
      <c r="B311" s="262"/>
      <c r="C311" s="262"/>
      <c r="D311" s="262"/>
      <c r="E311" s="262"/>
      <c r="F311" s="263"/>
      <c r="G311" s="262"/>
      <c r="H311" s="262"/>
      <c r="I311" s="262"/>
      <c r="J311" s="262"/>
      <c r="K311" s="262"/>
      <c r="L311" s="262"/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</row>
    <row r="312" spans="1:27" ht="15.75" customHeight="1">
      <c r="A312" s="261"/>
      <c r="B312" s="262"/>
      <c r="C312" s="262"/>
      <c r="D312" s="262"/>
      <c r="E312" s="262"/>
      <c r="F312" s="263"/>
      <c r="G312" s="262"/>
      <c r="H312" s="262"/>
      <c r="I312" s="262"/>
      <c r="J312" s="262"/>
      <c r="K312" s="262"/>
      <c r="L312" s="262"/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</row>
    <row r="313" spans="1:27" ht="15.75" customHeight="1">
      <c r="A313" s="261"/>
      <c r="B313" s="262"/>
      <c r="C313" s="262"/>
      <c r="D313" s="262"/>
      <c r="E313" s="262"/>
      <c r="F313" s="263"/>
      <c r="G313" s="262"/>
      <c r="H313" s="262"/>
      <c r="I313" s="262"/>
      <c r="J313" s="262"/>
      <c r="K313" s="262"/>
      <c r="L313" s="262"/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</row>
    <row r="314" spans="1:27" ht="15.75" customHeight="1">
      <c r="A314" s="261"/>
      <c r="B314" s="262"/>
      <c r="C314" s="262"/>
      <c r="D314" s="262"/>
      <c r="E314" s="262"/>
      <c r="F314" s="263"/>
      <c r="G314" s="262"/>
      <c r="H314" s="262"/>
      <c r="I314" s="262"/>
      <c r="J314" s="262"/>
      <c r="K314" s="262"/>
      <c r="L314" s="262"/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</row>
    <row r="315" spans="1:27" ht="15.75" customHeight="1">
      <c r="A315" s="261"/>
      <c r="B315" s="262"/>
      <c r="C315" s="262"/>
      <c r="D315" s="262"/>
      <c r="E315" s="262"/>
      <c r="F315" s="263"/>
      <c r="G315" s="262"/>
      <c r="H315" s="262"/>
      <c r="I315" s="262"/>
      <c r="J315" s="262"/>
      <c r="K315" s="262"/>
      <c r="L315" s="262"/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</row>
    <row r="316" spans="1:27" ht="15.75" customHeight="1">
      <c r="A316" s="261"/>
      <c r="B316" s="262"/>
      <c r="C316" s="262"/>
      <c r="D316" s="262"/>
      <c r="E316" s="262"/>
      <c r="F316" s="263"/>
      <c r="G316" s="262"/>
      <c r="H316" s="262"/>
      <c r="I316" s="262"/>
      <c r="J316" s="262"/>
      <c r="K316" s="262"/>
      <c r="L316" s="262"/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</row>
    <row r="317" spans="1:27" ht="15.75" customHeight="1">
      <c r="A317" s="261"/>
      <c r="B317" s="262"/>
      <c r="C317" s="262"/>
      <c r="D317" s="262"/>
      <c r="E317" s="262"/>
      <c r="F317" s="263"/>
      <c r="G317" s="262"/>
      <c r="H317" s="262"/>
      <c r="I317" s="262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</row>
    <row r="318" spans="1:27" ht="15.75" customHeight="1">
      <c r="A318" s="261"/>
      <c r="B318" s="262"/>
      <c r="C318" s="262"/>
      <c r="D318" s="262"/>
      <c r="E318" s="262"/>
      <c r="F318" s="263"/>
      <c r="G318" s="262"/>
      <c r="H318" s="262"/>
      <c r="I318" s="262"/>
      <c r="J318" s="262"/>
      <c r="K318" s="262"/>
      <c r="L318" s="262"/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</row>
    <row r="319" spans="1:27" ht="15.75" customHeight="1">
      <c r="A319" s="261"/>
      <c r="B319" s="262"/>
      <c r="C319" s="262"/>
      <c r="D319" s="262"/>
      <c r="E319" s="262"/>
      <c r="F319" s="263"/>
      <c r="G319" s="262"/>
      <c r="H319" s="262"/>
      <c r="I319" s="262"/>
      <c r="J319" s="262"/>
      <c r="K319" s="262"/>
      <c r="L319" s="262"/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</row>
    <row r="320" spans="1:27" ht="15.75" customHeight="1">
      <c r="A320" s="261"/>
      <c r="B320" s="262"/>
      <c r="C320" s="262"/>
      <c r="D320" s="262"/>
      <c r="E320" s="262"/>
      <c r="F320" s="263"/>
      <c r="G320" s="262"/>
      <c r="H320" s="262"/>
      <c r="I320" s="262"/>
      <c r="J320" s="262"/>
      <c r="K320" s="262"/>
      <c r="L320" s="262"/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</row>
    <row r="321" spans="1:27" ht="15.75" customHeight="1">
      <c r="A321" s="261"/>
      <c r="B321" s="262"/>
      <c r="C321" s="262"/>
      <c r="D321" s="262"/>
      <c r="E321" s="262"/>
      <c r="F321" s="263"/>
      <c r="G321" s="262"/>
      <c r="H321" s="262"/>
      <c r="I321" s="262"/>
      <c r="J321" s="262"/>
      <c r="K321" s="262"/>
      <c r="L321" s="262"/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</row>
    <row r="322" spans="1:27" ht="15.75" customHeight="1">
      <c r="A322" s="261"/>
      <c r="B322" s="262"/>
      <c r="C322" s="262"/>
      <c r="D322" s="262"/>
      <c r="E322" s="262"/>
      <c r="F322" s="263"/>
      <c r="G322" s="262"/>
      <c r="H322" s="262"/>
      <c r="I322" s="262"/>
      <c r="J322" s="262"/>
      <c r="K322" s="262"/>
      <c r="L322" s="262"/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</row>
    <row r="323" spans="1:27" ht="15.75" customHeight="1">
      <c r="A323" s="261"/>
      <c r="B323" s="262"/>
      <c r="C323" s="262"/>
      <c r="D323" s="262"/>
      <c r="E323" s="262"/>
      <c r="F323" s="263"/>
      <c r="G323" s="262"/>
      <c r="H323" s="262"/>
      <c r="I323" s="262"/>
      <c r="J323" s="262"/>
      <c r="K323" s="262"/>
      <c r="L323" s="262"/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</row>
    <row r="324" spans="1:27" ht="15.75" customHeight="1">
      <c r="A324" s="261"/>
      <c r="B324" s="262"/>
      <c r="C324" s="262"/>
      <c r="D324" s="262"/>
      <c r="E324" s="262"/>
      <c r="F324" s="263"/>
      <c r="G324" s="262"/>
      <c r="H324" s="262"/>
      <c r="I324" s="262"/>
      <c r="J324" s="262"/>
      <c r="K324" s="262"/>
      <c r="L324" s="262"/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</row>
    <row r="325" spans="1:27" ht="15.75" customHeight="1">
      <c r="A325" s="261"/>
      <c r="B325" s="262"/>
      <c r="C325" s="262"/>
      <c r="D325" s="262"/>
      <c r="E325" s="262"/>
      <c r="F325" s="263"/>
      <c r="G325" s="262"/>
      <c r="H325" s="262"/>
      <c r="I325" s="262"/>
      <c r="J325" s="262"/>
      <c r="K325" s="262"/>
      <c r="L325" s="262"/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</row>
    <row r="326" spans="1:27" ht="15.75" customHeight="1">
      <c r="A326" s="261"/>
      <c r="B326" s="262"/>
      <c r="C326" s="262"/>
      <c r="D326" s="262"/>
      <c r="E326" s="262"/>
      <c r="F326" s="263"/>
      <c r="G326" s="262"/>
      <c r="H326" s="262"/>
      <c r="I326" s="262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</row>
    <row r="327" spans="1:27" ht="15.75" customHeight="1">
      <c r="A327" s="261"/>
      <c r="B327" s="262"/>
      <c r="C327" s="262"/>
      <c r="D327" s="262"/>
      <c r="E327" s="262"/>
      <c r="F327" s="263"/>
      <c r="G327" s="262"/>
      <c r="H327" s="262"/>
      <c r="I327" s="262"/>
      <c r="J327" s="262"/>
      <c r="K327" s="262"/>
      <c r="L327" s="262"/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</row>
    <row r="328" spans="1:27" ht="15.75" customHeight="1">
      <c r="A328" s="261"/>
      <c r="B328" s="262"/>
      <c r="C328" s="262"/>
      <c r="D328" s="262"/>
      <c r="E328" s="262"/>
      <c r="F328" s="263"/>
      <c r="G328" s="262"/>
      <c r="H328" s="262"/>
      <c r="I328" s="262"/>
      <c r="J328" s="262"/>
      <c r="K328" s="262"/>
      <c r="L328" s="262"/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</row>
    <row r="329" spans="1:27" ht="15.75" customHeight="1">
      <c r="A329" s="261"/>
      <c r="B329" s="262"/>
      <c r="C329" s="262"/>
      <c r="D329" s="262"/>
      <c r="E329" s="262"/>
      <c r="F329" s="263"/>
      <c r="G329" s="262"/>
      <c r="H329" s="262"/>
      <c r="I329" s="262"/>
      <c r="J329" s="262"/>
      <c r="K329" s="262"/>
      <c r="L329" s="262"/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</row>
    <row r="330" spans="1:27" ht="15.75" customHeight="1">
      <c r="A330" s="261"/>
      <c r="B330" s="262"/>
      <c r="C330" s="262"/>
      <c r="D330" s="262"/>
      <c r="E330" s="262"/>
      <c r="F330" s="263"/>
      <c r="G330" s="262"/>
      <c r="H330" s="262"/>
      <c r="I330" s="262"/>
      <c r="J330" s="262"/>
      <c r="K330" s="262"/>
      <c r="L330" s="262"/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</row>
    <row r="331" spans="1:27" ht="15.75" customHeight="1">
      <c r="A331" s="261"/>
      <c r="B331" s="262"/>
      <c r="C331" s="262"/>
      <c r="D331" s="262"/>
      <c r="E331" s="262"/>
      <c r="F331" s="263"/>
      <c r="G331" s="262"/>
      <c r="H331" s="262"/>
      <c r="I331" s="262"/>
      <c r="J331" s="262"/>
      <c r="K331" s="262"/>
      <c r="L331" s="262"/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</row>
    <row r="332" spans="1:27" ht="15.75" customHeight="1">
      <c r="A332" s="261"/>
      <c r="B332" s="262"/>
      <c r="C332" s="262"/>
      <c r="D332" s="262"/>
      <c r="E332" s="262"/>
      <c r="F332" s="263"/>
      <c r="G332" s="262"/>
      <c r="H332" s="262"/>
      <c r="I332" s="262"/>
      <c r="J332" s="262"/>
      <c r="K332" s="262"/>
      <c r="L332" s="262"/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</row>
    <row r="333" spans="1:27" ht="15.75" customHeight="1">
      <c r="A333" s="261"/>
      <c r="B333" s="262"/>
      <c r="C333" s="262"/>
      <c r="D333" s="262"/>
      <c r="E333" s="262"/>
      <c r="F333" s="263"/>
      <c r="G333" s="262"/>
      <c r="H333" s="262"/>
      <c r="I333" s="262"/>
      <c r="J333" s="262"/>
      <c r="K333" s="262"/>
      <c r="L333" s="262"/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</row>
    <row r="334" spans="1:27" ht="15.75" customHeight="1">
      <c r="A334" s="261"/>
      <c r="B334" s="262"/>
      <c r="C334" s="262"/>
      <c r="D334" s="262"/>
      <c r="E334" s="262"/>
      <c r="F334" s="263"/>
      <c r="G334" s="262"/>
      <c r="H334" s="262"/>
      <c r="I334" s="262"/>
      <c r="J334" s="262"/>
      <c r="K334" s="262"/>
      <c r="L334" s="262"/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</row>
    <row r="335" spans="1:27" ht="15.75" customHeight="1">
      <c r="A335" s="261"/>
      <c r="B335" s="262"/>
      <c r="C335" s="262"/>
      <c r="D335" s="262"/>
      <c r="E335" s="262"/>
      <c r="F335" s="263"/>
      <c r="G335" s="262"/>
      <c r="H335" s="262"/>
      <c r="I335" s="262"/>
      <c r="J335" s="262"/>
      <c r="K335" s="262"/>
      <c r="L335" s="262"/>
      <c r="M335" s="262"/>
      <c r="N335" s="262"/>
      <c r="O335" s="262"/>
      <c r="P335" s="262"/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</row>
    <row r="336" spans="1:27" ht="15.75" customHeight="1">
      <c r="A336" s="261"/>
      <c r="B336" s="262"/>
      <c r="C336" s="262"/>
      <c r="D336" s="262"/>
      <c r="E336" s="262"/>
      <c r="F336" s="263"/>
      <c r="G336" s="262"/>
      <c r="H336" s="262"/>
      <c r="I336" s="262"/>
      <c r="J336" s="262"/>
      <c r="K336" s="262"/>
      <c r="L336" s="262"/>
      <c r="M336" s="262"/>
      <c r="N336" s="262"/>
      <c r="O336" s="262"/>
      <c r="P336" s="262"/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</row>
    <row r="337" spans="1:27" ht="15.75" customHeight="1">
      <c r="A337" s="261"/>
      <c r="B337" s="262"/>
      <c r="C337" s="262"/>
      <c r="D337" s="262"/>
      <c r="E337" s="262"/>
      <c r="F337" s="263"/>
      <c r="G337" s="262"/>
      <c r="H337" s="262"/>
      <c r="I337" s="262"/>
      <c r="J337" s="262"/>
      <c r="K337" s="262"/>
      <c r="L337" s="262"/>
      <c r="M337" s="262"/>
      <c r="N337" s="262"/>
      <c r="O337" s="262"/>
      <c r="P337" s="262"/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</row>
    <row r="338" spans="1:27" ht="15.75" customHeight="1">
      <c r="A338" s="261"/>
      <c r="B338" s="262"/>
      <c r="C338" s="262"/>
      <c r="D338" s="262"/>
      <c r="E338" s="262"/>
      <c r="F338" s="263"/>
      <c r="G338" s="262"/>
      <c r="H338" s="262"/>
      <c r="I338" s="262"/>
      <c r="J338" s="262"/>
      <c r="K338" s="262"/>
      <c r="L338" s="262"/>
      <c r="M338" s="262"/>
      <c r="N338" s="262"/>
      <c r="O338" s="262"/>
      <c r="P338" s="262"/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</row>
    <row r="339" spans="1:27" ht="15.75" customHeight="1">
      <c r="A339" s="261"/>
      <c r="B339" s="262"/>
      <c r="C339" s="262"/>
      <c r="D339" s="262"/>
      <c r="E339" s="262"/>
      <c r="F339" s="263"/>
      <c r="G339" s="262"/>
      <c r="H339" s="262"/>
      <c r="I339" s="262"/>
      <c r="J339" s="262"/>
      <c r="K339" s="262"/>
      <c r="L339" s="262"/>
      <c r="M339" s="262"/>
      <c r="N339" s="262"/>
      <c r="O339" s="262"/>
      <c r="P339" s="262"/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</row>
    <row r="340" spans="1:27" ht="15.75" customHeight="1">
      <c r="A340" s="261"/>
      <c r="B340" s="262"/>
      <c r="C340" s="262"/>
      <c r="D340" s="262"/>
      <c r="E340" s="262"/>
      <c r="F340" s="263"/>
      <c r="G340" s="262"/>
      <c r="H340" s="262"/>
      <c r="I340" s="262"/>
      <c r="J340" s="262"/>
      <c r="K340" s="262"/>
      <c r="L340" s="262"/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</row>
    <row r="341" spans="1:27" ht="15.75" customHeight="1">
      <c r="A341" s="261"/>
      <c r="B341" s="262"/>
      <c r="C341" s="262"/>
      <c r="D341" s="262"/>
      <c r="E341" s="262"/>
      <c r="F341" s="263"/>
      <c r="G341" s="262"/>
      <c r="H341" s="262"/>
      <c r="I341" s="262"/>
      <c r="J341" s="262"/>
      <c r="K341" s="262"/>
      <c r="L341" s="262"/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</row>
    <row r="342" spans="1:27" ht="15.75" customHeight="1">
      <c r="A342" s="261"/>
      <c r="B342" s="262"/>
      <c r="C342" s="262"/>
      <c r="D342" s="262"/>
      <c r="E342" s="262"/>
      <c r="F342" s="263"/>
      <c r="G342" s="262"/>
      <c r="H342" s="262"/>
      <c r="I342" s="262"/>
      <c r="J342" s="262"/>
      <c r="K342" s="262"/>
      <c r="L342" s="262"/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</row>
    <row r="343" spans="1:27" ht="15.75" customHeight="1">
      <c r="A343" s="261"/>
      <c r="B343" s="262"/>
      <c r="C343" s="262"/>
      <c r="D343" s="262"/>
      <c r="E343" s="262"/>
      <c r="F343" s="263"/>
      <c r="G343" s="262"/>
      <c r="H343" s="262"/>
      <c r="I343" s="262"/>
      <c r="J343" s="262"/>
      <c r="K343" s="262"/>
      <c r="L343" s="262"/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</row>
    <row r="344" spans="1:27" ht="15.75" customHeight="1">
      <c r="A344" s="261"/>
      <c r="B344" s="262"/>
      <c r="C344" s="262"/>
      <c r="D344" s="262"/>
      <c r="E344" s="262"/>
      <c r="F344" s="263"/>
      <c r="G344" s="262"/>
      <c r="H344" s="262"/>
      <c r="I344" s="262"/>
      <c r="J344" s="262"/>
      <c r="K344" s="262"/>
      <c r="L344" s="262"/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</row>
    <row r="345" spans="1:27" ht="15.75" customHeight="1">
      <c r="A345" s="261"/>
      <c r="B345" s="262"/>
      <c r="C345" s="262"/>
      <c r="D345" s="262"/>
      <c r="E345" s="262"/>
      <c r="F345" s="263"/>
      <c r="G345" s="262"/>
      <c r="H345" s="262"/>
      <c r="I345" s="262"/>
      <c r="J345" s="262"/>
      <c r="K345" s="262"/>
      <c r="L345" s="262"/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</row>
    <row r="346" spans="1:27" ht="15.75" customHeight="1">
      <c r="A346" s="261"/>
      <c r="B346" s="262"/>
      <c r="C346" s="262"/>
      <c r="D346" s="262"/>
      <c r="E346" s="262"/>
      <c r="F346" s="263"/>
      <c r="G346" s="262"/>
      <c r="H346" s="262"/>
      <c r="I346" s="262"/>
      <c r="J346" s="262"/>
      <c r="K346" s="262"/>
      <c r="L346" s="262"/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</row>
    <row r="347" spans="1:27" ht="15.75" customHeight="1">
      <c r="A347" s="261"/>
      <c r="B347" s="262"/>
      <c r="C347" s="262"/>
      <c r="D347" s="262"/>
      <c r="E347" s="262"/>
      <c r="F347" s="263"/>
      <c r="G347" s="262"/>
      <c r="H347" s="262"/>
      <c r="I347" s="262"/>
      <c r="J347" s="262"/>
      <c r="K347" s="262"/>
      <c r="L347" s="262"/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</row>
    <row r="348" spans="1:27" ht="15.75" customHeight="1">
      <c r="A348" s="261"/>
      <c r="B348" s="262"/>
      <c r="C348" s="262"/>
      <c r="D348" s="262"/>
      <c r="E348" s="262"/>
      <c r="F348" s="263"/>
      <c r="G348" s="262"/>
      <c r="H348" s="262"/>
      <c r="I348" s="262"/>
      <c r="J348" s="262"/>
      <c r="K348" s="262"/>
      <c r="L348" s="262"/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</row>
    <row r="349" spans="1:27" ht="15.75" customHeight="1">
      <c r="A349" s="261"/>
      <c r="B349" s="262"/>
      <c r="C349" s="262"/>
      <c r="D349" s="262"/>
      <c r="E349" s="262"/>
      <c r="F349" s="263"/>
      <c r="G349" s="262"/>
      <c r="H349" s="262"/>
      <c r="I349" s="262"/>
      <c r="J349" s="262"/>
      <c r="K349" s="262"/>
      <c r="L349" s="262"/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</row>
    <row r="350" spans="1:27" ht="15.75" customHeight="1">
      <c r="A350" s="261"/>
      <c r="B350" s="262"/>
      <c r="C350" s="262"/>
      <c r="D350" s="262"/>
      <c r="E350" s="262"/>
      <c r="F350" s="263"/>
      <c r="G350" s="262"/>
      <c r="H350" s="262"/>
      <c r="I350" s="262"/>
      <c r="J350" s="262"/>
      <c r="K350" s="262"/>
      <c r="L350" s="262"/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</row>
    <row r="351" spans="1:27" ht="15.75" customHeight="1">
      <c r="A351" s="261"/>
      <c r="B351" s="262"/>
      <c r="C351" s="262"/>
      <c r="D351" s="262"/>
      <c r="E351" s="262"/>
      <c r="F351" s="263"/>
      <c r="G351" s="262"/>
      <c r="H351" s="262"/>
      <c r="I351" s="262"/>
      <c r="J351" s="262"/>
      <c r="K351" s="262"/>
      <c r="L351" s="262"/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</row>
    <row r="352" spans="1:27" ht="15.75" customHeight="1">
      <c r="A352" s="261"/>
      <c r="B352" s="262"/>
      <c r="C352" s="262"/>
      <c r="D352" s="262"/>
      <c r="E352" s="262"/>
      <c r="F352" s="263"/>
      <c r="G352" s="262"/>
      <c r="H352" s="262"/>
      <c r="I352" s="262"/>
      <c r="J352" s="262"/>
      <c r="K352" s="262"/>
      <c r="L352" s="262"/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</row>
    <row r="353" spans="1:27" ht="15.75" customHeight="1">
      <c r="A353" s="261"/>
      <c r="B353" s="262"/>
      <c r="C353" s="262"/>
      <c r="D353" s="262"/>
      <c r="E353" s="262"/>
      <c r="F353" s="263"/>
      <c r="G353" s="262"/>
      <c r="H353" s="262"/>
      <c r="I353" s="262"/>
      <c r="J353" s="262"/>
      <c r="K353" s="262"/>
      <c r="L353" s="262"/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</row>
    <row r="354" spans="1:27" ht="15.75" customHeight="1">
      <c r="A354" s="261"/>
      <c r="B354" s="262"/>
      <c r="C354" s="262"/>
      <c r="D354" s="262"/>
      <c r="E354" s="262"/>
      <c r="F354" s="263"/>
      <c r="G354" s="262"/>
      <c r="H354" s="262"/>
      <c r="I354" s="262"/>
      <c r="J354" s="262"/>
      <c r="K354" s="262"/>
      <c r="L354" s="262"/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</row>
    <row r="355" spans="1:27" ht="15.75" customHeight="1">
      <c r="A355" s="261"/>
      <c r="B355" s="262"/>
      <c r="C355" s="262"/>
      <c r="D355" s="262"/>
      <c r="E355" s="262"/>
      <c r="F355" s="263"/>
      <c r="G355" s="262"/>
      <c r="H355" s="262"/>
      <c r="I355" s="262"/>
      <c r="J355" s="262"/>
      <c r="K355" s="262"/>
      <c r="L355" s="262"/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</row>
    <row r="356" spans="1:27" ht="15.75" customHeight="1">
      <c r="A356" s="261"/>
      <c r="B356" s="262"/>
      <c r="C356" s="262"/>
      <c r="D356" s="262"/>
      <c r="E356" s="262"/>
      <c r="F356" s="263"/>
      <c r="G356" s="262"/>
      <c r="H356" s="262"/>
      <c r="I356" s="262"/>
      <c r="J356" s="262"/>
      <c r="K356" s="262"/>
      <c r="L356" s="262"/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</row>
    <row r="357" spans="1:27" ht="15.75" customHeight="1">
      <c r="A357" s="261"/>
      <c r="B357" s="262"/>
      <c r="C357" s="262"/>
      <c r="D357" s="262"/>
      <c r="E357" s="262"/>
      <c r="F357" s="263"/>
      <c r="G357" s="262"/>
      <c r="H357" s="262"/>
      <c r="I357" s="262"/>
      <c r="J357" s="262"/>
      <c r="K357" s="262"/>
      <c r="L357" s="262"/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</row>
    <row r="358" spans="1:27" ht="15.75" customHeight="1">
      <c r="A358" s="261"/>
      <c r="B358" s="262"/>
      <c r="C358" s="262"/>
      <c r="D358" s="262"/>
      <c r="E358" s="262"/>
      <c r="F358" s="263"/>
      <c r="G358" s="262"/>
      <c r="H358" s="262"/>
      <c r="I358" s="262"/>
      <c r="J358" s="262"/>
      <c r="K358" s="262"/>
      <c r="L358" s="262"/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</row>
    <row r="359" spans="1:27" ht="15.75" customHeight="1">
      <c r="A359" s="261"/>
      <c r="B359" s="262"/>
      <c r="C359" s="262"/>
      <c r="D359" s="262"/>
      <c r="E359" s="262"/>
      <c r="F359" s="263"/>
      <c r="G359" s="262"/>
      <c r="H359" s="262"/>
      <c r="I359" s="262"/>
      <c r="J359" s="262"/>
      <c r="K359" s="262"/>
      <c r="L359" s="262"/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</row>
    <row r="360" spans="1:27" ht="15.75" customHeight="1">
      <c r="A360" s="261"/>
      <c r="B360" s="262"/>
      <c r="C360" s="262"/>
      <c r="D360" s="262"/>
      <c r="E360" s="262"/>
      <c r="F360" s="263"/>
      <c r="G360" s="262"/>
      <c r="H360" s="262"/>
      <c r="I360" s="262"/>
      <c r="J360" s="262"/>
      <c r="K360" s="262"/>
      <c r="L360" s="262"/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</row>
    <row r="361" spans="1:27" ht="15.75" customHeight="1">
      <c r="A361" s="261"/>
      <c r="B361" s="262"/>
      <c r="C361" s="262"/>
      <c r="D361" s="262"/>
      <c r="E361" s="262"/>
      <c r="F361" s="263"/>
      <c r="G361" s="262"/>
      <c r="H361" s="262"/>
      <c r="I361" s="262"/>
      <c r="J361" s="262"/>
      <c r="K361" s="262"/>
      <c r="L361" s="262"/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</row>
    <row r="362" spans="1:27" ht="15.75" customHeight="1">
      <c r="A362" s="261"/>
      <c r="B362" s="262"/>
      <c r="C362" s="262"/>
      <c r="D362" s="262"/>
      <c r="E362" s="262"/>
      <c r="F362" s="263"/>
      <c r="G362" s="262"/>
      <c r="H362" s="262"/>
      <c r="I362" s="262"/>
      <c r="J362" s="262"/>
      <c r="K362" s="262"/>
      <c r="L362" s="262"/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</row>
    <row r="363" spans="1:27" ht="15.75" customHeight="1">
      <c r="A363" s="261"/>
      <c r="B363" s="262"/>
      <c r="C363" s="262"/>
      <c r="D363" s="262"/>
      <c r="E363" s="262"/>
      <c r="F363" s="263"/>
      <c r="G363" s="262"/>
      <c r="H363" s="262"/>
      <c r="I363" s="262"/>
      <c r="J363" s="262"/>
      <c r="K363" s="262"/>
      <c r="L363" s="262"/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</row>
    <row r="364" spans="1:27" ht="15.75" customHeight="1">
      <c r="A364" s="261"/>
      <c r="B364" s="262"/>
      <c r="C364" s="262"/>
      <c r="D364" s="262"/>
      <c r="E364" s="262"/>
      <c r="F364" s="263"/>
      <c r="G364" s="262"/>
      <c r="H364" s="262"/>
      <c r="I364" s="262"/>
      <c r="J364" s="262"/>
      <c r="K364" s="262"/>
      <c r="L364" s="262"/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</row>
    <row r="365" spans="1:27" ht="15.75" customHeight="1">
      <c r="A365" s="261"/>
      <c r="B365" s="262"/>
      <c r="C365" s="262"/>
      <c r="D365" s="262"/>
      <c r="E365" s="262"/>
      <c r="F365" s="263"/>
      <c r="G365" s="262"/>
      <c r="H365" s="262"/>
      <c r="I365" s="262"/>
      <c r="J365" s="262"/>
      <c r="K365" s="262"/>
      <c r="L365" s="262"/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</row>
    <row r="366" spans="1:27" ht="15.75" customHeight="1">
      <c r="A366" s="261"/>
      <c r="B366" s="262"/>
      <c r="C366" s="262"/>
      <c r="D366" s="262"/>
      <c r="E366" s="262"/>
      <c r="F366" s="263"/>
      <c r="G366" s="262"/>
      <c r="H366" s="262"/>
      <c r="I366" s="262"/>
      <c r="J366" s="262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</row>
    <row r="367" spans="1:27" ht="15.75" customHeight="1">
      <c r="A367" s="261"/>
      <c r="B367" s="262"/>
      <c r="C367" s="262"/>
      <c r="D367" s="262"/>
      <c r="E367" s="262"/>
      <c r="F367" s="263"/>
      <c r="G367" s="262"/>
      <c r="H367" s="262"/>
      <c r="I367" s="262"/>
      <c r="J367" s="262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</row>
    <row r="368" spans="1:27" ht="15.75" customHeight="1">
      <c r="A368" s="261"/>
      <c r="B368" s="262"/>
      <c r="C368" s="262"/>
      <c r="D368" s="262"/>
      <c r="E368" s="262"/>
      <c r="F368" s="263"/>
      <c r="G368" s="262"/>
      <c r="H368" s="262"/>
      <c r="I368" s="262"/>
      <c r="J368" s="262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</row>
    <row r="369" spans="1:27" ht="15.75" customHeight="1">
      <c r="A369" s="261"/>
      <c r="B369" s="262"/>
      <c r="C369" s="262"/>
      <c r="D369" s="262"/>
      <c r="E369" s="262"/>
      <c r="F369" s="263"/>
      <c r="G369" s="262"/>
      <c r="H369" s="262"/>
      <c r="I369" s="262"/>
      <c r="J369" s="262"/>
      <c r="K369" s="262"/>
      <c r="L369" s="262"/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</row>
    <row r="370" spans="1:27" ht="15.75" customHeight="1">
      <c r="A370" s="261"/>
      <c r="B370" s="262"/>
      <c r="C370" s="262"/>
      <c r="D370" s="262"/>
      <c r="E370" s="262"/>
      <c r="F370" s="263"/>
      <c r="G370" s="262"/>
      <c r="H370" s="262"/>
      <c r="I370" s="262"/>
      <c r="J370" s="262"/>
      <c r="K370" s="262"/>
      <c r="L370" s="262"/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</row>
    <row r="371" spans="1:27" ht="15.75" customHeight="1">
      <c r="A371" s="261"/>
      <c r="B371" s="262"/>
      <c r="C371" s="262"/>
      <c r="D371" s="262"/>
      <c r="E371" s="262"/>
      <c r="F371" s="263"/>
      <c r="G371" s="262"/>
      <c r="H371" s="262"/>
      <c r="I371" s="262"/>
      <c r="J371" s="262"/>
      <c r="K371" s="262"/>
      <c r="L371" s="262"/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</row>
    <row r="372" spans="1:27" ht="15.75" customHeight="1">
      <c r="A372" s="261"/>
      <c r="B372" s="262"/>
      <c r="C372" s="262"/>
      <c r="D372" s="262"/>
      <c r="E372" s="262"/>
      <c r="F372" s="263"/>
      <c r="G372" s="262"/>
      <c r="H372" s="262"/>
      <c r="I372" s="262"/>
      <c r="J372" s="262"/>
      <c r="K372" s="262"/>
      <c r="L372" s="262"/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</row>
    <row r="373" spans="1:27" ht="15.75" customHeight="1">
      <c r="A373" s="261"/>
      <c r="B373" s="262"/>
      <c r="C373" s="262"/>
      <c r="D373" s="262"/>
      <c r="E373" s="262"/>
      <c r="F373" s="263"/>
      <c r="G373" s="262"/>
      <c r="H373" s="262"/>
      <c r="I373" s="262"/>
      <c r="J373" s="262"/>
      <c r="K373" s="262"/>
      <c r="L373" s="262"/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</row>
    <row r="374" spans="1:27" ht="15.75" customHeight="1">
      <c r="A374" s="261"/>
      <c r="B374" s="262"/>
      <c r="C374" s="262"/>
      <c r="D374" s="262"/>
      <c r="E374" s="262"/>
      <c r="F374" s="263"/>
      <c r="G374" s="262"/>
      <c r="H374" s="262"/>
      <c r="I374" s="262"/>
      <c r="J374" s="262"/>
      <c r="K374" s="262"/>
      <c r="L374" s="262"/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</row>
    <row r="375" spans="1:27" ht="15.75" customHeight="1">
      <c r="A375" s="261"/>
      <c r="B375" s="262"/>
      <c r="C375" s="262"/>
      <c r="D375" s="262"/>
      <c r="E375" s="262"/>
      <c r="F375" s="263"/>
      <c r="G375" s="262"/>
      <c r="H375" s="262"/>
      <c r="I375" s="262"/>
      <c r="J375" s="262"/>
      <c r="K375" s="262"/>
      <c r="L375" s="262"/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</row>
    <row r="376" spans="1:27" ht="15.75" customHeight="1">
      <c r="A376" s="261"/>
      <c r="B376" s="262"/>
      <c r="C376" s="262"/>
      <c r="D376" s="262"/>
      <c r="E376" s="262"/>
      <c r="F376" s="263"/>
      <c r="G376" s="262"/>
      <c r="H376" s="262"/>
      <c r="I376" s="262"/>
      <c r="J376" s="262"/>
      <c r="K376" s="262"/>
      <c r="L376" s="262"/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</row>
    <row r="377" spans="1:27" ht="15.75" customHeight="1">
      <c r="A377" s="261"/>
      <c r="B377" s="262"/>
      <c r="C377" s="262"/>
      <c r="D377" s="262"/>
      <c r="E377" s="262"/>
      <c r="F377" s="263"/>
      <c r="G377" s="262"/>
      <c r="H377" s="262"/>
      <c r="I377" s="262"/>
      <c r="J377" s="262"/>
      <c r="K377" s="262"/>
      <c r="L377" s="262"/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</row>
    <row r="378" spans="1:27" ht="15.75" customHeight="1">
      <c r="A378" s="261"/>
      <c r="B378" s="262"/>
      <c r="C378" s="262"/>
      <c r="D378" s="262"/>
      <c r="E378" s="262"/>
      <c r="F378" s="263"/>
      <c r="G378" s="262"/>
      <c r="H378" s="262"/>
      <c r="I378" s="262"/>
      <c r="J378" s="262"/>
      <c r="K378" s="262"/>
      <c r="L378" s="262"/>
      <c r="M378" s="262"/>
      <c r="N378" s="262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</row>
    <row r="379" spans="1:27" ht="15.75" customHeight="1">
      <c r="A379" s="261"/>
      <c r="B379" s="262"/>
      <c r="C379" s="262"/>
      <c r="D379" s="262"/>
      <c r="E379" s="262"/>
      <c r="F379" s="263"/>
      <c r="G379" s="262"/>
      <c r="H379" s="262"/>
      <c r="I379" s="262"/>
      <c r="J379" s="262"/>
      <c r="K379" s="262"/>
      <c r="L379" s="262"/>
      <c r="M379" s="262"/>
      <c r="N379" s="262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</row>
    <row r="380" spans="1:27" ht="15.75" customHeight="1">
      <c r="A380" s="261"/>
      <c r="B380" s="262"/>
      <c r="C380" s="262"/>
      <c r="D380" s="262"/>
      <c r="E380" s="262"/>
      <c r="F380" s="263"/>
      <c r="G380" s="262"/>
      <c r="H380" s="262"/>
      <c r="I380" s="262"/>
      <c r="J380" s="262"/>
      <c r="K380" s="262"/>
      <c r="L380" s="262"/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</row>
    <row r="381" spans="1:27" ht="15.75" customHeight="1">
      <c r="A381" s="261"/>
      <c r="B381" s="262"/>
      <c r="C381" s="262"/>
      <c r="D381" s="262"/>
      <c r="E381" s="262"/>
      <c r="F381" s="263"/>
      <c r="G381" s="262"/>
      <c r="H381" s="262"/>
      <c r="I381" s="262"/>
      <c r="J381" s="262"/>
      <c r="K381" s="262"/>
      <c r="L381" s="262"/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</row>
    <row r="382" spans="1:27" ht="15.75" customHeight="1">
      <c r="A382" s="261"/>
      <c r="B382" s="262"/>
      <c r="C382" s="262"/>
      <c r="D382" s="262"/>
      <c r="E382" s="262"/>
      <c r="F382" s="263"/>
      <c r="G382" s="262"/>
      <c r="H382" s="262"/>
      <c r="I382" s="262"/>
      <c r="J382" s="262"/>
      <c r="K382" s="262"/>
      <c r="L382" s="262"/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</row>
    <row r="383" spans="1:27" ht="15.75" customHeight="1">
      <c r="A383" s="261"/>
      <c r="B383" s="262"/>
      <c r="C383" s="262"/>
      <c r="D383" s="262"/>
      <c r="E383" s="262"/>
      <c r="F383" s="263"/>
      <c r="G383" s="262"/>
      <c r="H383" s="262"/>
      <c r="I383" s="262"/>
      <c r="J383" s="262"/>
      <c r="K383" s="262"/>
      <c r="L383" s="262"/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</row>
    <row r="384" spans="1:27" ht="15.75" customHeight="1">
      <c r="A384" s="261"/>
      <c r="B384" s="262"/>
      <c r="C384" s="262"/>
      <c r="D384" s="262"/>
      <c r="E384" s="262"/>
      <c r="F384" s="263"/>
      <c r="G384" s="262"/>
      <c r="H384" s="262"/>
      <c r="I384" s="262"/>
      <c r="J384" s="262"/>
      <c r="K384" s="262"/>
      <c r="L384" s="262"/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</row>
    <row r="385" spans="1:27" ht="15.75" customHeight="1">
      <c r="A385" s="261"/>
      <c r="B385" s="262"/>
      <c r="C385" s="262"/>
      <c r="D385" s="262"/>
      <c r="E385" s="262"/>
      <c r="F385" s="263"/>
      <c r="G385" s="262"/>
      <c r="H385" s="262"/>
      <c r="I385" s="262"/>
      <c r="J385" s="262"/>
      <c r="K385" s="262"/>
      <c r="L385" s="262"/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</row>
    <row r="386" spans="1:27" ht="15.75" customHeight="1">
      <c r="A386" s="261"/>
      <c r="B386" s="262"/>
      <c r="C386" s="262"/>
      <c r="D386" s="262"/>
      <c r="E386" s="262"/>
      <c r="F386" s="263"/>
      <c r="G386" s="262"/>
      <c r="H386" s="262"/>
      <c r="I386" s="262"/>
      <c r="J386" s="262"/>
      <c r="K386" s="262"/>
      <c r="L386" s="262"/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</row>
    <row r="387" spans="1:27" ht="15.75" customHeight="1">
      <c r="A387" s="261"/>
      <c r="B387" s="262"/>
      <c r="C387" s="262"/>
      <c r="D387" s="262"/>
      <c r="E387" s="262"/>
      <c r="F387" s="263"/>
      <c r="G387" s="262"/>
      <c r="H387" s="262"/>
      <c r="I387" s="262"/>
      <c r="J387" s="262"/>
      <c r="K387" s="262"/>
      <c r="L387" s="262"/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</row>
    <row r="388" spans="1:27" ht="15.75" customHeight="1">
      <c r="A388" s="261"/>
      <c r="B388" s="262"/>
      <c r="C388" s="262"/>
      <c r="D388" s="262"/>
      <c r="E388" s="262"/>
      <c r="F388" s="263"/>
      <c r="G388" s="262"/>
      <c r="H388" s="262"/>
      <c r="I388" s="262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</row>
    <row r="389" spans="1:27" ht="15.75" customHeight="1">
      <c r="A389" s="261"/>
      <c r="B389" s="262"/>
      <c r="C389" s="262"/>
      <c r="D389" s="262"/>
      <c r="E389" s="262"/>
      <c r="F389" s="263"/>
      <c r="G389" s="262"/>
      <c r="H389" s="262"/>
      <c r="I389" s="262"/>
      <c r="J389" s="262"/>
      <c r="K389" s="262"/>
      <c r="L389" s="262"/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</row>
    <row r="390" spans="1:27" ht="15.75" customHeight="1">
      <c r="A390" s="261"/>
      <c r="B390" s="262"/>
      <c r="C390" s="262"/>
      <c r="D390" s="262"/>
      <c r="E390" s="262"/>
      <c r="F390" s="263"/>
      <c r="G390" s="262"/>
      <c r="H390" s="262"/>
      <c r="I390" s="262"/>
      <c r="J390" s="262"/>
      <c r="K390" s="262"/>
      <c r="L390" s="262"/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</row>
    <row r="391" spans="1:27" ht="15.75" customHeight="1">
      <c r="A391" s="261"/>
      <c r="B391" s="262"/>
      <c r="C391" s="262"/>
      <c r="D391" s="262"/>
      <c r="E391" s="262"/>
      <c r="F391" s="263"/>
      <c r="G391" s="262"/>
      <c r="H391" s="262"/>
      <c r="I391" s="262"/>
      <c r="J391" s="262"/>
      <c r="K391" s="262"/>
      <c r="L391" s="262"/>
      <c r="M391" s="262"/>
      <c r="N391" s="262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</row>
    <row r="392" spans="1:27" ht="15.75" customHeight="1">
      <c r="A392" s="261"/>
      <c r="B392" s="262"/>
      <c r="C392" s="262"/>
      <c r="D392" s="262"/>
      <c r="E392" s="262"/>
      <c r="F392" s="263"/>
      <c r="G392" s="262"/>
      <c r="H392" s="262"/>
      <c r="I392" s="262"/>
      <c r="J392" s="262"/>
      <c r="K392" s="262"/>
      <c r="L392" s="262"/>
      <c r="M392" s="262"/>
      <c r="N392" s="262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</row>
    <row r="393" spans="1:27" ht="15.75" customHeight="1">
      <c r="A393" s="261"/>
      <c r="B393" s="262"/>
      <c r="C393" s="262"/>
      <c r="D393" s="262"/>
      <c r="E393" s="262"/>
      <c r="F393" s="263"/>
      <c r="G393" s="262"/>
      <c r="H393" s="262"/>
      <c r="I393" s="262"/>
      <c r="J393" s="262"/>
      <c r="K393" s="262"/>
      <c r="L393" s="262"/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</row>
    <row r="394" spans="1:27" ht="15.75" customHeight="1">
      <c r="A394" s="261"/>
      <c r="B394" s="262"/>
      <c r="C394" s="262"/>
      <c r="D394" s="262"/>
      <c r="E394" s="262"/>
      <c r="F394" s="263"/>
      <c r="G394" s="262"/>
      <c r="H394" s="262"/>
      <c r="I394" s="262"/>
      <c r="J394" s="262"/>
      <c r="K394" s="262"/>
      <c r="L394" s="262"/>
      <c r="M394" s="262"/>
      <c r="N394" s="262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</row>
    <row r="395" spans="1:27" ht="15.75" customHeight="1">
      <c r="A395" s="261"/>
      <c r="B395" s="262"/>
      <c r="C395" s="262"/>
      <c r="D395" s="262"/>
      <c r="E395" s="262"/>
      <c r="F395" s="263"/>
      <c r="G395" s="262"/>
      <c r="H395" s="262"/>
      <c r="I395" s="262"/>
      <c r="J395" s="262"/>
      <c r="K395" s="262"/>
      <c r="L395" s="262"/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</row>
    <row r="396" spans="1:27" ht="15.75" customHeight="1">
      <c r="A396" s="261"/>
      <c r="B396" s="262"/>
      <c r="C396" s="262"/>
      <c r="D396" s="262"/>
      <c r="E396" s="262"/>
      <c r="F396" s="263"/>
      <c r="G396" s="262"/>
      <c r="H396" s="262"/>
      <c r="I396" s="262"/>
      <c r="J396" s="262"/>
      <c r="K396" s="262"/>
      <c r="L396" s="262"/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</row>
    <row r="397" spans="1:27" ht="15.75" customHeight="1">
      <c r="A397" s="261"/>
      <c r="B397" s="262"/>
      <c r="C397" s="262"/>
      <c r="D397" s="262"/>
      <c r="E397" s="262"/>
      <c r="F397" s="263"/>
      <c r="G397" s="262"/>
      <c r="H397" s="262"/>
      <c r="I397" s="262"/>
      <c r="J397" s="262"/>
      <c r="K397" s="262"/>
      <c r="L397" s="262"/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</row>
    <row r="398" spans="1:27" ht="15.75" customHeight="1">
      <c r="A398" s="261"/>
      <c r="B398" s="262"/>
      <c r="C398" s="262"/>
      <c r="D398" s="262"/>
      <c r="E398" s="262"/>
      <c r="F398" s="263"/>
      <c r="G398" s="262"/>
      <c r="H398" s="262"/>
      <c r="I398" s="262"/>
      <c r="J398" s="262"/>
      <c r="K398" s="262"/>
      <c r="L398" s="262"/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</row>
    <row r="399" spans="1:27" ht="15.75" customHeight="1">
      <c r="A399" s="261"/>
      <c r="B399" s="262"/>
      <c r="C399" s="262"/>
      <c r="D399" s="262"/>
      <c r="E399" s="262"/>
      <c r="F399" s="263"/>
      <c r="G399" s="262"/>
      <c r="H399" s="262"/>
      <c r="I399" s="262"/>
      <c r="J399" s="262"/>
      <c r="K399" s="262"/>
      <c r="L399" s="262"/>
      <c r="M399" s="262"/>
      <c r="N399" s="262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</row>
    <row r="400" spans="1:27" ht="15.75" customHeight="1">
      <c r="A400" s="261"/>
      <c r="B400" s="262"/>
      <c r="C400" s="262"/>
      <c r="D400" s="262"/>
      <c r="E400" s="262"/>
      <c r="F400" s="263"/>
      <c r="G400" s="262"/>
      <c r="H400" s="262"/>
      <c r="I400" s="262"/>
      <c r="J400" s="262"/>
      <c r="K400" s="262"/>
      <c r="L400" s="262"/>
      <c r="M400" s="262"/>
      <c r="N400" s="262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</row>
    <row r="401" spans="1:27" ht="15.75" customHeight="1">
      <c r="A401" s="261"/>
      <c r="B401" s="262"/>
      <c r="C401" s="262"/>
      <c r="D401" s="262"/>
      <c r="E401" s="262"/>
      <c r="F401" s="263"/>
      <c r="G401" s="262"/>
      <c r="H401" s="262"/>
      <c r="I401" s="262"/>
      <c r="J401" s="262"/>
      <c r="K401" s="262"/>
      <c r="L401" s="262"/>
      <c r="M401" s="262"/>
      <c r="N401" s="262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</row>
    <row r="402" spans="1:27" ht="15.75" customHeight="1">
      <c r="A402" s="261"/>
      <c r="B402" s="262"/>
      <c r="C402" s="262"/>
      <c r="D402" s="262"/>
      <c r="E402" s="262"/>
      <c r="F402" s="263"/>
      <c r="G402" s="262"/>
      <c r="H402" s="262"/>
      <c r="I402" s="262"/>
      <c r="J402" s="262"/>
      <c r="K402" s="262"/>
      <c r="L402" s="262"/>
      <c r="M402" s="262"/>
      <c r="N402" s="262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</row>
    <row r="403" spans="1:27" ht="15.75" customHeight="1">
      <c r="A403" s="261"/>
      <c r="B403" s="262"/>
      <c r="C403" s="262"/>
      <c r="D403" s="262"/>
      <c r="E403" s="262"/>
      <c r="F403" s="263"/>
      <c r="G403" s="262"/>
      <c r="H403" s="262"/>
      <c r="I403" s="262"/>
      <c r="J403" s="262"/>
      <c r="K403" s="262"/>
      <c r="L403" s="262"/>
      <c r="M403" s="262"/>
      <c r="N403" s="262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</row>
    <row r="404" spans="1:27" ht="15.75" customHeight="1">
      <c r="A404" s="261"/>
      <c r="B404" s="262"/>
      <c r="C404" s="262"/>
      <c r="D404" s="262"/>
      <c r="E404" s="262"/>
      <c r="F404" s="263"/>
      <c r="G404" s="262"/>
      <c r="H404" s="262"/>
      <c r="I404" s="262"/>
      <c r="J404" s="262"/>
      <c r="K404" s="262"/>
      <c r="L404" s="262"/>
      <c r="M404" s="262"/>
      <c r="N404" s="262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</row>
    <row r="405" spans="1:27" ht="15.75" customHeight="1">
      <c r="A405" s="261"/>
      <c r="B405" s="262"/>
      <c r="C405" s="262"/>
      <c r="D405" s="262"/>
      <c r="E405" s="262"/>
      <c r="F405" s="263"/>
      <c r="G405" s="262"/>
      <c r="H405" s="262"/>
      <c r="I405" s="262"/>
      <c r="J405" s="262"/>
      <c r="K405" s="262"/>
      <c r="L405" s="262"/>
      <c r="M405" s="262"/>
      <c r="N405" s="262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</row>
    <row r="406" spans="1:27" ht="15.75" customHeight="1">
      <c r="A406" s="261"/>
      <c r="B406" s="262"/>
      <c r="C406" s="262"/>
      <c r="D406" s="262"/>
      <c r="E406" s="262"/>
      <c r="F406" s="263"/>
      <c r="G406" s="262"/>
      <c r="H406" s="262"/>
      <c r="I406" s="262"/>
      <c r="J406" s="262"/>
      <c r="K406" s="262"/>
      <c r="L406" s="262"/>
      <c r="M406" s="262"/>
      <c r="N406" s="262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</row>
    <row r="407" spans="1:27" ht="15.75" customHeight="1">
      <c r="A407" s="261"/>
      <c r="B407" s="262"/>
      <c r="C407" s="262"/>
      <c r="D407" s="262"/>
      <c r="E407" s="262"/>
      <c r="F407" s="263"/>
      <c r="G407" s="262"/>
      <c r="H407" s="262"/>
      <c r="I407" s="262"/>
      <c r="J407" s="262"/>
      <c r="K407" s="262"/>
      <c r="L407" s="262"/>
      <c r="M407" s="262"/>
      <c r="N407" s="262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</row>
    <row r="408" spans="1:27" ht="15.75" customHeight="1">
      <c r="A408" s="261"/>
      <c r="B408" s="262"/>
      <c r="C408" s="262"/>
      <c r="D408" s="262"/>
      <c r="E408" s="262"/>
      <c r="F408" s="263"/>
      <c r="G408" s="262"/>
      <c r="H408" s="262"/>
      <c r="I408" s="262"/>
      <c r="J408" s="262"/>
      <c r="K408" s="262"/>
      <c r="L408" s="262"/>
      <c r="M408" s="262"/>
      <c r="N408" s="262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</row>
    <row r="409" spans="1:27" ht="15.75" customHeight="1">
      <c r="A409" s="261"/>
      <c r="B409" s="262"/>
      <c r="C409" s="262"/>
      <c r="D409" s="262"/>
      <c r="E409" s="262"/>
      <c r="F409" s="263"/>
      <c r="G409" s="262"/>
      <c r="H409" s="262"/>
      <c r="I409" s="262"/>
      <c r="J409" s="262"/>
      <c r="K409" s="262"/>
      <c r="L409" s="262"/>
      <c r="M409" s="262"/>
      <c r="N409" s="262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</row>
    <row r="410" spans="1:27" ht="15.75" customHeight="1">
      <c r="A410" s="261"/>
      <c r="B410" s="262"/>
      <c r="C410" s="262"/>
      <c r="D410" s="262"/>
      <c r="E410" s="262"/>
      <c r="F410" s="263"/>
      <c r="G410" s="262"/>
      <c r="H410" s="262"/>
      <c r="I410" s="262"/>
      <c r="J410" s="262"/>
      <c r="K410" s="262"/>
      <c r="L410" s="262"/>
      <c r="M410" s="262"/>
      <c r="N410" s="262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</row>
    <row r="411" spans="1:27" ht="15.75" customHeight="1">
      <c r="A411" s="261"/>
      <c r="B411" s="262"/>
      <c r="C411" s="262"/>
      <c r="D411" s="262"/>
      <c r="E411" s="262"/>
      <c r="F411" s="263"/>
      <c r="G411" s="262"/>
      <c r="H411" s="262"/>
      <c r="I411" s="262"/>
      <c r="J411" s="262"/>
      <c r="K411" s="262"/>
      <c r="L411" s="262"/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</row>
    <row r="412" spans="1:27" ht="15.75" customHeight="1">
      <c r="A412" s="261"/>
      <c r="B412" s="262"/>
      <c r="C412" s="262"/>
      <c r="D412" s="262"/>
      <c r="E412" s="262"/>
      <c r="F412" s="263"/>
      <c r="G412" s="262"/>
      <c r="H412" s="262"/>
      <c r="I412" s="262"/>
      <c r="J412" s="262"/>
      <c r="K412" s="262"/>
      <c r="L412" s="262"/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</row>
    <row r="413" spans="1:27" ht="15.75" customHeight="1">
      <c r="A413" s="261"/>
      <c r="B413" s="262"/>
      <c r="C413" s="262"/>
      <c r="D413" s="262"/>
      <c r="E413" s="262"/>
      <c r="F413" s="263"/>
      <c r="G413" s="262"/>
      <c r="H413" s="262"/>
      <c r="I413" s="262"/>
      <c r="J413" s="262"/>
      <c r="K413" s="262"/>
      <c r="L413" s="262"/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</row>
    <row r="414" spans="1:27" ht="15.75" customHeight="1">
      <c r="A414" s="261"/>
      <c r="B414" s="262"/>
      <c r="C414" s="262"/>
      <c r="D414" s="262"/>
      <c r="E414" s="262"/>
      <c r="F414" s="263"/>
      <c r="G414" s="262"/>
      <c r="H414" s="262"/>
      <c r="I414" s="262"/>
      <c r="J414" s="262"/>
      <c r="K414" s="262"/>
      <c r="L414" s="262"/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</row>
    <row r="415" spans="1:27" ht="15.75" customHeight="1">
      <c r="A415" s="261"/>
      <c r="B415" s="262"/>
      <c r="C415" s="262"/>
      <c r="D415" s="262"/>
      <c r="E415" s="262"/>
      <c r="F415" s="263"/>
      <c r="G415" s="262"/>
      <c r="H415" s="262"/>
      <c r="I415" s="262"/>
      <c r="J415" s="262"/>
      <c r="K415" s="262"/>
      <c r="L415" s="262"/>
      <c r="M415" s="262"/>
      <c r="N415" s="262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</row>
    <row r="416" spans="1:27" ht="15.75" customHeight="1">
      <c r="A416" s="261"/>
      <c r="B416" s="262"/>
      <c r="C416" s="262"/>
      <c r="D416" s="262"/>
      <c r="E416" s="262"/>
      <c r="F416" s="263"/>
      <c r="G416" s="262"/>
      <c r="H416" s="262"/>
      <c r="I416" s="262"/>
      <c r="J416" s="262"/>
      <c r="K416" s="262"/>
      <c r="L416" s="262"/>
      <c r="M416" s="262"/>
      <c r="N416" s="262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</row>
    <row r="417" spans="1:27" ht="15.75" customHeight="1">
      <c r="A417" s="261"/>
      <c r="B417" s="262"/>
      <c r="C417" s="262"/>
      <c r="D417" s="262"/>
      <c r="E417" s="262"/>
      <c r="F417" s="263"/>
      <c r="G417" s="262"/>
      <c r="H417" s="262"/>
      <c r="I417" s="262"/>
      <c r="J417" s="262"/>
      <c r="K417" s="262"/>
      <c r="L417" s="262"/>
      <c r="M417" s="262"/>
      <c r="N417" s="262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</row>
    <row r="418" spans="1:27" ht="15.75" customHeight="1">
      <c r="A418" s="261"/>
      <c r="B418" s="262"/>
      <c r="C418" s="262"/>
      <c r="D418" s="262"/>
      <c r="E418" s="262"/>
      <c r="F418" s="263"/>
      <c r="G418" s="262"/>
      <c r="H418" s="262"/>
      <c r="I418" s="262"/>
      <c r="J418" s="262"/>
      <c r="K418" s="262"/>
      <c r="L418" s="262"/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</row>
    <row r="419" spans="1:27" ht="15.75" customHeight="1">
      <c r="A419" s="261"/>
      <c r="B419" s="262"/>
      <c r="C419" s="262"/>
      <c r="D419" s="262"/>
      <c r="E419" s="262"/>
      <c r="F419" s="263"/>
      <c r="G419" s="262"/>
      <c r="H419" s="262"/>
      <c r="I419" s="262"/>
      <c r="J419" s="262"/>
      <c r="K419" s="262"/>
      <c r="L419" s="262"/>
      <c r="M419" s="262"/>
      <c r="N419" s="262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</row>
    <row r="420" spans="1:27" ht="15.75" customHeight="1">
      <c r="A420" s="261"/>
      <c r="B420" s="262"/>
      <c r="C420" s="262"/>
      <c r="D420" s="262"/>
      <c r="E420" s="262"/>
      <c r="F420" s="263"/>
      <c r="G420" s="262"/>
      <c r="H420" s="262"/>
      <c r="I420" s="262"/>
      <c r="J420" s="262"/>
      <c r="K420" s="262"/>
      <c r="L420" s="262"/>
      <c r="M420" s="262"/>
      <c r="N420" s="262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</row>
    <row r="421" spans="1:27" ht="15.75" customHeight="1">
      <c r="A421" s="261"/>
      <c r="B421" s="262"/>
      <c r="C421" s="262"/>
      <c r="D421" s="262"/>
      <c r="E421" s="262"/>
      <c r="F421" s="263"/>
      <c r="G421" s="262"/>
      <c r="H421" s="262"/>
      <c r="I421" s="262"/>
      <c r="J421" s="262"/>
      <c r="K421" s="262"/>
      <c r="L421" s="262"/>
      <c r="M421" s="262"/>
      <c r="N421" s="262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</row>
    <row r="422" spans="1:27" ht="15.75" customHeight="1">
      <c r="A422" s="261"/>
      <c r="B422" s="262"/>
      <c r="C422" s="262"/>
      <c r="D422" s="262"/>
      <c r="E422" s="262"/>
      <c r="F422" s="263"/>
      <c r="G422" s="262"/>
      <c r="H422" s="262"/>
      <c r="I422" s="262"/>
      <c r="J422" s="262"/>
      <c r="K422" s="262"/>
      <c r="L422" s="262"/>
      <c r="M422" s="262"/>
      <c r="N422" s="262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</row>
    <row r="423" spans="1:27" ht="15.75" customHeight="1">
      <c r="A423" s="261"/>
      <c r="B423" s="262"/>
      <c r="C423" s="262"/>
      <c r="D423" s="262"/>
      <c r="E423" s="262"/>
      <c r="F423" s="263"/>
      <c r="G423" s="262"/>
      <c r="H423" s="262"/>
      <c r="I423" s="262"/>
      <c r="J423" s="262"/>
      <c r="K423" s="262"/>
      <c r="L423" s="262"/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</row>
    <row r="424" spans="1:27" ht="15.75" customHeight="1">
      <c r="A424" s="261"/>
      <c r="B424" s="262"/>
      <c r="C424" s="262"/>
      <c r="D424" s="262"/>
      <c r="E424" s="262"/>
      <c r="F424" s="263"/>
      <c r="G424" s="262"/>
      <c r="H424" s="262"/>
      <c r="I424" s="262"/>
      <c r="J424" s="262"/>
      <c r="K424" s="262"/>
      <c r="L424" s="262"/>
      <c r="M424" s="262"/>
      <c r="N424" s="262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</row>
    <row r="425" spans="1:27" ht="15.75" customHeight="1">
      <c r="A425" s="261"/>
      <c r="B425" s="262"/>
      <c r="C425" s="262"/>
      <c r="D425" s="262"/>
      <c r="E425" s="262"/>
      <c r="F425" s="263"/>
      <c r="G425" s="262"/>
      <c r="H425" s="262"/>
      <c r="I425" s="262"/>
      <c r="J425" s="262"/>
      <c r="K425" s="262"/>
      <c r="L425" s="262"/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</row>
    <row r="426" spans="1:27" ht="15.75" customHeight="1">
      <c r="A426" s="261"/>
      <c r="B426" s="262"/>
      <c r="C426" s="262"/>
      <c r="D426" s="262"/>
      <c r="E426" s="262"/>
      <c r="F426" s="263"/>
      <c r="G426" s="262"/>
      <c r="H426" s="262"/>
      <c r="I426" s="262"/>
      <c r="J426" s="262"/>
      <c r="K426" s="262"/>
      <c r="L426" s="262"/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</row>
    <row r="427" spans="1:27" ht="15.75" customHeight="1">
      <c r="A427" s="261"/>
      <c r="B427" s="262"/>
      <c r="C427" s="262"/>
      <c r="D427" s="262"/>
      <c r="E427" s="262"/>
      <c r="F427" s="263"/>
      <c r="G427" s="262"/>
      <c r="H427" s="262"/>
      <c r="I427" s="262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</row>
    <row r="428" spans="1:27" ht="15.75" customHeight="1">
      <c r="A428" s="261"/>
      <c r="B428" s="262"/>
      <c r="C428" s="262"/>
      <c r="D428" s="262"/>
      <c r="E428" s="262"/>
      <c r="F428" s="263"/>
      <c r="G428" s="262"/>
      <c r="H428" s="262"/>
      <c r="I428" s="262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</row>
    <row r="429" spans="1:27" ht="15.75" customHeight="1">
      <c r="A429" s="261"/>
      <c r="B429" s="262"/>
      <c r="C429" s="262"/>
      <c r="D429" s="262"/>
      <c r="E429" s="262"/>
      <c r="F429" s="263"/>
      <c r="G429" s="262"/>
      <c r="H429" s="262"/>
      <c r="I429" s="262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</row>
    <row r="430" spans="1:27" ht="15.75" customHeight="1">
      <c r="A430" s="261"/>
      <c r="B430" s="262"/>
      <c r="C430" s="262"/>
      <c r="D430" s="262"/>
      <c r="E430" s="262"/>
      <c r="F430" s="263"/>
      <c r="G430" s="262"/>
      <c r="H430" s="262"/>
      <c r="I430" s="262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</row>
    <row r="431" spans="1:27" ht="15.75" customHeight="1">
      <c r="A431" s="261"/>
      <c r="B431" s="262"/>
      <c r="C431" s="262"/>
      <c r="D431" s="262"/>
      <c r="E431" s="262"/>
      <c r="F431" s="263"/>
      <c r="G431" s="262"/>
      <c r="H431" s="262"/>
      <c r="I431" s="262"/>
      <c r="J431" s="262"/>
      <c r="K431" s="262"/>
      <c r="L431" s="262"/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</row>
    <row r="432" spans="1:27" ht="15.75" customHeight="1">
      <c r="A432" s="261"/>
      <c r="B432" s="262"/>
      <c r="C432" s="262"/>
      <c r="D432" s="262"/>
      <c r="E432" s="262"/>
      <c r="F432" s="263"/>
      <c r="G432" s="262"/>
      <c r="H432" s="262"/>
      <c r="I432" s="262"/>
      <c r="J432" s="262"/>
      <c r="K432" s="262"/>
      <c r="L432" s="262"/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</row>
    <row r="433" spans="1:27" ht="15.75" customHeight="1">
      <c r="A433" s="261"/>
      <c r="B433" s="262"/>
      <c r="C433" s="262"/>
      <c r="D433" s="262"/>
      <c r="E433" s="262"/>
      <c r="F433" s="263"/>
      <c r="G433" s="262"/>
      <c r="H433" s="262"/>
      <c r="I433" s="262"/>
      <c r="J433" s="262"/>
      <c r="K433" s="262"/>
      <c r="L433" s="262"/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</row>
    <row r="434" spans="1:27" ht="15.75" customHeight="1">
      <c r="A434" s="261"/>
      <c r="B434" s="262"/>
      <c r="C434" s="262"/>
      <c r="D434" s="262"/>
      <c r="E434" s="262"/>
      <c r="F434" s="263"/>
      <c r="G434" s="262"/>
      <c r="H434" s="262"/>
      <c r="I434" s="262"/>
      <c r="J434" s="262"/>
      <c r="K434" s="262"/>
      <c r="L434" s="262"/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</row>
    <row r="435" spans="1:27" ht="15.75" customHeight="1">
      <c r="A435" s="261"/>
      <c r="B435" s="262"/>
      <c r="C435" s="262"/>
      <c r="D435" s="262"/>
      <c r="E435" s="262"/>
      <c r="F435" s="263"/>
      <c r="G435" s="262"/>
      <c r="H435" s="262"/>
      <c r="I435" s="262"/>
      <c r="J435" s="262"/>
      <c r="K435" s="262"/>
      <c r="L435" s="262"/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</row>
    <row r="436" spans="1:27" ht="15.75" customHeight="1">
      <c r="A436" s="261"/>
      <c r="B436" s="262"/>
      <c r="C436" s="262"/>
      <c r="D436" s="262"/>
      <c r="E436" s="262"/>
      <c r="F436" s="263"/>
      <c r="G436" s="262"/>
      <c r="H436" s="262"/>
      <c r="I436" s="262"/>
      <c r="J436" s="262"/>
      <c r="K436" s="262"/>
      <c r="L436" s="262"/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</row>
    <row r="437" spans="1:27" ht="15.75" customHeight="1">
      <c r="A437" s="261"/>
      <c r="B437" s="262"/>
      <c r="C437" s="262"/>
      <c r="D437" s="262"/>
      <c r="E437" s="262"/>
      <c r="F437" s="263"/>
      <c r="G437" s="262"/>
      <c r="H437" s="262"/>
      <c r="I437" s="262"/>
      <c r="J437" s="262"/>
      <c r="K437" s="262"/>
      <c r="L437" s="262"/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</row>
    <row r="438" spans="1:27" ht="15.75" customHeight="1">
      <c r="A438" s="261"/>
      <c r="B438" s="262"/>
      <c r="C438" s="262"/>
      <c r="D438" s="262"/>
      <c r="E438" s="262"/>
      <c r="F438" s="263"/>
      <c r="G438" s="262"/>
      <c r="H438" s="262"/>
      <c r="I438" s="262"/>
      <c r="J438" s="262"/>
      <c r="K438" s="262"/>
      <c r="L438" s="262"/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</row>
    <row r="439" spans="1:27" ht="15.75" customHeight="1">
      <c r="A439" s="261"/>
      <c r="B439" s="262"/>
      <c r="C439" s="262"/>
      <c r="D439" s="262"/>
      <c r="E439" s="262"/>
      <c r="F439" s="263"/>
      <c r="G439" s="262"/>
      <c r="H439" s="262"/>
      <c r="I439" s="262"/>
      <c r="J439" s="262"/>
      <c r="K439" s="262"/>
      <c r="L439" s="262"/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</row>
    <row r="440" spans="1:27" ht="15.75" customHeight="1">
      <c r="A440" s="261"/>
      <c r="B440" s="262"/>
      <c r="C440" s="262"/>
      <c r="D440" s="262"/>
      <c r="E440" s="262"/>
      <c r="F440" s="263"/>
      <c r="G440" s="262"/>
      <c r="H440" s="262"/>
      <c r="I440" s="262"/>
      <c r="J440" s="262"/>
      <c r="K440" s="262"/>
      <c r="L440" s="262"/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</row>
    <row r="441" spans="1:27" ht="15.75" customHeight="1"/>
    <row r="442" spans="1:27" ht="15.75" customHeight="1"/>
    <row r="443" spans="1:27" ht="15.75" customHeight="1"/>
    <row r="444" spans="1:27" ht="15.75" customHeight="1"/>
    <row r="445" spans="1:27" ht="15.75" customHeight="1"/>
    <row r="446" spans="1:27" ht="15.75" customHeight="1"/>
    <row r="447" spans="1:27" ht="15.75" customHeight="1"/>
    <row r="448" spans="1:27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47:E48"/>
    <mergeCell ref="F127:F128"/>
    <mergeCell ref="H127:H128"/>
    <mergeCell ref="I127:I128"/>
  </mergeCells>
  <hyperlinks>
    <hyperlink ref="A1" r:id="rId1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sqref="A1:J1"/>
    </sheetView>
  </sheetViews>
  <sheetFormatPr defaultColWidth="14.42578125" defaultRowHeight="15" customHeight="1"/>
  <cols>
    <col min="1" max="1" width="12.5703125" customWidth="1"/>
    <col min="2" max="2" width="14.42578125" customWidth="1"/>
    <col min="3" max="3" width="28.42578125" customWidth="1"/>
    <col min="4" max="4" width="31.140625" customWidth="1"/>
    <col min="5" max="6" width="14.42578125" customWidth="1"/>
  </cols>
  <sheetData>
    <row r="1" spans="1:11" ht="15.75" customHeight="1">
      <c r="A1" s="390" t="s">
        <v>1569</v>
      </c>
      <c r="B1" s="391"/>
      <c r="C1" s="391"/>
      <c r="D1" s="391"/>
      <c r="E1" s="391"/>
      <c r="F1" s="391"/>
      <c r="G1" s="391"/>
      <c r="H1" s="391"/>
      <c r="I1" s="391"/>
      <c r="J1" s="392"/>
      <c r="K1" s="70"/>
    </row>
    <row r="2" spans="1:11" ht="15.75" customHeight="1">
      <c r="A2" s="1" t="s">
        <v>0</v>
      </c>
      <c r="B2" s="1" t="s">
        <v>3</v>
      </c>
      <c r="C2" s="1" t="s">
        <v>1655</v>
      </c>
      <c r="D2" s="1" t="s">
        <v>1656</v>
      </c>
      <c r="E2" s="1" t="s">
        <v>1657</v>
      </c>
      <c r="F2" s="1" t="s">
        <v>1658</v>
      </c>
      <c r="G2" s="1" t="s">
        <v>1659</v>
      </c>
      <c r="H2" s="1" t="s">
        <v>1427</v>
      </c>
      <c r="I2" s="1" t="s">
        <v>1436</v>
      </c>
      <c r="J2" s="1" t="s">
        <v>1411</v>
      </c>
      <c r="K2" s="294"/>
    </row>
    <row r="3" spans="1:11" ht="15.75" customHeight="1">
      <c r="A3" s="23">
        <v>1</v>
      </c>
      <c r="B3" s="11" t="s">
        <v>1660</v>
      </c>
      <c r="C3" s="11" t="s">
        <v>384</v>
      </c>
      <c r="D3" s="11" t="s">
        <v>1661</v>
      </c>
      <c r="E3" s="16">
        <v>180</v>
      </c>
      <c r="F3" s="16">
        <v>25</v>
      </c>
      <c r="G3" s="16">
        <v>25</v>
      </c>
      <c r="H3" s="16">
        <v>4500</v>
      </c>
      <c r="I3" s="11" t="s">
        <v>1662</v>
      </c>
      <c r="J3" s="11" t="s">
        <v>1663</v>
      </c>
      <c r="K3" s="70"/>
    </row>
    <row r="4" spans="1:11" ht="15.75" customHeight="1">
      <c r="A4" s="23"/>
      <c r="B4" s="11"/>
      <c r="C4" s="11"/>
      <c r="D4" s="11"/>
      <c r="E4" s="16">
        <v>20</v>
      </c>
      <c r="F4" s="16">
        <v>30</v>
      </c>
      <c r="G4" s="11"/>
      <c r="H4" s="16">
        <v>600</v>
      </c>
      <c r="I4" s="11"/>
      <c r="J4" s="11"/>
      <c r="K4" s="70"/>
    </row>
    <row r="5" spans="1:11" ht="15.75" customHeight="1">
      <c r="A5" s="23"/>
      <c r="B5" s="11"/>
      <c r="C5" s="11"/>
      <c r="D5" s="11"/>
      <c r="E5" s="11"/>
      <c r="F5" s="11"/>
      <c r="G5" s="11"/>
      <c r="H5" s="11"/>
      <c r="I5" s="11"/>
      <c r="J5" s="11"/>
      <c r="K5" s="70"/>
    </row>
    <row r="6" spans="1:11" ht="15.75" customHeight="1">
      <c r="A6" s="23">
        <v>2</v>
      </c>
      <c r="B6" s="11" t="s">
        <v>1664</v>
      </c>
      <c r="C6" s="11" t="s">
        <v>362</v>
      </c>
      <c r="D6" s="11" t="s">
        <v>1665</v>
      </c>
      <c r="E6" s="16">
        <v>180</v>
      </c>
      <c r="F6" s="16">
        <v>15</v>
      </c>
      <c r="G6" s="16">
        <v>15</v>
      </c>
      <c r="H6" s="16">
        <v>2700</v>
      </c>
      <c r="I6" s="11" t="s">
        <v>1666</v>
      </c>
      <c r="J6" s="11"/>
      <c r="K6" s="70"/>
    </row>
    <row r="7" spans="1:11" ht="15.75" customHeight="1">
      <c r="A7" s="23"/>
      <c r="B7" s="11"/>
      <c r="C7" s="11"/>
      <c r="D7" s="11"/>
      <c r="E7" s="11"/>
      <c r="F7" s="11"/>
      <c r="G7" s="11"/>
      <c r="H7" s="11"/>
      <c r="I7" s="11"/>
      <c r="J7" s="11"/>
      <c r="K7" s="70"/>
    </row>
    <row r="8" spans="1:11" ht="15.75" customHeight="1">
      <c r="A8" s="23">
        <v>3</v>
      </c>
      <c r="B8" s="11" t="s">
        <v>1667</v>
      </c>
      <c r="C8" s="11" t="s">
        <v>375</v>
      </c>
      <c r="D8" s="11" t="s">
        <v>1665</v>
      </c>
      <c r="E8" s="16">
        <v>25</v>
      </c>
      <c r="F8" s="16">
        <v>20</v>
      </c>
      <c r="G8" s="16">
        <v>21</v>
      </c>
      <c r="H8" s="16">
        <v>500</v>
      </c>
      <c r="I8" s="11" t="s">
        <v>1668</v>
      </c>
      <c r="J8" s="11"/>
      <c r="K8" s="70"/>
    </row>
    <row r="9" spans="1:11" ht="15.75" customHeight="1">
      <c r="A9" s="23"/>
      <c r="B9" s="11"/>
      <c r="C9" s="11"/>
      <c r="D9" s="11"/>
      <c r="E9" s="11"/>
      <c r="F9" s="11"/>
      <c r="G9" s="11"/>
      <c r="H9" s="11"/>
      <c r="I9" s="11"/>
      <c r="J9" s="11"/>
      <c r="K9" s="70"/>
    </row>
    <row r="10" spans="1:11" ht="15.75" customHeight="1">
      <c r="A10" s="23">
        <v>4</v>
      </c>
      <c r="B10" s="11" t="s">
        <v>1669</v>
      </c>
      <c r="C10" s="11" t="s">
        <v>698</v>
      </c>
      <c r="D10" s="11" t="s">
        <v>1665</v>
      </c>
      <c r="E10" s="16">
        <v>25</v>
      </c>
      <c r="F10" s="16">
        <v>22</v>
      </c>
      <c r="G10" s="16">
        <v>23</v>
      </c>
      <c r="H10" s="16">
        <v>550</v>
      </c>
      <c r="I10" s="11" t="s">
        <v>1670</v>
      </c>
      <c r="J10" s="11"/>
      <c r="K10" s="70"/>
    </row>
    <row r="11" spans="1:11" ht="15.75" customHeight="1">
      <c r="A11" s="23"/>
      <c r="B11" s="11"/>
      <c r="C11" s="11"/>
      <c r="D11" s="11"/>
      <c r="E11" s="11"/>
      <c r="F11" s="11"/>
      <c r="G11" s="11"/>
      <c r="H11" s="11"/>
      <c r="I11" s="11"/>
      <c r="J11" s="11"/>
      <c r="K11" s="70"/>
    </row>
    <row r="12" spans="1:11" ht="15.75" customHeight="1">
      <c r="A12" s="23">
        <v>5</v>
      </c>
      <c r="B12" s="11" t="s">
        <v>1671</v>
      </c>
      <c r="C12" s="11" t="s">
        <v>358</v>
      </c>
      <c r="D12" s="11" t="s">
        <v>1665</v>
      </c>
      <c r="E12" s="16">
        <v>40</v>
      </c>
      <c r="F12" s="16">
        <v>18</v>
      </c>
      <c r="G12" s="16">
        <v>19</v>
      </c>
      <c r="H12" s="16">
        <v>720</v>
      </c>
      <c r="I12" s="11" t="s">
        <v>1672</v>
      </c>
      <c r="J12" s="11" t="s">
        <v>1673</v>
      </c>
      <c r="K12" s="70" t="s">
        <v>1674</v>
      </c>
    </row>
    <row r="13" spans="1:11" ht="15.75" customHeight="1">
      <c r="A13" s="23"/>
      <c r="B13" s="11"/>
      <c r="C13" s="11"/>
      <c r="D13" s="11"/>
      <c r="E13" s="16">
        <v>60</v>
      </c>
      <c r="F13" s="16">
        <v>18</v>
      </c>
      <c r="G13" s="16">
        <v>19</v>
      </c>
      <c r="H13" s="16">
        <v>1080</v>
      </c>
      <c r="I13" s="11"/>
      <c r="J13" s="11"/>
      <c r="K13" s="70"/>
    </row>
    <row r="14" spans="1:11" ht="15.75" customHeight="1">
      <c r="A14" s="23"/>
      <c r="B14" s="11"/>
      <c r="C14" s="11"/>
      <c r="D14" s="11"/>
      <c r="E14" s="11"/>
      <c r="F14" s="11"/>
      <c r="G14" s="11"/>
      <c r="H14" s="11"/>
      <c r="I14" s="11"/>
      <c r="J14" s="11"/>
      <c r="K14" s="70"/>
    </row>
    <row r="15" spans="1:11" ht="15.75" customHeight="1">
      <c r="A15" s="23">
        <v>6</v>
      </c>
      <c r="B15" s="11" t="s">
        <v>1675</v>
      </c>
      <c r="C15" s="11" t="s">
        <v>62</v>
      </c>
      <c r="D15" s="11" t="s">
        <v>1665</v>
      </c>
      <c r="E15" s="16">
        <v>200</v>
      </c>
      <c r="F15" s="16">
        <v>18</v>
      </c>
      <c r="G15" s="16">
        <v>18</v>
      </c>
      <c r="H15" s="16">
        <v>3600</v>
      </c>
      <c r="I15" s="11" t="s">
        <v>1676</v>
      </c>
      <c r="J15" s="11"/>
      <c r="K15" s="70"/>
    </row>
    <row r="16" spans="1:11" ht="15.75" customHeight="1">
      <c r="A16" s="23"/>
      <c r="B16" s="11"/>
      <c r="C16" s="11"/>
      <c r="D16" s="11"/>
      <c r="E16" s="11"/>
      <c r="F16" s="11"/>
      <c r="G16" s="11"/>
      <c r="H16" s="11"/>
      <c r="I16" s="11"/>
      <c r="J16" s="11"/>
      <c r="K16" s="70"/>
    </row>
    <row r="17" spans="1:11" ht="15.75" customHeight="1">
      <c r="A17" s="23">
        <v>7</v>
      </c>
      <c r="B17" s="11" t="s">
        <v>1677</v>
      </c>
      <c r="C17" s="11" t="s">
        <v>741</v>
      </c>
      <c r="D17" s="11" t="s">
        <v>1665</v>
      </c>
      <c r="E17" s="11"/>
      <c r="F17" s="16">
        <v>15</v>
      </c>
      <c r="G17" s="16">
        <v>15</v>
      </c>
      <c r="H17" s="16">
        <v>0</v>
      </c>
      <c r="I17" s="11" t="s">
        <v>1678</v>
      </c>
      <c r="J17" s="11" t="s">
        <v>1679</v>
      </c>
      <c r="K17" s="70"/>
    </row>
    <row r="18" spans="1:11" ht="15.75" customHeight="1">
      <c r="A18" s="390" t="s">
        <v>1570</v>
      </c>
      <c r="B18" s="391"/>
      <c r="C18" s="391"/>
      <c r="D18" s="391"/>
      <c r="E18" s="391"/>
      <c r="F18" s="391"/>
      <c r="G18" s="391"/>
      <c r="H18" s="391"/>
      <c r="I18" s="391"/>
      <c r="J18" s="392"/>
      <c r="K18" s="70"/>
    </row>
    <row r="19" spans="1:11" ht="15.75" customHeight="1">
      <c r="A19" s="1" t="s">
        <v>0</v>
      </c>
      <c r="B19" s="1" t="s">
        <v>3</v>
      </c>
      <c r="C19" s="1" t="s">
        <v>1655</v>
      </c>
      <c r="D19" s="1" t="s">
        <v>1656</v>
      </c>
      <c r="E19" s="1" t="s">
        <v>1657</v>
      </c>
      <c r="F19" s="1" t="s">
        <v>1658</v>
      </c>
      <c r="G19" s="1" t="s">
        <v>1659</v>
      </c>
      <c r="H19" s="1" t="s">
        <v>1427</v>
      </c>
      <c r="I19" s="1" t="s">
        <v>1436</v>
      </c>
      <c r="J19" s="1" t="s">
        <v>1411</v>
      </c>
      <c r="K19" s="70"/>
    </row>
    <row r="20" spans="1:11" ht="15.75" customHeight="1">
      <c r="A20" s="23">
        <v>1</v>
      </c>
      <c r="B20" s="11" t="s">
        <v>1660</v>
      </c>
      <c r="C20" s="11" t="s">
        <v>384</v>
      </c>
      <c r="D20" s="11" t="s">
        <v>1661</v>
      </c>
      <c r="E20" s="16">
        <v>180</v>
      </c>
      <c r="F20" s="16">
        <v>25</v>
      </c>
      <c r="G20" s="16">
        <v>25</v>
      </c>
      <c r="H20" s="16">
        <v>4500</v>
      </c>
      <c r="I20" s="11" t="s">
        <v>1680</v>
      </c>
      <c r="J20" s="11" t="s">
        <v>1663</v>
      </c>
      <c r="K20" s="70"/>
    </row>
    <row r="21" spans="1:11" ht="15.75" customHeight="1">
      <c r="A21" s="23"/>
      <c r="B21" s="11"/>
      <c r="C21" s="11"/>
      <c r="D21" s="11"/>
      <c r="E21" s="16">
        <v>20</v>
      </c>
      <c r="F21" s="16">
        <v>30</v>
      </c>
      <c r="G21" s="11"/>
      <c r="H21" s="16">
        <v>600</v>
      </c>
      <c r="I21" s="11"/>
      <c r="J21" s="11"/>
      <c r="K21" s="70"/>
    </row>
    <row r="22" spans="1:11" ht="15.75" customHeight="1">
      <c r="A22" s="23"/>
      <c r="B22" s="11"/>
      <c r="C22" s="11"/>
      <c r="D22" s="11"/>
      <c r="E22" s="11"/>
      <c r="F22" s="11"/>
      <c r="G22" s="11"/>
      <c r="H22" s="11"/>
      <c r="I22" s="11"/>
      <c r="J22" s="11"/>
      <c r="K22" s="70"/>
    </row>
    <row r="23" spans="1:11" ht="15.75" customHeight="1">
      <c r="A23" s="23">
        <v>2</v>
      </c>
      <c r="B23" s="11" t="s">
        <v>1664</v>
      </c>
      <c r="C23" s="11" t="s">
        <v>362</v>
      </c>
      <c r="D23" s="11" t="s">
        <v>1665</v>
      </c>
      <c r="E23" s="16">
        <v>180</v>
      </c>
      <c r="F23" s="16">
        <v>15</v>
      </c>
      <c r="G23" s="16">
        <v>15</v>
      </c>
      <c r="H23" s="16">
        <v>2700</v>
      </c>
      <c r="I23" s="11" t="s">
        <v>1681</v>
      </c>
      <c r="J23" s="11"/>
      <c r="K23" s="70"/>
    </row>
    <row r="24" spans="1:11" ht="15.75" customHeight="1">
      <c r="A24" s="23"/>
      <c r="B24" s="11"/>
      <c r="C24" s="11"/>
      <c r="D24" s="11"/>
      <c r="E24" s="11"/>
      <c r="F24" s="11"/>
      <c r="G24" s="11"/>
      <c r="H24" s="11"/>
      <c r="I24" s="11"/>
      <c r="J24" s="11"/>
      <c r="K24" s="70"/>
    </row>
    <row r="25" spans="1:11" ht="15.75" customHeight="1">
      <c r="A25" s="23">
        <v>3</v>
      </c>
      <c r="B25" s="11" t="s">
        <v>1667</v>
      </c>
      <c r="C25" s="11" t="s">
        <v>375</v>
      </c>
      <c r="D25" s="11" t="s">
        <v>1665</v>
      </c>
      <c r="E25" s="16">
        <v>25</v>
      </c>
      <c r="F25" s="16">
        <v>20</v>
      </c>
      <c r="G25" s="16">
        <v>21</v>
      </c>
      <c r="H25" s="16">
        <v>500</v>
      </c>
      <c r="I25" s="11" t="s">
        <v>1681</v>
      </c>
      <c r="J25" s="11"/>
      <c r="K25" s="70"/>
    </row>
    <row r="26" spans="1:11" ht="15.75" customHeight="1">
      <c r="A26" s="23"/>
      <c r="B26" s="11"/>
      <c r="C26" s="11"/>
      <c r="D26" s="11"/>
      <c r="E26" s="11"/>
      <c r="F26" s="11"/>
      <c r="G26" s="11"/>
      <c r="H26" s="11"/>
      <c r="I26" s="11"/>
      <c r="J26" s="11"/>
      <c r="K26" s="70"/>
    </row>
    <row r="27" spans="1:11" ht="15.75" customHeight="1">
      <c r="A27" s="23">
        <v>4</v>
      </c>
      <c r="B27" s="11" t="s">
        <v>1669</v>
      </c>
      <c r="C27" s="11" t="s">
        <v>698</v>
      </c>
      <c r="D27" s="11" t="s">
        <v>1665</v>
      </c>
      <c r="E27" s="16">
        <v>25</v>
      </c>
      <c r="F27" s="16">
        <v>22</v>
      </c>
      <c r="G27" s="16">
        <v>23</v>
      </c>
      <c r="H27" s="16">
        <v>550</v>
      </c>
      <c r="I27" s="11" t="s">
        <v>1681</v>
      </c>
      <c r="J27" s="11"/>
      <c r="K27" s="70"/>
    </row>
    <row r="28" spans="1:11" ht="15.75" customHeight="1">
      <c r="A28" s="23"/>
      <c r="B28" s="11"/>
      <c r="C28" s="11"/>
      <c r="D28" s="11"/>
      <c r="E28" s="11"/>
      <c r="F28" s="11"/>
      <c r="G28" s="11"/>
      <c r="H28" s="11"/>
      <c r="I28" s="11"/>
      <c r="J28" s="11"/>
      <c r="K28" s="70"/>
    </row>
    <row r="29" spans="1:11" ht="15.75" customHeight="1">
      <c r="A29" s="23">
        <v>5</v>
      </c>
      <c r="B29" s="11" t="s">
        <v>1671</v>
      </c>
      <c r="C29" s="11" t="s">
        <v>358</v>
      </c>
      <c r="D29" s="11" t="s">
        <v>1665</v>
      </c>
      <c r="E29" s="16">
        <v>40</v>
      </c>
      <c r="F29" s="16">
        <v>18</v>
      </c>
      <c r="G29" s="16">
        <v>19</v>
      </c>
      <c r="H29" s="16">
        <v>720</v>
      </c>
      <c r="I29" s="11" t="s">
        <v>1681</v>
      </c>
      <c r="J29" s="11" t="s">
        <v>1673</v>
      </c>
      <c r="K29" s="70"/>
    </row>
    <row r="30" spans="1:11" ht="15.75" customHeight="1">
      <c r="A30" s="23"/>
      <c r="B30" s="11"/>
      <c r="C30" s="11"/>
      <c r="D30" s="11"/>
      <c r="E30" s="16">
        <v>60</v>
      </c>
      <c r="F30" s="16">
        <v>18</v>
      </c>
      <c r="G30" s="16">
        <v>19</v>
      </c>
      <c r="H30" s="16">
        <v>1080</v>
      </c>
      <c r="I30" s="11"/>
      <c r="J30" s="11"/>
      <c r="K30" s="70"/>
    </row>
    <row r="31" spans="1:11" ht="15.75" customHeight="1">
      <c r="A31" s="23"/>
      <c r="B31" s="11"/>
      <c r="C31" s="11"/>
      <c r="D31" s="11"/>
      <c r="E31" s="11"/>
      <c r="F31" s="11"/>
      <c r="G31" s="11"/>
      <c r="H31" s="11"/>
      <c r="I31" s="11"/>
      <c r="J31" s="11"/>
      <c r="K31" s="70"/>
    </row>
    <row r="32" spans="1:11" ht="15.75" customHeight="1">
      <c r="A32" s="23">
        <v>6</v>
      </c>
      <c r="B32" s="11" t="s">
        <v>1675</v>
      </c>
      <c r="C32" s="11" t="s">
        <v>62</v>
      </c>
      <c r="D32" s="11" t="s">
        <v>1665</v>
      </c>
      <c r="E32" s="16">
        <v>200</v>
      </c>
      <c r="F32" s="16">
        <v>18</v>
      </c>
      <c r="G32" s="16">
        <v>18</v>
      </c>
      <c r="H32" s="16">
        <v>3600</v>
      </c>
      <c r="I32" s="11" t="s">
        <v>1681</v>
      </c>
      <c r="J32" s="11"/>
      <c r="K32" s="70"/>
    </row>
    <row r="33" spans="1:11" ht="15.75" customHeight="1">
      <c r="A33" s="23"/>
      <c r="B33" s="11"/>
      <c r="C33" s="11"/>
      <c r="D33" s="11"/>
      <c r="E33" s="11"/>
      <c r="F33" s="11"/>
      <c r="G33" s="11"/>
      <c r="H33" s="11"/>
      <c r="I33" s="11"/>
      <c r="J33" s="11"/>
      <c r="K33" s="70"/>
    </row>
    <row r="34" spans="1:11" ht="15.75" customHeight="1">
      <c r="A34" s="23">
        <v>7</v>
      </c>
      <c r="B34" s="11" t="s">
        <v>1677</v>
      </c>
      <c r="C34" s="11" t="s">
        <v>741</v>
      </c>
      <c r="D34" s="11" t="s">
        <v>1665</v>
      </c>
      <c r="E34" s="11"/>
      <c r="F34" s="16">
        <v>15</v>
      </c>
      <c r="G34" s="16">
        <v>15</v>
      </c>
      <c r="H34" s="16">
        <v>0</v>
      </c>
      <c r="I34" s="11" t="s">
        <v>1681</v>
      </c>
      <c r="J34" s="11" t="s">
        <v>1679</v>
      </c>
      <c r="K34" s="70"/>
    </row>
    <row r="35" spans="1:11" ht="15.75" customHeight="1">
      <c r="A35" s="23"/>
      <c r="B35" s="11"/>
      <c r="C35" s="11"/>
      <c r="D35" s="11"/>
      <c r="E35" s="11"/>
      <c r="F35" s="11"/>
      <c r="G35" s="11"/>
      <c r="H35" s="11"/>
      <c r="I35" s="11"/>
      <c r="J35" s="11"/>
      <c r="K35" s="70"/>
    </row>
    <row r="36" spans="1:11" ht="15.75" customHeight="1">
      <c r="A36" s="23">
        <v>8</v>
      </c>
      <c r="B36" s="11" t="s">
        <v>1682</v>
      </c>
      <c r="C36" s="11" t="s">
        <v>1683</v>
      </c>
      <c r="D36" s="11" t="s">
        <v>1665</v>
      </c>
      <c r="E36" s="16">
        <v>15</v>
      </c>
      <c r="F36" s="16">
        <v>20</v>
      </c>
      <c r="G36" s="11"/>
      <c r="H36" s="16">
        <v>300</v>
      </c>
      <c r="I36" s="11" t="s">
        <v>1684</v>
      </c>
      <c r="J36" s="11" t="s">
        <v>1685</v>
      </c>
      <c r="K36" s="70"/>
    </row>
    <row r="37" spans="1:11" ht="15.75" customHeight="1">
      <c r="A37" s="23"/>
      <c r="B37" s="11"/>
      <c r="C37" s="11"/>
      <c r="D37" s="11"/>
      <c r="E37" s="11"/>
      <c r="F37" s="11"/>
      <c r="G37" s="11"/>
      <c r="H37" s="11"/>
      <c r="I37" s="11"/>
      <c r="J37" s="11"/>
      <c r="K37" s="70"/>
    </row>
    <row r="38" spans="1:11" ht="15.75" customHeight="1">
      <c r="A38" s="23">
        <v>9</v>
      </c>
      <c r="B38" s="11" t="s">
        <v>1686</v>
      </c>
      <c r="C38" s="11" t="s">
        <v>1294</v>
      </c>
      <c r="D38" s="11" t="s">
        <v>1687</v>
      </c>
      <c r="E38" s="16">
        <v>25</v>
      </c>
      <c r="F38" s="16">
        <v>20</v>
      </c>
      <c r="G38" s="11"/>
      <c r="H38" s="16">
        <v>500</v>
      </c>
      <c r="I38" s="11" t="s">
        <v>1688</v>
      </c>
      <c r="J38" s="11"/>
      <c r="K38" s="70"/>
    </row>
    <row r="39" spans="1:11" ht="15.75" customHeight="1">
      <c r="A39" s="23"/>
      <c r="B39" s="11"/>
      <c r="C39" s="11"/>
      <c r="D39" s="11"/>
      <c r="E39" s="11"/>
      <c r="F39" s="11"/>
      <c r="G39" s="11"/>
      <c r="H39" s="11"/>
      <c r="I39" s="11"/>
      <c r="J39" s="11"/>
      <c r="K39" s="70"/>
    </row>
    <row r="40" spans="1:11" ht="15.75" customHeight="1">
      <c r="A40" s="23">
        <v>9</v>
      </c>
      <c r="B40" s="11" t="s">
        <v>1686</v>
      </c>
      <c r="C40" s="11" t="s">
        <v>1294</v>
      </c>
      <c r="D40" s="11" t="s">
        <v>1687</v>
      </c>
      <c r="E40" s="16">
        <v>25</v>
      </c>
      <c r="F40" s="16">
        <v>20</v>
      </c>
      <c r="G40" s="11"/>
      <c r="H40" s="16">
        <v>500</v>
      </c>
      <c r="I40" s="11" t="s">
        <v>1688</v>
      </c>
      <c r="J40" s="11"/>
      <c r="K40" s="70"/>
    </row>
    <row r="41" spans="1:11" ht="15.75" customHeight="1">
      <c r="A41" s="390" t="s">
        <v>1571</v>
      </c>
      <c r="B41" s="391"/>
      <c r="C41" s="391"/>
      <c r="D41" s="391"/>
      <c r="E41" s="391"/>
      <c r="F41" s="391"/>
      <c r="G41" s="391"/>
      <c r="H41" s="391"/>
      <c r="I41" s="391"/>
      <c r="J41" s="392"/>
      <c r="K41" s="70"/>
    </row>
    <row r="42" spans="1:11" ht="15.75" customHeight="1">
      <c r="A42" s="1" t="s">
        <v>0</v>
      </c>
      <c r="B42" s="1" t="s">
        <v>3</v>
      </c>
      <c r="C42" s="1" t="s">
        <v>1655</v>
      </c>
      <c r="D42" s="1" t="s">
        <v>1656</v>
      </c>
      <c r="E42" s="1" t="s">
        <v>1657</v>
      </c>
      <c r="F42" s="1" t="s">
        <v>1658</v>
      </c>
      <c r="G42" s="1" t="s">
        <v>1659</v>
      </c>
      <c r="H42" s="1" t="s">
        <v>1427</v>
      </c>
      <c r="I42" s="1" t="s">
        <v>1436</v>
      </c>
      <c r="J42" s="1" t="s">
        <v>1411</v>
      </c>
      <c r="K42" s="70"/>
    </row>
    <row r="43" spans="1:11" ht="15.75" customHeight="1">
      <c r="A43" s="23">
        <v>1</v>
      </c>
      <c r="B43" s="11" t="s">
        <v>1660</v>
      </c>
      <c r="C43" s="11" t="s">
        <v>384</v>
      </c>
      <c r="D43" s="11" t="s">
        <v>1661</v>
      </c>
      <c r="E43" s="16">
        <v>180</v>
      </c>
      <c r="F43" s="16">
        <v>25</v>
      </c>
      <c r="G43" s="16">
        <v>25</v>
      </c>
      <c r="H43" s="16">
        <v>4500</v>
      </c>
      <c r="I43" s="11" t="s">
        <v>1689</v>
      </c>
      <c r="J43" s="11" t="s">
        <v>1663</v>
      </c>
      <c r="K43" s="70"/>
    </row>
    <row r="44" spans="1:11" ht="15.75" customHeight="1">
      <c r="A44" s="23"/>
      <c r="B44" s="11"/>
      <c r="C44" s="11"/>
      <c r="D44" s="11"/>
      <c r="E44" s="16">
        <v>20</v>
      </c>
      <c r="F44" s="16">
        <v>30</v>
      </c>
      <c r="G44" s="11"/>
      <c r="H44" s="16">
        <v>600</v>
      </c>
      <c r="I44" s="11"/>
      <c r="J44" s="11"/>
      <c r="K44" s="70"/>
    </row>
    <row r="45" spans="1:11" ht="15.75" customHeight="1">
      <c r="A45" s="23"/>
      <c r="B45" s="11"/>
      <c r="C45" s="11"/>
      <c r="D45" s="11"/>
      <c r="E45" s="11"/>
      <c r="F45" s="11"/>
      <c r="G45" s="11"/>
      <c r="H45" s="11"/>
      <c r="I45" s="11"/>
      <c r="J45" s="11"/>
      <c r="K45" s="70"/>
    </row>
    <row r="46" spans="1:11" ht="15.75" customHeight="1">
      <c r="A46" s="23">
        <v>2</v>
      </c>
      <c r="B46" s="11" t="s">
        <v>1664</v>
      </c>
      <c r="C46" s="11" t="s">
        <v>362</v>
      </c>
      <c r="D46" s="11" t="s">
        <v>1665</v>
      </c>
      <c r="E46" s="16">
        <v>180</v>
      </c>
      <c r="F46" s="16">
        <v>15</v>
      </c>
      <c r="G46" s="16">
        <v>15</v>
      </c>
      <c r="H46" s="16">
        <v>2700</v>
      </c>
      <c r="I46" s="11" t="s">
        <v>1624</v>
      </c>
      <c r="J46" s="11"/>
      <c r="K46" s="70"/>
    </row>
    <row r="47" spans="1:11" ht="15.75" customHeight="1">
      <c r="A47" s="23"/>
      <c r="B47" s="11"/>
      <c r="C47" s="11"/>
      <c r="D47" s="11"/>
      <c r="E47" s="11"/>
      <c r="F47" s="11"/>
      <c r="G47" s="11"/>
      <c r="H47" s="11"/>
      <c r="I47" s="11"/>
      <c r="J47" s="11"/>
      <c r="K47" s="70"/>
    </row>
    <row r="48" spans="1:11" ht="15.75" customHeight="1">
      <c r="A48" s="23">
        <v>3</v>
      </c>
      <c r="B48" s="11" t="s">
        <v>1667</v>
      </c>
      <c r="C48" s="11" t="s">
        <v>375</v>
      </c>
      <c r="D48" s="11" t="s">
        <v>1665</v>
      </c>
      <c r="E48" s="16">
        <v>25</v>
      </c>
      <c r="F48" s="16">
        <v>20</v>
      </c>
      <c r="G48" s="16">
        <v>21</v>
      </c>
      <c r="H48" s="16">
        <v>500</v>
      </c>
      <c r="I48" s="11" t="s">
        <v>1624</v>
      </c>
      <c r="J48" s="11"/>
      <c r="K48" s="70"/>
    </row>
    <row r="49" spans="1:11" ht="15.75" customHeight="1">
      <c r="A49" s="23"/>
      <c r="B49" s="11"/>
      <c r="C49" s="11"/>
      <c r="D49" s="11"/>
      <c r="E49" s="11"/>
      <c r="F49" s="11"/>
      <c r="G49" s="11"/>
      <c r="H49" s="11"/>
      <c r="I49" s="11"/>
      <c r="J49" s="11"/>
      <c r="K49" s="70"/>
    </row>
    <row r="50" spans="1:11" ht="15.75" customHeight="1">
      <c r="A50" s="23">
        <v>4</v>
      </c>
      <c r="B50" s="11" t="s">
        <v>1669</v>
      </c>
      <c r="C50" s="11" t="s">
        <v>698</v>
      </c>
      <c r="D50" s="11" t="s">
        <v>1665</v>
      </c>
      <c r="E50" s="16">
        <v>25</v>
      </c>
      <c r="F50" s="16">
        <v>22</v>
      </c>
      <c r="G50" s="16">
        <v>23</v>
      </c>
      <c r="H50" s="16">
        <v>550</v>
      </c>
      <c r="I50" s="11" t="s">
        <v>1624</v>
      </c>
      <c r="J50" s="11"/>
      <c r="K50" s="70"/>
    </row>
    <row r="51" spans="1:11" ht="15.75" customHeight="1">
      <c r="A51" s="23"/>
      <c r="B51" s="11"/>
      <c r="C51" s="11"/>
      <c r="D51" s="11"/>
      <c r="E51" s="11"/>
      <c r="F51" s="11"/>
      <c r="G51" s="11"/>
      <c r="H51" s="11"/>
      <c r="I51" s="11"/>
      <c r="J51" s="11"/>
      <c r="K51" s="70"/>
    </row>
    <row r="52" spans="1:11" ht="15.75" customHeight="1">
      <c r="A52" s="23">
        <v>5</v>
      </c>
      <c r="B52" s="11" t="s">
        <v>1671</v>
      </c>
      <c r="C52" s="11" t="s">
        <v>358</v>
      </c>
      <c r="D52" s="11" t="s">
        <v>1665</v>
      </c>
      <c r="E52" s="16">
        <v>40</v>
      </c>
      <c r="F52" s="16">
        <v>18</v>
      </c>
      <c r="G52" s="16">
        <v>19</v>
      </c>
      <c r="H52" s="16">
        <v>720</v>
      </c>
      <c r="I52" s="11" t="s">
        <v>1624</v>
      </c>
      <c r="J52" s="11" t="s">
        <v>1673</v>
      </c>
      <c r="K52" s="70"/>
    </row>
    <row r="53" spans="1:11" ht="15.75" customHeight="1">
      <c r="A53" s="23"/>
      <c r="B53" s="11"/>
      <c r="C53" s="11"/>
      <c r="D53" s="11"/>
      <c r="E53" s="16">
        <v>60</v>
      </c>
      <c r="F53" s="16">
        <v>18</v>
      </c>
      <c r="G53" s="16">
        <v>19</v>
      </c>
      <c r="H53" s="16">
        <v>1080</v>
      </c>
      <c r="I53" s="11"/>
      <c r="J53" s="11"/>
      <c r="K53" s="70"/>
    </row>
    <row r="54" spans="1:11" ht="15.75" customHeight="1">
      <c r="A54" s="23"/>
      <c r="B54" s="11"/>
      <c r="C54" s="11"/>
      <c r="D54" s="11"/>
      <c r="E54" s="11"/>
      <c r="F54" s="11"/>
      <c r="G54" s="11"/>
      <c r="H54" s="11"/>
      <c r="I54" s="11"/>
      <c r="J54" s="11"/>
      <c r="K54" s="70"/>
    </row>
    <row r="55" spans="1:11" ht="15.75" customHeight="1">
      <c r="A55" s="23">
        <v>6</v>
      </c>
      <c r="B55" s="11" t="s">
        <v>1675</v>
      </c>
      <c r="C55" s="11" t="s">
        <v>62</v>
      </c>
      <c r="D55" s="11" t="s">
        <v>1665</v>
      </c>
      <c r="E55" s="16">
        <v>200</v>
      </c>
      <c r="F55" s="16">
        <v>18</v>
      </c>
      <c r="G55" s="16">
        <v>18</v>
      </c>
      <c r="H55" s="16">
        <v>3600</v>
      </c>
      <c r="I55" s="11" t="s">
        <v>1624</v>
      </c>
      <c r="J55" s="11"/>
      <c r="K55" s="70"/>
    </row>
    <row r="56" spans="1:11" ht="15.75" customHeight="1">
      <c r="A56" s="23"/>
      <c r="B56" s="11"/>
      <c r="C56" s="11"/>
      <c r="D56" s="11"/>
      <c r="E56" s="11"/>
      <c r="F56" s="11"/>
      <c r="G56" s="11"/>
      <c r="H56" s="11"/>
      <c r="I56" s="11"/>
      <c r="J56" s="11"/>
      <c r="K56" s="70"/>
    </row>
    <row r="57" spans="1:11" ht="15.75" customHeight="1">
      <c r="A57" s="23">
        <v>7</v>
      </c>
      <c r="B57" s="11" t="s">
        <v>1677</v>
      </c>
      <c r="C57" s="11" t="s">
        <v>741</v>
      </c>
      <c r="D57" s="11" t="s">
        <v>1665</v>
      </c>
      <c r="E57" s="11"/>
      <c r="F57" s="16">
        <v>15</v>
      </c>
      <c r="G57" s="16">
        <v>15</v>
      </c>
      <c r="H57" s="16">
        <v>0</v>
      </c>
      <c r="I57" s="11" t="s">
        <v>1624</v>
      </c>
      <c r="J57" s="11" t="s">
        <v>1679</v>
      </c>
      <c r="K57" s="70"/>
    </row>
    <row r="58" spans="1:11" ht="15.75" customHeight="1">
      <c r="A58" s="23"/>
      <c r="B58" s="11"/>
      <c r="C58" s="11"/>
      <c r="D58" s="11"/>
      <c r="E58" s="11"/>
      <c r="F58" s="11"/>
      <c r="G58" s="11"/>
      <c r="H58" s="11"/>
      <c r="I58" s="11"/>
      <c r="J58" s="11"/>
      <c r="K58" s="70"/>
    </row>
    <row r="59" spans="1:11" ht="15.75" customHeight="1">
      <c r="A59" s="23">
        <v>8</v>
      </c>
      <c r="B59" s="11" t="s">
        <v>1682</v>
      </c>
      <c r="C59" s="11" t="s">
        <v>1690</v>
      </c>
      <c r="D59" s="11" t="s">
        <v>1665</v>
      </c>
      <c r="E59" s="16">
        <v>15</v>
      </c>
      <c r="F59" s="16">
        <v>20</v>
      </c>
      <c r="G59" s="11"/>
      <c r="H59" s="16">
        <v>300</v>
      </c>
      <c r="I59" s="11" t="s">
        <v>1624</v>
      </c>
      <c r="J59" s="11" t="s">
        <v>1685</v>
      </c>
      <c r="K59" s="70"/>
    </row>
    <row r="60" spans="1:11" ht="15.75" customHeight="1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70"/>
    </row>
    <row r="61" spans="1:11" ht="15.75" customHeight="1">
      <c r="A61" s="153">
        <v>9</v>
      </c>
      <c r="B61" s="61" t="s">
        <v>1686</v>
      </c>
      <c r="C61" s="61" t="s">
        <v>1294</v>
      </c>
      <c r="D61" s="61" t="s">
        <v>1687</v>
      </c>
      <c r="E61" s="57">
        <v>25</v>
      </c>
      <c r="F61" s="57">
        <v>20</v>
      </c>
      <c r="G61" s="61"/>
      <c r="H61" s="57">
        <v>500</v>
      </c>
      <c r="I61" s="61" t="s">
        <v>1691</v>
      </c>
      <c r="J61" s="61"/>
      <c r="K61" s="70"/>
    </row>
    <row r="62" spans="1:11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70"/>
    </row>
    <row r="63" spans="1:11" ht="15.75" customHeight="1">
      <c r="A63" s="23">
        <v>10</v>
      </c>
      <c r="B63" s="11" t="s">
        <v>1692</v>
      </c>
      <c r="C63" s="11" t="s">
        <v>706</v>
      </c>
      <c r="D63" s="11" t="s">
        <v>1693</v>
      </c>
      <c r="E63" s="16">
        <v>200</v>
      </c>
      <c r="F63" s="16">
        <v>18</v>
      </c>
      <c r="G63" s="11"/>
      <c r="H63" s="16">
        <v>4025</v>
      </c>
      <c r="I63" s="11" t="s">
        <v>1694</v>
      </c>
      <c r="J63" s="11"/>
      <c r="K63" s="70"/>
    </row>
    <row r="64" spans="1:11" ht="15.75" customHeight="1">
      <c r="A64" s="8"/>
      <c r="B64" s="26"/>
      <c r="C64" s="26"/>
      <c r="D64" s="26"/>
      <c r="E64" s="26"/>
      <c r="F64" s="26"/>
      <c r="G64" s="26"/>
      <c r="H64" s="26"/>
      <c r="I64" s="26"/>
      <c r="J64" s="26"/>
      <c r="K64" s="70"/>
    </row>
    <row r="65" spans="1:11" ht="15.75" customHeight="1">
      <c r="A65" s="23">
        <v>11</v>
      </c>
      <c r="B65" s="11" t="s">
        <v>1695</v>
      </c>
      <c r="C65" s="11" t="s">
        <v>727</v>
      </c>
      <c r="D65" s="11"/>
      <c r="E65" s="16">
        <v>100</v>
      </c>
      <c r="F65" s="16">
        <v>19</v>
      </c>
      <c r="G65" s="11"/>
      <c r="H65" s="16">
        <v>1900</v>
      </c>
      <c r="I65" s="11" t="s">
        <v>1696</v>
      </c>
      <c r="J65" s="11"/>
      <c r="K65" s="70"/>
    </row>
    <row r="66" spans="1:11" ht="15.75" customHeight="1"/>
    <row r="67" spans="1:11" ht="15.75" customHeight="1"/>
    <row r="68" spans="1:11" ht="15.75" customHeight="1">
      <c r="C68" s="19">
        <v>90</v>
      </c>
      <c r="D68" s="19">
        <v>500000</v>
      </c>
    </row>
    <row r="69" spans="1:11" ht="15.75" customHeight="1">
      <c r="C69" s="19">
        <v>10</v>
      </c>
    </row>
    <row r="70" spans="1:11" ht="15.75" customHeight="1"/>
    <row r="71" spans="1:11" ht="15.75" customHeight="1"/>
    <row r="72" spans="1:11" ht="15.75" customHeight="1"/>
    <row r="73" spans="1:11" ht="15.75" customHeight="1"/>
    <row r="74" spans="1:11" ht="15.75" customHeight="1"/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A18:J18"/>
    <mergeCell ref="A41:J4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H837"/>
  <sheetViews>
    <sheetView tabSelected="1" topLeftCell="B1" zoomScale="85" zoomScaleNormal="85" workbookViewId="0">
      <pane ySplit="1" topLeftCell="A14" activePane="bottomLeft" state="frozen"/>
      <selection pane="bottomLeft" activeCell="M23" sqref="M23"/>
    </sheetView>
  </sheetViews>
  <sheetFormatPr defaultColWidth="14.42578125" defaultRowHeight="15" customHeight="1"/>
  <cols>
    <col min="1" max="1" width="6" style="295" customWidth="1"/>
    <col min="2" max="2" width="16.85546875" style="295" customWidth="1"/>
    <col min="3" max="3" width="12.42578125" style="295" customWidth="1"/>
    <col min="4" max="4" width="24.7109375" style="295" customWidth="1"/>
    <col min="5" max="5" width="14.42578125" style="295" customWidth="1"/>
    <col min="6" max="6" width="4.140625" style="295" customWidth="1"/>
    <col min="7" max="7" width="14.42578125" style="295"/>
    <col min="8" max="8" width="22.140625" style="295" customWidth="1"/>
    <col min="9" max="9" width="14.85546875" style="345" customWidth="1"/>
    <col min="10" max="10" width="9.140625" style="295" customWidth="1"/>
    <col min="11" max="11" width="11" style="295" customWidth="1"/>
    <col min="12" max="13" width="14.42578125" style="295"/>
    <col min="14" max="14" width="6.5703125" style="351" customWidth="1"/>
    <col min="15" max="15" width="8.7109375" style="295" customWidth="1"/>
    <col min="16" max="16" width="9.28515625" style="295" customWidth="1"/>
    <col min="17" max="17" width="8" style="295" customWidth="1"/>
    <col min="18" max="18" width="11.42578125" style="295" customWidth="1"/>
    <col min="19" max="19" width="10.42578125" style="295" customWidth="1"/>
    <col min="20" max="20" width="8" style="295" customWidth="1"/>
    <col min="21" max="21" width="20.7109375" style="295" customWidth="1"/>
    <col min="22" max="24" width="14.42578125" style="295"/>
    <col min="25" max="25" width="27.85546875" style="295" customWidth="1"/>
    <col min="26" max="16384" width="14.42578125" style="295"/>
  </cols>
  <sheetData>
    <row r="1" spans="1:34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46"/>
      <c r="J1" s="3" t="s">
        <v>8</v>
      </c>
      <c r="K1" s="3" t="s">
        <v>9</v>
      </c>
      <c r="L1" s="3" t="s">
        <v>10</v>
      </c>
      <c r="M1" s="3" t="s">
        <v>11</v>
      </c>
      <c r="N1" s="348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3" t="s">
        <v>18</v>
      </c>
      <c r="U1" s="3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7"/>
      <c r="AA1" s="7"/>
      <c r="AB1" s="7"/>
      <c r="AC1" s="7"/>
      <c r="AD1" s="7"/>
      <c r="AE1" s="7"/>
      <c r="AF1" s="7"/>
      <c r="AG1" s="7"/>
      <c r="AH1" s="7"/>
    </row>
    <row r="2" spans="1:34" s="404" customFormat="1" ht="15.75" customHeight="1">
      <c r="A2" s="393">
        <v>1</v>
      </c>
      <c r="B2" s="394">
        <v>20180608156255</v>
      </c>
      <c r="C2" s="395">
        <v>43259</v>
      </c>
      <c r="D2" s="396" t="s">
        <v>55</v>
      </c>
      <c r="E2" s="396" t="s">
        <v>56</v>
      </c>
      <c r="F2" s="396" t="s">
        <v>45</v>
      </c>
      <c r="G2" s="397" t="s">
        <v>57</v>
      </c>
      <c r="H2" s="398" t="s">
        <v>58</v>
      </c>
      <c r="I2" s="398"/>
      <c r="J2" s="399">
        <v>801</v>
      </c>
      <c r="K2" s="395">
        <v>44652</v>
      </c>
      <c r="L2" s="399" t="s">
        <v>1697</v>
      </c>
      <c r="M2" s="398"/>
      <c r="N2" s="400" t="s">
        <v>30</v>
      </c>
      <c r="O2" s="398">
        <v>5000</v>
      </c>
      <c r="P2" s="398">
        <v>0</v>
      </c>
      <c r="Q2" s="398">
        <v>0</v>
      </c>
      <c r="R2" s="398">
        <v>5000</v>
      </c>
      <c r="S2" s="401">
        <v>5000</v>
      </c>
      <c r="T2" s="398">
        <f t="shared" ref="T2:T11" si="0">S2-R2</f>
        <v>0</v>
      </c>
      <c r="U2" s="401" t="s">
        <v>1714</v>
      </c>
      <c r="V2" s="402">
        <v>44659</v>
      </c>
      <c r="W2" s="399" t="s">
        <v>1704</v>
      </c>
      <c r="X2" s="403"/>
      <c r="Y2" s="398"/>
    </row>
    <row r="3" spans="1:34" s="404" customFormat="1" ht="12.75">
      <c r="A3" s="393">
        <v>2</v>
      </c>
      <c r="B3" s="405" t="s">
        <v>61</v>
      </c>
      <c r="C3" s="406">
        <v>43462</v>
      </c>
      <c r="D3" s="398" t="s">
        <v>62</v>
      </c>
      <c r="E3" s="398" t="s">
        <v>63</v>
      </c>
      <c r="F3" s="398" t="s">
        <v>26</v>
      </c>
      <c r="G3" s="407" t="s">
        <v>64</v>
      </c>
      <c r="H3" s="398" t="s">
        <v>65</v>
      </c>
      <c r="I3" s="398"/>
      <c r="J3" s="399">
        <v>802</v>
      </c>
      <c r="K3" s="395">
        <v>44652</v>
      </c>
      <c r="L3" s="399" t="s">
        <v>1697</v>
      </c>
      <c r="M3" s="398"/>
      <c r="N3" s="400" t="s">
        <v>30</v>
      </c>
      <c r="O3" s="401">
        <v>4157.5</v>
      </c>
      <c r="P3" s="398">
        <v>25</v>
      </c>
      <c r="Q3" s="398">
        <v>0</v>
      </c>
      <c r="R3" s="401">
        <v>4132.5</v>
      </c>
      <c r="S3" s="401">
        <v>4145.5</v>
      </c>
      <c r="T3" s="398">
        <f t="shared" si="0"/>
        <v>13</v>
      </c>
      <c r="U3" s="401" t="s">
        <v>1710</v>
      </c>
      <c r="V3" s="402">
        <v>44657</v>
      </c>
      <c r="W3" s="399" t="s">
        <v>1704</v>
      </c>
      <c r="X3" s="403"/>
      <c r="Y3" s="398"/>
    </row>
    <row r="4" spans="1:34" s="404" customFormat="1" ht="15.75" customHeight="1">
      <c r="A4" s="393">
        <v>3</v>
      </c>
      <c r="B4" s="394">
        <v>20211013247674</v>
      </c>
      <c r="C4" s="395">
        <v>44482</v>
      </c>
      <c r="D4" s="396" t="s">
        <v>128</v>
      </c>
      <c r="E4" s="396" t="s">
        <v>129</v>
      </c>
      <c r="F4" s="408" t="s">
        <v>130</v>
      </c>
      <c r="G4" s="397" t="s">
        <v>131</v>
      </c>
      <c r="H4" s="396" t="s">
        <v>132</v>
      </c>
      <c r="I4" s="409"/>
      <c r="J4" s="399">
        <v>803</v>
      </c>
      <c r="K4" s="395">
        <v>44652</v>
      </c>
      <c r="L4" s="399" t="s">
        <v>1697</v>
      </c>
      <c r="M4" s="398"/>
      <c r="N4" s="400" t="s">
        <v>30</v>
      </c>
      <c r="O4" s="401">
        <v>1662.5</v>
      </c>
      <c r="P4" s="398">
        <v>25</v>
      </c>
      <c r="Q4" s="398">
        <v>0</v>
      </c>
      <c r="R4" s="401">
        <v>1637.5</v>
      </c>
      <c r="S4" s="401">
        <v>1227</v>
      </c>
      <c r="T4" s="398">
        <f t="shared" si="0"/>
        <v>-410.5</v>
      </c>
      <c r="U4" s="401" t="s">
        <v>1703</v>
      </c>
      <c r="V4" s="402" t="s">
        <v>1712</v>
      </c>
      <c r="W4" s="399" t="s">
        <v>1704</v>
      </c>
      <c r="X4" s="403"/>
      <c r="Y4" s="398"/>
    </row>
    <row r="5" spans="1:34" s="404" customFormat="1" ht="15.75" customHeight="1">
      <c r="A5" s="393">
        <v>4</v>
      </c>
      <c r="B5" s="394">
        <v>20200427137403</v>
      </c>
      <c r="C5" s="410">
        <v>43948</v>
      </c>
      <c r="D5" s="398" t="s">
        <v>72</v>
      </c>
      <c r="E5" s="398" t="s">
        <v>73</v>
      </c>
      <c r="F5" s="398" t="s">
        <v>26</v>
      </c>
      <c r="G5" s="407" t="s">
        <v>74</v>
      </c>
      <c r="H5" s="398" t="s">
        <v>75</v>
      </c>
      <c r="I5" s="398"/>
      <c r="J5" s="399">
        <v>804</v>
      </c>
      <c r="K5" s="395">
        <v>44652</v>
      </c>
      <c r="L5" s="399" t="s">
        <v>1697</v>
      </c>
      <c r="M5" s="398"/>
      <c r="N5" s="400" t="s">
        <v>30</v>
      </c>
      <c r="O5" s="401">
        <v>1025</v>
      </c>
      <c r="P5" s="398">
        <v>25</v>
      </c>
      <c r="Q5" s="398">
        <v>0</v>
      </c>
      <c r="R5" s="401">
        <v>1000</v>
      </c>
      <c r="S5" s="401">
        <v>1013</v>
      </c>
      <c r="T5" s="398">
        <f t="shared" si="0"/>
        <v>13</v>
      </c>
      <c r="U5" s="401" t="s">
        <v>1706</v>
      </c>
      <c r="V5" s="402" t="s">
        <v>1709</v>
      </c>
      <c r="W5" s="399" t="s">
        <v>1704</v>
      </c>
      <c r="X5" s="403"/>
      <c r="Y5" s="398"/>
    </row>
    <row r="6" spans="1:34" s="404" customFormat="1" ht="15.75" customHeight="1">
      <c r="A6" s="393">
        <v>5</v>
      </c>
      <c r="B6" s="394">
        <v>2019100884827</v>
      </c>
      <c r="C6" s="410">
        <v>43746</v>
      </c>
      <c r="D6" s="398" t="s">
        <v>77</v>
      </c>
      <c r="E6" s="408" t="s">
        <v>78</v>
      </c>
      <c r="F6" s="408" t="s">
        <v>26</v>
      </c>
      <c r="G6" s="407" t="s">
        <v>79</v>
      </c>
      <c r="H6" s="398" t="s">
        <v>80</v>
      </c>
      <c r="I6" s="398"/>
      <c r="J6" s="399">
        <v>805</v>
      </c>
      <c r="K6" s="395">
        <v>44652</v>
      </c>
      <c r="L6" s="399" t="s">
        <v>1697</v>
      </c>
      <c r="M6" s="398"/>
      <c r="N6" s="400" t="s">
        <v>30</v>
      </c>
      <c r="O6" s="401">
        <v>1275</v>
      </c>
      <c r="P6" s="398">
        <v>25</v>
      </c>
      <c r="Q6" s="398">
        <v>0</v>
      </c>
      <c r="R6" s="401">
        <v>1250</v>
      </c>
      <c r="S6" s="401">
        <v>1253</v>
      </c>
      <c r="T6" s="398">
        <f t="shared" si="0"/>
        <v>3</v>
      </c>
      <c r="U6" s="401" t="s">
        <v>1705</v>
      </c>
      <c r="V6" s="402" t="s">
        <v>1712</v>
      </c>
      <c r="W6" s="399" t="s">
        <v>1704</v>
      </c>
      <c r="X6" s="403"/>
      <c r="Y6" s="398"/>
    </row>
    <row r="7" spans="1:34" s="404" customFormat="1" ht="15.75" customHeight="1">
      <c r="A7" s="393">
        <v>6</v>
      </c>
      <c r="B7" s="394">
        <v>20220201281442</v>
      </c>
      <c r="C7" s="410">
        <v>43948</v>
      </c>
      <c r="D7" s="411" t="s">
        <v>351</v>
      </c>
      <c r="E7" s="412" t="s">
        <v>83</v>
      </c>
      <c r="F7" s="412" t="s">
        <v>84</v>
      </c>
      <c r="G7" s="413" t="s">
        <v>85</v>
      </c>
      <c r="H7" s="412" t="s">
        <v>86</v>
      </c>
      <c r="I7" s="412"/>
      <c r="J7" s="399">
        <v>806</v>
      </c>
      <c r="K7" s="395">
        <v>44652</v>
      </c>
      <c r="L7" s="399" t="s">
        <v>1697</v>
      </c>
      <c r="M7" s="398"/>
      <c r="N7" s="400" t="s">
        <v>30</v>
      </c>
      <c r="O7" s="401">
        <v>650</v>
      </c>
      <c r="P7" s="398">
        <v>25</v>
      </c>
      <c r="Q7" s="398">
        <v>0</v>
      </c>
      <c r="R7" s="401">
        <v>625</v>
      </c>
      <c r="S7" s="401">
        <v>650</v>
      </c>
      <c r="T7" s="398">
        <f t="shared" si="0"/>
        <v>25</v>
      </c>
      <c r="U7" s="401" t="s">
        <v>1715</v>
      </c>
      <c r="V7" s="402">
        <v>44663</v>
      </c>
      <c r="W7" s="399" t="s">
        <v>1704</v>
      </c>
      <c r="X7" s="403"/>
      <c r="Y7" s="398"/>
    </row>
    <row r="8" spans="1:34" s="404" customFormat="1" ht="15.75" customHeight="1">
      <c r="A8" s="393">
        <v>7</v>
      </c>
      <c r="B8" s="394">
        <v>20200703140963</v>
      </c>
      <c r="C8" s="414">
        <v>44013</v>
      </c>
      <c r="D8" s="398" t="s">
        <v>24</v>
      </c>
      <c r="E8" s="408" t="s">
        <v>25</v>
      </c>
      <c r="F8" s="408" t="s">
        <v>26</v>
      </c>
      <c r="G8" s="407" t="s">
        <v>27</v>
      </c>
      <c r="H8" s="398" t="s">
        <v>28</v>
      </c>
      <c r="I8" s="398"/>
      <c r="J8" s="399">
        <v>807</v>
      </c>
      <c r="K8" s="395">
        <v>44652</v>
      </c>
      <c r="L8" s="399" t="s">
        <v>1697</v>
      </c>
      <c r="M8" s="398"/>
      <c r="N8" s="400" t="s">
        <v>30</v>
      </c>
      <c r="O8" s="401">
        <v>1500</v>
      </c>
      <c r="P8" s="398">
        <v>0</v>
      </c>
      <c r="Q8" s="398">
        <v>0</v>
      </c>
      <c r="R8" s="401">
        <v>1500</v>
      </c>
      <c r="S8" s="401">
        <v>1476</v>
      </c>
      <c r="T8" s="398">
        <f t="shared" si="0"/>
        <v>-24</v>
      </c>
      <c r="U8" s="401" t="s">
        <v>1708</v>
      </c>
      <c r="V8" s="402">
        <v>44653</v>
      </c>
      <c r="W8" s="399" t="s">
        <v>1704</v>
      </c>
      <c r="X8" s="403"/>
      <c r="Y8" s="398"/>
    </row>
    <row r="9" spans="1:34" s="404" customFormat="1" ht="15.75" customHeight="1">
      <c r="A9" s="393">
        <v>8</v>
      </c>
      <c r="B9" s="394">
        <v>20210515211746</v>
      </c>
      <c r="C9" s="395">
        <v>44331</v>
      </c>
      <c r="D9" s="396" t="s">
        <v>111</v>
      </c>
      <c r="E9" s="396" t="s">
        <v>112</v>
      </c>
      <c r="F9" s="396" t="s">
        <v>113</v>
      </c>
      <c r="G9" s="397" t="s">
        <v>114</v>
      </c>
      <c r="H9" s="396" t="s">
        <v>115</v>
      </c>
      <c r="I9" s="409"/>
      <c r="J9" s="399">
        <v>808</v>
      </c>
      <c r="K9" s="395">
        <v>44652</v>
      </c>
      <c r="L9" s="399" t="s">
        <v>1698</v>
      </c>
      <c r="M9" s="398"/>
      <c r="N9" s="400" t="s">
        <v>314</v>
      </c>
      <c r="O9" s="401">
        <v>10275</v>
      </c>
      <c r="P9" s="398">
        <v>25</v>
      </c>
      <c r="Q9" s="398">
        <v>0</v>
      </c>
      <c r="R9" s="401">
        <v>10250</v>
      </c>
      <c r="S9" s="401">
        <v>10270.5</v>
      </c>
      <c r="T9" s="398">
        <f t="shared" si="0"/>
        <v>20.5</v>
      </c>
      <c r="U9" s="401" t="s">
        <v>1711</v>
      </c>
      <c r="V9" s="402">
        <v>44655</v>
      </c>
      <c r="W9" s="399" t="s">
        <v>1704</v>
      </c>
      <c r="X9" s="403"/>
      <c r="Y9" s="398"/>
    </row>
    <row r="10" spans="1:34" s="336" customFormat="1" ht="15.75" customHeight="1">
      <c r="A10" s="333">
        <v>9</v>
      </c>
      <c r="B10" s="352">
        <v>20211119260416</v>
      </c>
      <c r="C10" s="353" t="s">
        <v>271</v>
      </c>
      <c r="D10" s="337" t="s">
        <v>272</v>
      </c>
      <c r="E10" s="337" t="s">
        <v>273</v>
      </c>
      <c r="F10" s="337" t="s">
        <v>274</v>
      </c>
      <c r="G10" s="354" t="s">
        <v>275</v>
      </c>
      <c r="H10" s="337" t="s">
        <v>276</v>
      </c>
      <c r="I10" s="337"/>
      <c r="J10" s="335">
        <v>809</v>
      </c>
      <c r="K10" s="355">
        <v>44652</v>
      </c>
      <c r="L10" s="335" t="s">
        <v>1697</v>
      </c>
      <c r="M10" s="334"/>
      <c r="N10" s="349" t="s">
        <v>30</v>
      </c>
      <c r="O10" s="356">
        <v>12837.5</v>
      </c>
      <c r="P10" s="334">
        <v>25</v>
      </c>
      <c r="Q10" s="334">
        <v>0</v>
      </c>
      <c r="R10" s="356">
        <v>0</v>
      </c>
      <c r="S10" s="334">
        <v>0</v>
      </c>
      <c r="T10" s="334">
        <f t="shared" si="0"/>
        <v>0</v>
      </c>
      <c r="U10" s="334"/>
      <c r="V10" s="357"/>
      <c r="W10" s="337"/>
      <c r="X10" s="358"/>
      <c r="Y10" s="334"/>
    </row>
    <row r="11" spans="1:34" s="404" customFormat="1" ht="15.75" customHeight="1">
      <c r="A11" s="393">
        <v>10</v>
      </c>
      <c r="B11" s="415" t="s">
        <v>33</v>
      </c>
      <c r="C11" s="416">
        <v>43435</v>
      </c>
      <c r="D11" s="398" t="s">
        <v>34</v>
      </c>
      <c r="E11" s="398" t="s">
        <v>35</v>
      </c>
      <c r="F11" s="398" t="s">
        <v>36</v>
      </c>
      <c r="G11" s="407" t="s">
        <v>37</v>
      </c>
      <c r="H11" s="398" t="s">
        <v>38</v>
      </c>
      <c r="I11" s="398"/>
      <c r="J11" s="408">
        <v>810</v>
      </c>
      <c r="K11" s="395">
        <v>44652</v>
      </c>
      <c r="L11" s="399" t="s">
        <v>1717</v>
      </c>
      <c r="M11" s="408"/>
      <c r="N11" s="400" t="s">
        <v>40</v>
      </c>
      <c r="O11" s="417">
        <v>3524</v>
      </c>
      <c r="P11" s="417">
        <v>10</v>
      </c>
      <c r="Q11" s="417">
        <v>0</v>
      </c>
      <c r="R11" s="418">
        <v>3514</v>
      </c>
      <c r="S11" s="417">
        <v>3514</v>
      </c>
      <c r="T11" s="417">
        <f t="shared" si="0"/>
        <v>0</v>
      </c>
      <c r="U11" s="419" t="s">
        <v>1744</v>
      </c>
      <c r="V11" s="420">
        <v>44717</v>
      </c>
      <c r="W11" s="408"/>
      <c r="X11" s="403"/>
      <c r="Y11" s="398"/>
    </row>
    <row r="12" spans="1:34" s="404" customFormat="1" ht="15.75" customHeight="1">
      <c r="A12" s="393">
        <v>11</v>
      </c>
      <c r="B12" s="415" t="s">
        <v>33</v>
      </c>
      <c r="C12" s="416">
        <v>43435</v>
      </c>
      <c r="D12" s="398" t="s">
        <v>34</v>
      </c>
      <c r="E12" s="398" t="s">
        <v>35</v>
      </c>
      <c r="F12" s="398" t="s">
        <v>36</v>
      </c>
      <c r="G12" s="407" t="s">
        <v>37</v>
      </c>
      <c r="H12" s="398" t="s">
        <v>38</v>
      </c>
      <c r="I12" s="398"/>
      <c r="J12" s="408">
        <v>811</v>
      </c>
      <c r="K12" s="395">
        <v>44652</v>
      </c>
      <c r="L12" s="399" t="s">
        <v>1697</v>
      </c>
      <c r="M12" s="408"/>
      <c r="N12" s="400" t="s">
        <v>40</v>
      </c>
      <c r="O12" s="417">
        <v>8710</v>
      </c>
      <c r="P12" s="417">
        <v>10</v>
      </c>
      <c r="Q12" s="417">
        <v>0</v>
      </c>
      <c r="R12" s="418">
        <v>8700</v>
      </c>
      <c r="S12" s="417">
        <f>6364+2331.75</f>
        <v>8695.75</v>
      </c>
      <c r="T12" s="417">
        <f>S12-R12</f>
        <v>-4.25</v>
      </c>
      <c r="U12" s="408" t="s">
        <v>1725</v>
      </c>
      <c r="V12" s="421" t="s">
        <v>1726</v>
      </c>
      <c r="W12" s="399" t="s">
        <v>1723</v>
      </c>
      <c r="X12" s="403"/>
      <c r="Y12" s="398"/>
    </row>
    <row r="13" spans="1:34" s="404" customFormat="1" ht="15.75" customHeight="1">
      <c r="A13" s="393">
        <v>12</v>
      </c>
      <c r="B13" s="394">
        <v>20210515211746</v>
      </c>
      <c r="C13" s="395">
        <v>44331</v>
      </c>
      <c r="D13" s="396" t="s">
        <v>111</v>
      </c>
      <c r="E13" s="396" t="s">
        <v>112</v>
      </c>
      <c r="F13" s="396" t="s">
        <v>113</v>
      </c>
      <c r="G13" s="397" t="s">
        <v>114</v>
      </c>
      <c r="H13" s="396" t="s">
        <v>115</v>
      </c>
      <c r="I13" s="409"/>
      <c r="J13" s="399">
        <v>812</v>
      </c>
      <c r="K13" s="395" t="s">
        <v>1716</v>
      </c>
      <c r="L13" s="399" t="s">
        <v>1718</v>
      </c>
      <c r="M13" s="398"/>
      <c r="N13" s="400" t="s">
        <v>40</v>
      </c>
      <c r="O13" s="401">
        <v>10275</v>
      </c>
      <c r="P13" s="398">
        <v>25</v>
      </c>
      <c r="Q13" s="398">
        <v>0</v>
      </c>
      <c r="R13" s="401">
        <v>10250</v>
      </c>
      <c r="S13" s="401">
        <v>10270.5</v>
      </c>
      <c r="T13" s="398">
        <f>S13-R13</f>
        <v>20.5</v>
      </c>
      <c r="U13" s="401" t="s">
        <v>1721</v>
      </c>
      <c r="V13" s="402" t="s">
        <v>1724</v>
      </c>
      <c r="W13" s="399" t="s">
        <v>1723</v>
      </c>
      <c r="X13" s="403"/>
      <c r="Y13" s="398"/>
    </row>
    <row r="14" spans="1:34" s="404" customFormat="1" ht="15.75" customHeight="1">
      <c r="A14" s="393">
        <v>13</v>
      </c>
      <c r="B14" s="422" t="s">
        <v>105</v>
      </c>
      <c r="C14" s="423">
        <v>42625</v>
      </c>
      <c r="D14" s="408" t="s">
        <v>106</v>
      </c>
      <c r="E14" s="408" t="s">
        <v>107</v>
      </c>
      <c r="F14" s="408" t="s">
        <v>26</v>
      </c>
      <c r="G14" s="424"/>
      <c r="H14" s="409"/>
      <c r="I14" s="409"/>
      <c r="J14" s="399">
        <v>813</v>
      </c>
      <c r="K14" s="425" t="s">
        <v>1734</v>
      </c>
      <c r="L14" s="399" t="s">
        <v>1697</v>
      </c>
      <c r="M14" s="398"/>
      <c r="N14" s="400" t="s">
        <v>30</v>
      </c>
      <c r="O14" s="401">
        <v>36091</v>
      </c>
      <c r="P14" s="398">
        <v>0</v>
      </c>
      <c r="Q14" s="398">
        <v>0</v>
      </c>
      <c r="R14" s="401">
        <v>36091</v>
      </c>
      <c r="S14" s="401">
        <v>35730</v>
      </c>
      <c r="T14" s="398">
        <f>S14-R14</f>
        <v>-361</v>
      </c>
      <c r="U14" s="401" t="s">
        <v>1742</v>
      </c>
      <c r="V14" s="426">
        <v>44690</v>
      </c>
      <c r="W14" s="399" t="s">
        <v>1723</v>
      </c>
      <c r="X14" s="403"/>
      <c r="Y14" s="398"/>
    </row>
    <row r="15" spans="1:34" s="404" customFormat="1" ht="15.75" customHeight="1">
      <c r="A15" s="393">
        <v>14</v>
      </c>
      <c r="B15" s="394">
        <v>20180608156255</v>
      </c>
      <c r="C15" s="395">
        <v>43259</v>
      </c>
      <c r="D15" s="396" t="s">
        <v>55</v>
      </c>
      <c r="E15" s="396" t="s">
        <v>56</v>
      </c>
      <c r="F15" s="396" t="s">
        <v>45</v>
      </c>
      <c r="G15" s="397" t="s">
        <v>57</v>
      </c>
      <c r="H15" s="398" t="s">
        <v>58</v>
      </c>
      <c r="I15" s="398" t="s">
        <v>1761</v>
      </c>
      <c r="J15" s="399">
        <v>814</v>
      </c>
      <c r="K15" s="395">
        <v>44682</v>
      </c>
      <c r="L15" s="399" t="s">
        <v>1719</v>
      </c>
      <c r="M15" s="398"/>
      <c r="N15" s="400" t="s">
        <v>30</v>
      </c>
      <c r="O15" s="401">
        <v>5000</v>
      </c>
      <c r="P15" s="398">
        <v>0</v>
      </c>
      <c r="Q15" s="398">
        <v>0</v>
      </c>
      <c r="R15" s="401">
        <v>5000</v>
      </c>
      <c r="S15" s="398">
        <v>5000</v>
      </c>
      <c r="T15" s="398">
        <f>S15-R15</f>
        <v>0</v>
      </c>
      <c r="U15" s="398" t="s">
        <v>1732</v>
      </c>
      <c r="V15" s="427">
        <v>44685</v>
      </c>
      <c r="W15" s="399" t="s">
        <v>1723</v>
      </c>
      <c r="X15" s="403"/>
      <c r="Y15" s="398"/>
    </row>
    <row r="16" spans="1:34" s="404" customFormat="1" ht="15.75" customHeight="1">
      <c r="A16" s="393">
        <v>15</v>
      </c>
      <c r="B16" s="405" t="s">
        <v>61</v>
      </c>
      <c r="C16" s="406">
        <v>43462</v>
      </c>
      <c r="D16" s="398" t="s">
        <v>62</v>
      </c>
      <c r="E16" s="398" t="s">
        <v>63</v>
      </c>
      <c r="F16" s="398" t="s">
        <v>26</v>
      </c>
      <c r="G16" s="407" t="s">
        <v>64</v>
      </c>
      <c r="H16" s="398" t="s">
        <v>65</v>
      </c>
      <c r="I16" s="398" t="s">
        <v>1762</v>
      </c>
      <c r="J16" s="399">
        <v>815</v>
      </c>
      <c r="K16" s="395">
        <v>44682</v>
      </c>
      <c r="L16" s="399" t="s">
        <v>1719</v>
      </c>
      <c r="M16" s="398"/>
      <c r="N16" s="400" t="s">
        <v>30</v>
      </c>
      <c r="O16" s="401">
        <v>4004.8</v>
      </c>
      <c r="P16" s="398">
        <v>25</v>
      </c>
      <c r="Q16" s="398">
        <v>0</v>
      </c>
      <c r="R16" s="401">
        <v>3979.8</v>
      </c>
      <c r="S16" s="401">
        <v>3992.8</v>
      </c>
      <c r="T16" s="398">
        <f>S16-R16</f>
        <v>13</v>
      </c>
      <c r="U16" s="401" t="s">
        <v>1731</v>
      </c>
      <c r="V16" s="427">
        <v>44685</v>
      </c>
      <c r="W16" s="399" t="s">
        <v>1723</v>
      </c>
      <c r="X16" s="403"/>
      <c r="Y16" s="398"/>
    </row>
    <row r="17" spans="1:25" s="404" customFormat="1" ht="15.75" customHeight="1">
      <c r="A17" s="393">
        <v>16</v>
      </c>
      <c r="B17" s="394">
        <v>20211013247674</v>
      </c>
      <c r="C17" s="395">
        <v>44482</v>
      </c>
      <c r="D17" s="396" t="s">
        <v>128</v>
      </c>
      <c r="E17" s="396" t="s">
        <v>129</v>
      </c>
      <c r="F17" s="408" t="s">
        <v>130</v>
      </c>
      <c r="G17" s="397" t="s">
        <v>131</v>
      </c>
      <c r="H17" s="396" t="s">
        <v>132</v>
      </c>
      <c r="I17" s="409" t="s">
        <v>1763</v>
      </c>
      <c r="J17" s="399">
        <v>816</v>
      </c>
      <c r="K17" s="395">
        <v>44682</v>
      </c>
      <c r="L17" s="399" t="s">
        <v>1719</v>
      </c>
      <c r="M17" s="398"/>
      <c r="N17" s="400" t="s">
        <v>30</v>
      </c>
      <c r="O17" s="401">
        <v>1685.5</v>
      </c>
      <c r="P17" s="398">
        <v>25</v>
      </c>
      <c r="Q17" s="398">
        <v>0</v>
      </c>
      <c r="R17" s="401">
        <v>1665.5</v>
      </c>
      <c r="S17" s="401">
        <v>1650.5</v>
      </c>
      <c r="T17" s="398">
        <f t="shared" ref="T17:T24" si="1">S17-R17</f>
        <v>-15</v>
      </c>
      <c r="U17" s="401" t="s">
        <v>1721</v>
      </c>
      <c r="V17" s="427" t="s">
        <v>1722</v>
      </c>
      <c r="W17" s="399" t="s">
        <v>1723</v>
      </c>
      <c r="X17" s="403"/>
      <c r="Y17" s="398"/>
    </row>
    <row r="18" spans="1:25" s="404" customFormat="1" ht="15.75" customHeight="1">
      <c r="A18" s="393">
        <v>17</v>
      </c>
      <c r="B18" s="394">
        <v>20210515211746</v>
      </c>
      <c r="C18" s="395">
        <v>44331</v>
      </c>
      <c r="D18" s="396" t="s">
        <v>111</v>
      </c>
      <c r="E18" s="396" t="s">
        <v>112</v>
      </c>
      <c r="F18" s="396" t="s">
        <v>113</v>
      </c>
      <c r="G18" s="397" t="s">
        <v>114</v>
      </c>
      <c r="H18" s="396" t="s">
        <v>115</v>
      </c>
      <c r="I18" s="409" t="s">
        <v>1764</v>
      </c>
      <c r="J18" s="399">
        <v>817</v>
      </c>
      <c r="K18" s="395">
        <v>44682</v>
      </c>
      <c r="L18" s="399" t="s">
        <v>1720</v>
      </c>
      <c r="M18" s="398"/>
      <c r="N18" s="400" t="s">
        <v>40</v>
      </c>
      <c r="O18" s="417">
        <v>10275</v>
      </c>
      <c r="P18" s="417">
        <v>25</v>
      </c>
      <c r="Q18" s="417">
        <v>0</v>
      </c>
      <c r="R18" s="418">
        <v>10250</v>
      </c>
      <c r="S18" s="417">
        <v>10270.5</v>
      </c>
      <c r="T18" s="417">
        <f t="shared" si="1"/>
        <v>20.5</v>
      </c>
      <c r="U18" s="428" t="s">
        <v>1733</v>
      </c>
      <c r="V18" s="429">
        <v>44685</v>
      </c>
      <c r="W18" s="430" t="s">
        <v>1723</v>
      </c>
      <c r="X18" s="403"/>
      <c r="Y18" s="398"/>
    </row>
    <row r="19" spans="1:25" s="404" customFormat="1" ht="15.75" customHeight="1">
      <c r="A19" s="393">
        <v>18</v>
      </c>
      <c r="B19" s="415" t="s">
        <v>33</v>
      </c>
      <c r="C19" s="416">
        <v>43435</v>
      </c>
      <c r="D19" s="398" t="s">
        <v>34</v>
      </c>
      <c r="E19" s="398" t="s">
        <v>35</v>
      </c>
      <c r="F19" s="398" t="s">
        <v>36</v>
      </c>
      <c r="G19" s="407" t="s">
        <v>37</v>
      </c>
      <c r="H19" s="398" t="s">
        <v>38</v>
      </c>
      <c r="I19" s="398" t="s">
        <v>1765</v>
      </c>
      <c r="J19" s="399">
        <v>818</v>
      </c>
      <c r="K19" s="395">
        <v>44682</v>
      </c>
      <c r="L19" s="399" t="s">
        <v>1719</v>
      </c>
      <c r="M19" s="408"/>
      <c r="N19" s="400" t="s">
        <v>40</v>
      </c>
      <c r="O19" s="417">
        <v>8710</v>
      </c>
      <c r="P19" s="417">
        <v>10</v>
      </c>
      <c r="Q19" s="417">
        <v>0</v>
      </c>
      <c r="R19" s="418">
        <v>8700</v>
      </c>
      <c r="S19" s="417">
        <v>8700</v>
      </c>
      <c r="T19" s="417">
        <f t="shared" si="1"/>
        <v>0</v>
      </c>
      <c r="U19" s="419" t="s">
        <v>1744</v>
      </c>
      <c r="V19" s="429">
        <v>44717</v>
      </c>
      <c r="W19" s="430" t="s">
        <v>1723</v>
      </c>
      <c r="X19" s="403"/>
      <c r="Y19" s="398"/>
    </row>
    <row r="20" spans="1:25" s="404" customFormat="1" ht="15.75" customHeight="1">
      <c r="A20" s="393">
        <v>19</v>
      </c>
      <c r="B20" s="431">
        <v>20200427137403</v>
      </c>
      <c r="C20" s="410">
        <v>43948</v>
      </c>
      <c r="D20" s="398" t="s">
        <v>72</v>
      </c>
      <c r="E20" s="398" t="s">
        <v>73</v>
      </c>
      <c r="F20" s="398" t="s">
        <v>26</v>
      </c>
      <c r="G20" s="407" t="s">
        <v>74</v>
      </c>
      <c r="H20" s="398" t="s">
        <v>75</v>
      </c>
      <c r="I20" s="398" t="s">
        <v>1766</v>
      </c>
      <c r="J20" s="399">
        <v>819</v>
      </c>
      <c r="K20" s="395">
        <v>44682</v>
      </c>
      <c r="L20" s="399" t="s">
        <v>1719</v>
      </c>
      <c r="M20" s="398"/>
      <c r="N20" s="400" t="s">
        <v>30</v>
      </c>
      <c r="O20" s="401">
        <v>1025</v>
      </c>
      <c r="P20" s="398">
        <v>25</v>
      </c>
      <c r="Q20" s="398">
        <v>0</v>
      </c>
      <c r="R20" s="401">
        <v>1000</v>
      </c>
      <c r="S20" s="401">
        <v>1013</v>
      </c>
      <c r="T20" s="398">
        <f t="shared" si="1"/>
        <v>13</v>
      </c>
      <c r="U20" s="401" t="s">
        <v>1746</v>
      </c>
      <c r="V20" s="427">
        <v>44680</v>
      </c>
      <c r="W20" s="430" t="s">
        <v>1723</v>
      </c>
      <c r="X20" s="403"/>
      <c r="Y20" s="398"/>
    </row>
    <row r="21" spans="1:25" s="404" customFormat="1" ht="15.75" customHeight="1">
      <c r="A21" s="393">
        <v>20</v>
      </c>
      <c r="B21" s="431">
        <v>2019100884827</v>
      </c>
      <c r="C21" s="410">
        <v>43746</v>
      </c>
      <c r="D21" s="398" t="s">
        <v>77</v>
      </c>
      <c r="E21" s="408" t="s">
        <v>78</v>
      </c>
      <c r="F21" s="408" t="s">
        <v>26</v>
      </c>
      <c r="G21" s="407" t="s">
        <v>79</v>
      </c>
      <c r="H21" s="398" t="s">
        <v>80</v>
      </c>
      <c r="I21" s="398" t="s">
        <v>1767</v>
      </c>
      <c r="J21" s="399">
        <v>820</v>
      </c>
      <c r="K21" s="395">
        <v>44682</v>
      </c>
      <c r="L21" s="399" t="s">
        <v>1719</v>
      </c>
      <c r="M21" s="398"/>
      <c r="N21" s="400" t="s">
        <v>30</v>
      </c>
      <c r="O21" s="401">
        <v>1275</v>
      </c>
      <c r="P21" s="398">
        <v>25</v>
      </c>
      <c r="Q21" s="398">
        <v>0</v>
      </c>
      <c r="R21" s="401">
        <v>1250</v>
      </c>
      <c r="S21" s="401">
        <v>1253</v>
      </c>
      <c r="T21" s="398">
        <f t="shared" si="1"/>
        <v>3</v>
      </c>
      <c r="U21" s="401" t="s">
        <v>1729</v>
      </c>
      <c r="V21" s="427" t="s">
        <v>1730</v>
      </c>
      <c r="W21" s="430" t="s">
        <v>1723</v>
      </c>
      <c r="X21" s="403"/>
      <c r="Y21" s="398"/>
    </row>
    <row r="22" spans="1:25" s="404" customFormat="1" ht="15.75" customHeight="1">
      <c r="A22" s="393">
        <v>21</v>
      </c>
      <c r="B22" s="431">
        <v>20220201281442</v>
      </c>
      <c r="C22" s="410">
        <v>43948</v>
      </c>
      <c r="D22" s="411" t="s">
        <v>351</v>
      </c>
      <c r="E22" s="412" t="s">
        <v>83</v>
      </c>
      <c r="F22" s="412" t="s">
        <v>84</v>
      </c>
      <c r="G22" s="413" t="s">
        <v>85</v>
      </c>
      <c r="H22" s="412" t="s">
        <v>86</v>
      </c>
      <c r="I22" s="412" t="s">
        <v>1768</v>
      </c>
      <c r="J22" s="399">
        <v>821</v>
      </c>
      <c r="K22" s="395">
        <v>44682</v>
      </c>
      <c r="L22" s="399" t="s">
        <v>1719</v>
      </c>
      <c r="M22" s="398"/>
      <c r="N22" s="400" t="s">
        <v>30</v>
      </c>
      <c r="O22" s="401">
        <v>650</v>
      </c>
      <c r="P22" s="398">
        <v>25</v>
      </c>
      <c r="Q22" s="398">
        <v>0</v>
      </c>
      <c r="R22" s="401">
        <v>625</v>
      </c>
      <c r="S22" s="401">
        <v>625</v>
      </c>
      <c r="T22" s="398">
        <f t="shared" si="1"/>
        <v>0</v>
      </c>
      <c r="U22" s="401" t="s">
        <v>1735</v>
      </c>
      <c r="V22" s="427">
        <v>44692</v>
      </c>
      <c r="W22" s="430" t="s">
        <v>1723</v>
      </c>
      <c r="X22" s="403"/>
      <c r="Y22" s="398"/>
    </row>
    <row r="23" spans="1:25" s="404" customFormat="1" ht="15.75" customHeight="1">
      <c r="A23" s="393">
        <v>22</v>
      </c>
      <c r="B23" s="431">
        <v>20200703140963</v>
      </c>
      <c r="C23" s="414">
        <v>44013</v>
      </c>
      <c r="D23" s="398" t="s">
        <v>24</v>
      </c>
      <c r="E23" s="408" t="s">
        <v>25</v>
      </c>
      <c r="F23" s="408" t="s">
        <v>26</v>
      </c>
      <c r="G23" s="407" t="s">
        <v>27</v>
      </c>
      <c r="H23" s="398" t="s">
        <v>28</v>
      </c>
      <c r="I23" s="398" t="s">
        <v>1769</v>
      </c>
      <c r="J23" s="399">
        <v>822</v>
      </c>
      <c r="K23" s="395">
        <v>44682</v>
      </c>
      <c r="L23" s="399" t="s">
        <v>1719</v>
      </c>
      <c r="M23" s="398"/>
      <c r="N23" s="400" t="s">
        <v>30</v>
      </c>
      <c r="O23" s="401">
        <v>1500</v>
      </c>
      <c r="P23" s="398">
        <v>0</v>
      </c>
      <c r="Q23" s="398">
        <v>0</v>
      </c>
      <c r="R23" s="401">
        <v>1500</v>
      </c>
      <c r="S23" s="401">
        <v>1476</v>
      </c>
      <c r="T23" s="398">
        <f t="shared" si="1"/>
        <v>-24</v>
      </c>
      <c r="U23" s="401" t="s">
        <v>1748</v>
      </c>
      <c r="V23" s="427">
        <v>44683</v>
      </c>
      <c r="W23" s="430" t="s">
        <v>1723</v>
      </c>
      <c r="X23" s="403"/>
      <c r="Y23" s="398"/>
    </row>
    <row r="24" spans="1:25" s="404" customFormat="1" ht="15.75" customHeight="1">
      <c r="A24" s="393">
        <v>23</v>
      </c>
      <c r="B24" s="431">
        <v>20220331295998</v>
      </c>
      <c r="C24" s="414">
        <v>44651</v>
      </c>
      <c r="D24" s="432" t="s">
        <v>1736</v>
      </c>
      <c r="E24" s="408" t="s">
        <v>1737</v>
      </c>
      <c r="F24" s="408" t="s">
        <v>1738</v>
      </c>
      <c r="G24" s="433" t="s">
        <v>1739</v>
      </c>
      <c r="H24" s="398" t="s">
        <v>1740</v>
      </c>
      <c r="I24" s="398" t="s">
        <v>1770</v>
      </c>
      <c r="J24" s="399">
        <v>823</v>
      </c>
      <c r="K24" s="395">
        <v>44682</v>
      </c>
      <c r="L24" s="399" t="s">
        <v>1741</v>
      </c>
      <c r="M24" s="398"/>
      <c r="N24" s="400" t="s">
        <v>30</v>
      </c>
      <c r="O24" s="401">
        <v>7848.75</v>
      </c>
      <c r="P24" s="398">
        <v>0</v>
      </c>
      <c r="Q24" s="398">
        <v>0</v>
      </c>
      <c r="R24" s="401">
        <v>7848.75</v>
      </c>
      <c r="S24" s="401">
        <v>7838.2</v>
      </c>
      <c r="T24" s="398">
        <f t="shared" si="1"/>
        <v>-10.550000000000182</v>
      </c>
      <c r="U24" s="434" t="s">
        <v>1747</v>
      </c>
      <c r="V24" s="435">
        <v>44699</v>
      </c>
      <c r="W24" s="436" t="s">
        <v>1723</v>
      </c>
      <c r="X24" s="403"/>
      <c r="Y24" s="398"/>
    </row>
    <row r="25" spans="1:25" s="404" customFormat="1" ht="15.75" customHeight="1">
      <c r="A25" s="393">
        <v>24</v>
      </c>
      <c r="B25" s="394">
        <v>20210515211746</v>
      </c>
      <c r="C25" s="395">
        <v>44331</v>
      </c>
      <c r="D25" s="396" t="s">
        <v>111</v>
      </c>
      <c r="E25" s="396" t="s">
        <v>112</v>
      </c>
      <c r="F25" s="396" t="s">
        <v>113</v>
      </c>
      <c r="G25" s="397" t="s">
        <v>114</v>
      </c>
      <c r="H25" s="396" t="s">
        <v>115</v>
      </c>
      <c r="I25" s="409" t="s">
        <v>1771</v>
      </c>
      <c r="J25" s="399">
        <v>824</v>
      </c>
      <c r="K25" s="395">
        <v>44682</v>
      </c>
      <c r="L25" s="399" t="s">
        <v>1745</v>
      </c>
      <c r="M25" s="398"/>
      <c r="N25" s="400" t="s">
        <v>40</v>
      </c>
      <c r="O25" s="417">
        <v>10275</v>
      </c>
      <c r="P25" s="417">
        <v>25</v>
      </c>
      <c r="Q25" s="417">
        <v>0</v>
      </c>
      <c r="R25" s="418">
        <v>10250</v>
      </c>
      <c r="S25" s="417">
        <v>10269</v>
      </c>
      <c r="T25" s="437">
        <f>S25-R25</f>
        <v>19</v>
      </c>
      <c r="U25" s="438" t="s">
        <v>1749</v>
      </c>
      <c r="V25" s="429">
        <v>44705</v>
      </c>
      <c r="W25" s="436" t="s">
        <v>1723</v>
      </c>
      <c r="X25" s="439"/>
      <c r="Y25" s="398"/>
    </row>
    <row r="26" spans="1:25" s="404" customFormat="1" ht="15.75" customHeight="1">
      <c r="A26" s="393">
        <v>25</v>
      </c>
      <c r="B26" s="422" t="s">
        <v>105</v>
      </c>
      <c r="C26" s="423">
        <v>42625</v>
      </c>
      <c r="D26" s="408" t="s">
        <v>106</v>
      </c>
      <c r="E26" s="408" t="s">
        <v>107</v>
      </c>
      <c r="F26" s="408" t="s">
        <v>26</v>
      </c>
      <c r="G26" s="424"/>
      <c r="H26" s="409"/>
      <c r="I26" s="409" t="s">
        <v>1772</v>
      </c>
      <c r="J26" s="399">
        <v>825</v>
      </c>
      <c r="K26" s="425">
        <v>44712</v>
      </c>
      <c r="L26" s="399" t="s">
        <v>1719</v>
      </c>
      <c r="M26" s="398"/>
      <c r="N26" s="400" t="s">
        <v>30</v>
      </c>
      <c r="O26" s="417">
        <v>24319</v>
      </c>
      <c r="P26" s="417">
        <v>0</v>
      </c>
      <c r="Q26" s="417">
        <v>0</v>
      </c>
      <c r="R26" s="440">
        <v>24319</v>
      </c>
      <c r="S26" s="417">
        <v>24076</v>
      </c>
      <c r="T26" s="437">
        <f>S26-R26</f>
        <v>-243</v>
      </c>
      <c r="U26" s="441" t="s">
        <v>1774</v>
      </c>
      <c r="V26" s="442"/>
      <c r="W26" s="436"/>
      <c r="X26" s="443"/>
      <c r="Y26" s="444"/>
    </row>
    <row r="27" spans="1:25" s="314" customFormat="1" ht="15.75" customHeight="1">
      <c r="A27" s="304">
        <v>26</v>
      </c>
      <c r="B27" s="305">
        <v>20180608156255</v>
      </c>
      <c r="C27" s="309">
        <v>43259</v>
      </c>
      <c r="D27" s="312" t="s">
        <v>55</v>
      </c>
      <c r="E27" s="312" t="s">
        <v>56</v>
      </c>
      <c r="F27" s="312" t="s">
        <v>45</v>
      </c>
      <c r="G27" s="313" t="s">
        <v>57</v>
      </c>
      <c r="H27" s="310" t="s">
        <v>58</v>
      </c>
      <c r="I27" s="310"/>
      <c r="J27" s="308">
        <v>826</v>
      </c>
      <c r="K27" s="309">
        <v>44713</v>
      </c>
      <c r="L27" s="308" t="s">
        <v>1750</v>
      </c>
      <c r="M27" s="310"/>
      <c r="N27" s="350" t="s">
        <v>30</v>
      </c>
      <c r="O27" s="311">
        <v>5000</v>
      </c>
      <c r="P27" s="310">
        <v>0</v>
      </c>
      <c r="Q27" s="310">
        <v>0</v>
      </c>
      <c r="R27" s="311">
        <v>5000</v>
      </c>
      <c r="S27" s="310">
        <v>5000</v>
      </c>
      <c r="T27" s="338">
        <f>S27-R27</f>
        <v>0</v>
      </c>
      <c r="U27" s="339" t="s">
        <v>1758</v>
      </c>
      <c r="V27" s="319">
        <v>44716</v>
      </c>
      <c r="W27" s="330" t="s">
        <v>1723</v>
      </c>
      <c r="X27" s="340"/>
      <c r="Y27" s="339"/>
    </row>
    <row r="28" spans="1:25" s="314" customFormat="1" ht="15.75" customHeight="1">
      <c r="A28" s="304">
        <v>27</v>
      </c>
      <c r="B28" s="315" t="s">
        <v>61</v>
      </c>
      <c r="C28" s="316">
        <v>43462</v>
      </c>
      <c r="D28" s="310" t="s">
        <v>62</v>
      </c>
      <c r="E28" s="310" t="s">
        <v>63</v>
      </c>
      <c r="F28" s="310" t="s">
        <v>26</v>
      </c>
      <c r="G28" s="307" t="s">
        <v>64</v>
      </c>
      <c r="H28" s="310" t="s">
        <v>65</v>
      </c>
      <c r="I28" s="310"/>
      <c r="J28" s="308">
        <v>827</v>
      </c>
      <c r="K28" s="309">
        <v>44713</v>
      </c>
      <c r="L28" s="308" t="s">
        <v>1750</v>
      </c>
      <c r="M28" s="310"/>
      <c r="N28" s="350" t="s">
        <v>30</v>
      </c>
      <c r="O28" s="311">
        <v>3829</v>
      </c>
      <c r="P28" s="310">
        <v>25</v>
      </c>
      <c r="Q28" s="310">
        <v>0</v>
      </c>
      <c r="R28" s="311">
        <v>3804</v>
      </c>
      <c r="S28" s="311">
        <v>3817</v>
      </c>
      <c r="T28" s="338">
        <f>S28-R28</f>
        <v>13</v>
      </c>
      <c r="U28" s="332" t="s">
        <v>1755</v>
      </c>
      <c r="V28" s="319">
        <v>44715</v>
      </c>
      <c r="W28" s="330" t="s">
        <v>1723</v>
      </c>
      <c r="X28" s="340"/>
      <c r="Y28" s="339"/>
    </row>
    <row r="29" spans="1:25" s="314" customFormat="1" ht="15.75" customHeight="1">
      <c r="A29" s="304">
        <v>28</v>
      </c>
      <c r="B29" s="320" t="s">
        <v>33</v>
      </c>
      <c r="C29" s="321">
        <v>43435</v>
      </c>
      <c r="D29" s="310" t="s">
        <v>34</v>
      </c>
      <c r="E29" s="310" t="s">
        <v>35</v>
      </c>
      <c r="F29" s="310" t="s">
        <v>36</v>
      </c>
      <c r="G29" s="307" t="s">
        <v>37</v>
      </c>
      <c r="H29" s="310" t="s">
        <v>38</v>
      </c>
      <c r="I29" s="310"/>
      <c r="J29" s="308">
        <v>828</v>
      </c>
      <c r="K29" s="309">
        <v>44713</v>
      </c>
      <c r="L29" s="308" t="s">
        <v>1750</v>
      </c>
      <c r="M29" s="306"/>
      <c r="N29" s="350" t="s">
        <v>40</v>
      </c>
      <c r="O29" s="317">
        <v>13925</v>
      </c>
      <c r="P29" s="317">
        <v>10</v>
      </c>
      <c r="Q29" s="317">
        <v>0</v>
      </c>
      <c r="R29" s="318">
        <v>13915</v>
      </c>
      <c r="S29" s="317">
        <v>0</v>
      </c>
      <c r="T29" s="331">
        <f>S29-R29</f>
        <v>-13915</v>
      </c>
      <c r="U29" s="332"/>
      <c r="V29" s="319"/>
      <c r="W29" s="341"/>
      <c r="X29" s="340"/>
      <c r="Y29" s="339"/>
    </row>
    <row r="30" spans="1:25" s="314" customFormat="1" ht="15.75" customHeight="1">
      <c r="A30" s="304">
        <v>29</v>
      </c>
      <c r="B30" s="305">
        <v>20211013247674</v>
      </c>
      <c r="C30" s="309">
        <v>44482</v>
      </c>
      <c r="D30" s="312" t="s">
        <v>128</v>
      </c>
      <c r="E30" s="312" t="s">
        <v>129</v>
      </c>
      <c r="F30" s="306" t="s">
        <v>130</v>
      </c>
      <c r="G30" s="313" t="s">
        <v>131</v>
      </c>
      <c r="H30" s="312" t="s">
        <v>132</v>
      </c>
      <c r="I30" s="347"/>
      <c r="J30" s="308">
        <v>829</v>
      </c>
      <c r="K30" s="309">
        <v>44713</v>
      </c>
      <c r="L30" s="308" t="s">
        <v>1750</v>
      </c>
      <c r="M30" s="310"/>
      <c r="N30" s="350" t="s">
        <v>30</v>
      </c>
      <c r="O30" s="311">
        <v>1290</v>
      </c>
      <c r="P30" s="310">
        <v>25</v>
      </c>
      <c r="Q30" s="310">
        <v>0</v>
      </c>
      <c r="R30" s="311">
        <v>1265</v>
      </c>
      <c r="S30" s="311">
        <v>1255</v>
      </c>
      <c r="T30" s="338">
        <f t="shared" ref="T30:T36" si="2">S30-R30</f>
        <v>-10</v>
      </c>
      <c r="U30" s="332" t="s">
        <v>1752</v>
      </c>
      <c r="V30" s="319">
        <v>44713</v>
      </c>
      <c r="W30" s="330" t="s">
        <v>1723</v>
      </c>
      <c r="X30" s="340"/>
      <c r="Y30" s="339"/>
    </row>
    <row r="31" spans="1:25" s="314" customFormat="1" ht="15.75" customHeight="1">
      <c r="A31" s="304">
        <v>30</v>
      </c>
      <c r="B31" s="305">
        <v>20210515211746</v>
      </c>
      <c r="C31" s="309">
        <v>44331</v>
      </c>
      <c r="D31" s="312" t="s">
        <v>111</v>
      </c>
      <c r="E31" s="312" t="s">
        <v>112</v>
      </c>
      <c r="F31" s="312" t="s">
        <v>113</v>
      </c>
      <c r="G31" s="313" t="s">
        <v>114</v>
      </c>
      <c r="H31" s="312" t="s">
        <v>115</v>
      </c>
      <c r="I31" s="347"/>
      <c r="J31" s="308">
        <v>830</v>
      </c>
      <c r="K31" s="309">
        <v>44713</v>
      </c>
      <c r="L31" s="308" t="s">
        <v>1759</v>
      </c>
      <c r="M31" s="310"/>
      <c r="N31" s="350" t="s">
        <v>40</v>
      </c>
      <c r="O31" s="317">
        <v>10275</v>
      </c>
      <c r="P31" s="317">
        <v>25</v>
      </c>
      <c r="Q31" s="317">
        <v>0</v>
      </c>
      <c r="R31" s="318">
        <v>10270</v>
      </c>
      <c r="S31" s="317">
        <v>10269</v>
      </c>
      <c r="T31" s="331">
        <f t="shared" si="2"/>
        <v>-1</v>
      </c>
      <c r="U31" s="342" t="s">
        <v>1756</v>
      </c>
      <c r="V31" s="319">
        <v>44714</v>
      </c>
      <c r="W31" s="330" t="s">
        <v>1723</v>
      </c>
      <c r="X31" s="340"/>
      <c r="Y31" s="339"/>
    </row>
    <row r="32" spans="1:25" s="314" customFormat="1" ht="15.75" customHeight="1">
      <c r="A32" s="304">
        <v>31</v>
      </c>
      <c r="B32" s="322">
        <v>20200427137403</v>
      </c>
      <c r="C32" s="323">
        <v>43948</v>
      </c>
      <c r="D32" s="310" t="s">
        <v>72</v>
      </c>
      <c r="E32" s="310" t="s">
        <v>73</v>
      </c>
      <c r="F32" s="310" t="s">
        <v>26</v>
      </c>
      <c r="G32" s="307" t="s">
        <v>74</v>
      </c>
      <c r="H32" s="310" t="s">
        <v>75</v>
      </c>
      <c r="I32" s="310"/>
      <c r="J32" s="308">
        <v>831</v>
      </c>
      <c r="K32" s="309">
        <v>44713</v>
      </c>
      <c r="L32" s="308" t="s">
        <v>1750</v>
      </c>
      <c r="M32" s="310"/>
      <c r="N32" s="350" t="s">
        <v>30</v>
      </c>
      <c r="O32" s="311">
        <v>1025</v>
      </c>
      <c r="P32" s="310">
        <v>25</v>
      </c>
      <c r="Q32" s="310">
        <v>0</v>
      </c>
      <c r="R32" s="311">
        <v>1000</v>
      </c>
      <c r="S32" s="311">
        <v>1013</v>
      </c>
      <c r="T32" s="338">
        <f t="shared" si="2"/>
        <v>13</v>
      </c>
      <c r="U32" s="332" t="s">
        <v>1751</v>
      </c>
      <c r="V32" s="319">
        <v>44708</v>
      </c>
      <c r="W32" s="330" t="s">
        <v>1723</v>
      </c>
      <c r="X32" s="340"/>
      <c r="Y32" s="339"/>
    </row>
    <row r="33" spans="1:25" s="314" customFormat="1" ht="15.75" customHeight="1">
      <c r="A33" s="304">
        <v>32</v>
      </c>
      <c r="B33" s="322">
        <v>2019100884827</v>
      </c>
      <c r="C33" s="323">
        <v>43746</v>
      </c>
      <c r="D33" s="310" t="s">
        <v>77</v>
      </c>
      <c r="E33" s="306" t="s">
        <v>78</v>
      </c>
      <c r="F33" s="306" t="s">
        <v>26</v>
      </c>
      <c r="G33" s="307" t="s">
        <v>79</v>
      </c>
      <c r="H33" s="310" t="s">
        <v>80</v>
      </c>
      <c r="I33" s="310"/>
      <c r="J33" s="308">
        <v>832</v>
      </c>
      <c r="K33" s="309">
        <v>44713</v>
      </c>
      <c r="L33" s="308" t="s">
        <v>1750</v>
      </c>
      <c r="M33" s="310"/>
      <c r="N33" s="350" t="s">
        <v>30</v>
      </c>
      <c r="O33" s="311">
        <v>1275</v>
      </c>
      <c r="P33" s="310">
        <v>25</v>
      </c>
      <c r="Q33" s="310">
        <v>0</v>
      </c>
      <c r="R33" s="311">
        <v>1250</v>
      </c>
      <c r="S33" s="311">
        <v>1253</v>
      </c>
      <c r="T33" s="338">
        <f t="shared" si="2"/>
        <v>3</v>
      </c>
      <c r="U33" s="332" t="s">
        <v>1753</v>
      </c>
      <c r="V33" s="319">
        <v>44713</v>
      </c>
      <c r="W33" s="330" t="s">
        <v>1723</v>
      </c>
      <c r="X33" s="340"/>
      <c r="Y33" s="339"/>
    </row>
    <row r="34" spans="1:25" s="314" customFormat="1" ht="15.75" customHeight="1">
      <c r="A34" s="304">
        <v>33</v>
      </c>
      <c r="B34" s="322">
        <v>20220201281442</v>
      </c>
      <c r="C34" s="323">
        <v>43948</v>
      </c>
      <c r="D34" s="324" t="s">
        <v>351</v>
      </c>
      <c r="E34" s="325" t="s">
        <v>83</v>
      </c>
      <c r="F34" s="325" t="s">
        <v>84</v>
      </c>
      <c r="G34" s="326" t="s">
        <v>85</v>
      </c>
      <c r="H34" s="325" t="s">
        <v>86</v>
      </c>
      <c r="I34" s="325"/>
      <c r="J34" s="308">
        <v>833</v>
      </c>
      <c r="K34" s="309">
        <v>44713</v>
      </c>
      <c r="L34" s="308" t="s">
        <v>1750</v>
      </c>
      <c r="M34" s="310"/>
      <c r="N34" s="350" t="s">
        <v>30</v>
      </c>
      <c r="O34" s="311">
        <v>650</v>
      </c>
      <c r="P34" s="310">
        <v>25</v>
      </c>
      <c r="Q34" s="310">
        <v>0</v>
      </c>
      <c r="R34" s="311">
        <v>625</v>
      </c>
      <c r="S34" s="311">
        <v>650</v>
      </c>
      <c r="T34" s="338">
        <f t="shared" si="2"/>
        <v>25</v>
      </c>
      <c r="U34" s="332" t="s">
        <v>1754</v>
      </c>
      <c r="V34" s="319">
        <v>44715</v>
      </c>
      <c r="W34" s="330" t="s">
        <v>1723</v>
      </c>
      <c r="X34" s="340"/>
      <c r="Y34" s="339"/>
    </row>
    <row r="35" spans="1:25" s="314" customFormat="1" ht="15.75" customHeight="1">
      <c r="A35" s="304">
        <v>34</v>
      </c>
      <c r="B35" s="322">
        <v>20200703140963</v>
      </c>
      <c r="C35" s="327">
        <v>44013</v>
      </c>
      <c r="D35" s="310" t="s">
        <v>24</v>
      </c>
      <c r="E35" s="306" t="s">
        <v>25</v>
      </c>
      <c r="F35" s="306" t="s">
        <v>26</v>
      </c>
      <c r="G35" s="307" t="s">
        <v>27</v>
      </c>
      <c r="H35" s="310" t="s">
        <v>28</v>
      </c>
      <c r="I35" s="310"/>
      <c r="J35" s="308">
        <v>834</v>
      </c>
      <c r="K35" s="309">
        <v>44713</v>
      </c>
      <c r="L35" s="308" t="s">
        <v>1750</v>
      </c>
      <c r="M35" s="310"/>
      <c r="N35" s="350" t="s">
        <v>30</v>
      </c>
      <c r="O35" s="311">
        <v>1524</v>
      </c>
      <c r="P35" s="310">
        <v>0</v>
      </c>
      <c r="Q35" s="310">
        <v>0</v>
      </c>
      <c r="R35" s="311">
        <v>1524</v>
      </c>
      <c r="S35" s="311">
        <v>1500</v>
      </c>
      <c r="T35" s="338">
        <f t="shared" si="2"/>
        <v>-24</v>
      </c>
      <c r="U35" s="332" t="s">
        <v>1757</v>
      </c>
      <c r="V35" s="319">
        <v>44716</v>
      </c>
      <c r="W35" s="330" t="s">
        <v>1723</v>
      </c>
      <c r="X35" s="340"/>
      <c r="Y35" s="339"/>
    </row>
    <row r="36" spans="1:25" s="314" customFormat="1" ht="15.75" customHeight="1">
      <c r="A36" s="343">
        <v>35</v>
      </c>
      <c r="B36" s="322">
        <v>20220331295998</v>
      </c>
      <c r="C36" s="327">
        <v>44651</v>
      </c>
      <c r="D36" s="328" t="s">
        <v>1736</v>
      </c>
      <c r="E36" s="306" t="s">
        <v>1737</v>
      </c>
      <c r="F36" s="306" t="s">
        <v>1738</v>
      </c>
      <c r="G36" s="329" t="s">
        <v>1739</v>
      </c>
      <c r="H36" s="310" t="s">
        <v>1740</v>
      </c>
      <c r="I36" s="310"/>
      <c r="J36" s="308">
        <v>835</v>
      </c>
      <c r="K36" s="309">
        <v>44713</v>
      </c>
      <c r="L36" s="308" t="s">
        <v>1719</v>
      </c>
      <c r="M36" s="310"/>
      <c r="N36" s="350" t="s">
        <v>30</v>
      </c>
      <c r="O36" s="311">
        <v>6217.55</v>
      </c>
      <c r="P36" s="310">
        <v>0</v>
      </c>
      <c r="Q36" s="310">
        <v>0</v>
      </c>
      <c r="R36" s="311">
        <v>6217.55</v>
      </c>
      <c r="S36" s="311">
        <v>0</v>
      </c>
      <c r="T36" s="338">
        <f t="shared" si="2"/>
        <v>-6217.55</v>
      </c>
      <c r="U36" s="332"/>
      <c r="V36" s="319"/>
      <c r="W36" s="341"/>
      <c r="X36" s="340"/>
      <c r="Y36" s="339"/>
    </row>
    <row r="37" spans="1:25" s="314" customFormat="1" ht="15.75" customHeight="1">
      <c r="A37" s="344">
        <v>36</v>
      </c>
      <c r="B37" s="322">
        <v>20210515211746</v>
      </c>
      <c r="C37" s="309">
        <v>44331</v>
      </c>
      <c r="D37" s="312" t="s">
        <v>111</v>
      </c>
      <c r="E37" s="312" t="s">
        <v>112</v>
      </c>
      <c r="F37" s="312" t="s">
        <v>113</v>
      </c>
      <c r="G37" s="313" t="s">
        <v>114</v>
      </c>
      <c r="H37" s="312" t="s">
        <v>115</v>
      </c>
      <c r="I37" s="347"/>
      <c r="J37" s="308">
        <v>836</v>
      </c>
      <c r="K37" s="309">
        <v>44727</v>
      </c>
      <c r="L37" s="308" t="s">
        <v>1760</v>
      </c>
      <c r="M37" s="310"/>
      <c r="N37" s="350" t="s">
        <v>40</v>
      </c>
      <c r="O37" s="317">
        <v>10275</v>
      </c>
      <c r="P37" s="317">
        <v>25</v>
      </c>
      <c r="Q37" s="317">
        <v>0</v>
      </c>
      <c r="R37" s="318">
        <v>10270</v>
      </c>
      <c r="S37" s="317">
        <v>0</v>
      </c>
      <c r="T37" s="331">
        <f t="shared" ref="T37" si="3">S37-R37</f>
        <v>-10270</v>
      </c>
      <c r="U37" s="342"/>
      <c r="V37" s="319"/>
      <c r="W37" s="330"/>
      <c r="X37" s="340"/>
      <c r="Y37" s="339"/>
    </row>
    <row r="38" spans="1:25" ht="15.75" customHeight="1"/>
    <row r="39" spans="1:25" ht="15.75" customHeight="1"/>
    <row r="40" spans="1:25" ht="15.75" customHeight="1"/>
    <row r="41" spans="1:25" ht="15.75" customHeight="1">
      <c r="H41" s="295" t="s">
        <v>1773</v>
      </c>
    </row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</sheetData>
  <conditionalFormatting sqref="S1 V1">
    <cfRule type="notContainsBlanks" dxfId="8" priority="2">
      <formula>LEN(TRIM(S1))&gt;0</formula>
    </cfRule>
  </conditionalFormatting>
  <hyperlinks>
    <hyperlink ref="G24" r:id="rId1"/>
    <hyperlink ref="G36" r:id="rId2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topLeftCell="J1" workbookViewId="0">
      <pane ySplit="1" topLeftCell="A158" activePane="bottomLeft" state="frozen"/>
      <selection pane="bottomLeft" activeCell="W169" sqref="W169"/>
    </sheetView>
  </sheetViews>
  <sheetFormatPr defaultColWidth="14.42578125" defaultRowHeight="15" customHeight="1"/>
  <cols>
    <col min="1" max="1" width="6" customWidth="1"/>
    <col min="2" max="2" width="19.85546875" customWidth="1"/>
    <col min="3" max="3" width="14.42578125" customWidth="1"/>
    <col min="4" max="4" width="24.7109375" customWidth="1"/>
    <col min="5" max="5" width="14.42578125" customWidth="1"/>
    <col min="6" max="6" width="4.140625" customWidth="1"/>
    <col min="8" max="8" width="22.140625" customWidth="1"/>
    <col min="9" max="9" width="9.140625" customWidth="1"/>
    <col min="10" max="10" width="11" customWidth="1"/>
    <col min="13" max="13" width="9.42578125" customWidth="1"/>
    <col min="14" max="14" width="8.7109375" customWidth="1"/>
    <col min="15" max="15" width="9.28515625" customWidth="1"/>
    <col min="16" max="16" width="8" customWidth="1"/>
    <col min="18" max="18" width="10.42578125" customWidth="1"/>
    <col min="19" max="19" width="8" customWidth="1"/>
    <col min="20" max="20" width="20.7109375" customWidth="1"/>
    <col min="24" max="24" width="27.8554687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6" t="s">
        <v>22</v>
      </c>
      <c r="X1" s="3" t="s">
        <v>23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10</v>
      </c>
      <c r="B2" s="9">
        <v>20200703140963</v>
      </c>
      <c r="C2" s="10">
        <v>44013</v>
      </c>
      <c r="D2" s="11" t="s">
        <v>24</v>
      </c>
      <c r="E2" s="12" t="s">
        <v>25</v>
      </c>
      <c r="F2" s="12" t="s">
        <v>26</v>
      </c>
      <c r="G2" s="13" t="s">
        <v>27</v>
      </c>
      <c r="H2" s="11" t="s">
        <v>28</v>
      </c>
      <c r="I2" s="11">
        <v>610</v>
      </c>
      <c r="J2" s="14">
        <v>44287</v>
      </c>
      <c r="K2" s="12" t="s">
        <v>29</v>
      </c>
      <c r="L2" s="12"/>
      <c r="M2" s="12" t="s">
        <v>30</v>
      </c>
      <c r="N2" s="12">
        <v>2425</v>
      </c>
      <c r="O2" s="12">
        <v>25</v>
      </c>
      <c r="P2" s="12">
        <v>0</v>
      </c>
      <c r="Q2" s="15">
        <f t="shared" ref="Q2:Q14" si="0">N2-O2</f>
        <v>2400</v>
      </c>
      <c r="R2" s="12">
        <v>2415</v>
      </c>
      <c r="S2" s="16">
        <f t="shared" ref="S2:S14" si="1">R2-Q2</f>
        <v>15</v>
      </c>
      <c r="T2" s="12" t="s">
        <v>31</v>
      </c>
      <c r="U2" s="17">
        <v>44285</v>
      </c>
      <c r="V2" s="12" t="s">
        <v>32</v>
      </c>
      <c r="W2" s="18">
        <v>1</v>
      </c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1</v>
      </c>
      <c r="B3" s="20" t="s">
        <v>33</v>
      </c>
      <c r="C3" s="21">
        <v>43435</v>
      </c>
      <c r="D3" s="11" t="s">
        <v>34</v>
      </c>
      <c r="E3" s="11" t="s">
        <v>35</v>
      </c>
      <c r="F3" s="11" t="s">
        <v>36</v>
      </c>
      <c r="G3" s="13" t="s">
        <v>37</v>
      </c>
      <c r="H3" s="11" t="s">
        <v>38</v>
      </c>
      <c r="I3" s="11">
        <v>601</v>
      </c>
      <c r="J3" s="14">
        <v>44287</v>
      </c>
      <c r="K3" s="12" t="s">
        <v>39</v>
      </c>
      <c r="L3" s="12">
        <v>885786681</v>
      </c>
      <c r="M3" s="11" t="s">
        <v>40</v>
      </c>
      <c r="N3" s="16">
        <v>2020</v>
      </c>
      <c r="O3" s="16">
        <v>10</v>
      </c>
      <c r="P3" s="16">
        <v>0</v>
      </c>
      <c r="Q3" s="15">
        <f t="shared" si="0"/>
        <v>2010</v>
      </c>
      <c r="R3" s="16">
        <v>2010</v>
      </c>
      <c r="S3" s="16">
        <f t="shared" si="1"/>
        <v>0</v>
      </c>
      <c r="T3" s="12" t="s">
        <v>41</v>
      </c>
      <c r="U3" s="22">
        <v>44357</v>
      </c>
      <c r="V3" s="12" t="s">
        <v>42</v>
      </c>
      <c r="W3" s="23">
        <v>2</v>
      </c>
      <c r="X3" s="11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2</v>
      </c>
      <c r="B4" s="9">
        <v>20181130156245</v>
      </c>
      <c r="C4" s="24">
        <v>43434</v>
      </c>
      <c r="D4" s="11" t="s">
        <v>43</v>
      </c>
      <c r="E4" s="11" t="s">
        <v>44</v>
      </c>
      <c r="F4" s="11" t="s">
        <v>45</v>
      </c>
      <c r="G4" s="13" t="s">
        <v>46</v>
      </c>
      <c r="H4" s="11" t="s">
        <v>47</v>
      </c>
      <c r="I4" s="12">
        <v>602</v>
      </c>
      <c r="J4" s="14">
        <v>44287</v>
      </c>
      <c r="K4" s="12" t="s">
        <v>29</v>
      </c>
      <c r="L4" s="12"/>
      <c r="M4" s="12" t="s">
        <v>30</v>
      </c>
      <c r="N4" s="16">
        <v>465</v>
      </c>
      <c r="O4" s="12">
        <v>25</v>
      </c>
      <c r="P4" s="12">
        <v>0</v>
      </c>
      <c r="Q4" s="16">
        <f t="shared" si="0"/>
        <v>440</v>
      </c>
      <c r="R4" s="16">
        <v>415</v>
      </c>
      <c r="S4" s="16">
        <f t="shared" si="1"/>
        <v>-25</v>
      </c>
      <c r="T4" s="12" t="s">
        <v>48</v>
      </c>
      <c r="U4" s="17">
        <v>44288</v>
      </c>
      <c r="V4" s="12" t="s">
        <v>42</v>
      </c>
      <c r="W4" s="18">
        <v>3</v>
      </c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3</v>
      </c>
      <c r="B5" s="9">
        <v>20200713153156</v>
      </c>
      <c r="C5" s="25">
        <v>44021</v>
      </c>
      <c r="D5" s="12" t="s">
        <v>49</v>
      </c>
      <c r="E5" s="12" t="s">
        <v>50</v>
      </c>
      <c r="F5" s="12" t="s">
        <v>51</v>
      </c>
      <c r="G5" s="13" t="s">
        <v>52</v>
      </c>
      <c r="H5" s="12" t="s">
        <v>53</v>
      </c>
      <c r="I5" s="12">
        <v>603</v>
      </c>
      <c r="J5" s="14">
        <v>44287</v>
      </c>
      <c r="K5" s="12" t="s">
        <v>29</v>
      </c>
      <c r="L5" s="12"/>
      <c r="M5" s="12" t="s">
        <v>30</v>
      </c>
      <c r="N5" s="16">
        <v>1825</v>
      </c>
      <c r="O5" s="12">
        <v>25</v>
      </c>
      <c r="P5" s="12">
        <v>0</v>
      </c>
      <c r="Q5" s="15">
        <f t="shared" si="0"/>
        <v>1800</v>
      </c>
      <c r="R5" s="12">
        <v>1825</v>
      </c>
      <c r="S5" s="16">
        <f t="shared" si="1"/>
        <v>25</v>
      </c>
      <c r="T5" s="12" t="s">
        <v>54</v>
      </c>
      <c r="U5" s="17">
        <v>44299</v>
      </c>
      <c r="V5" s="12" t="s">
        <v>32</v>
      </c>
      <c r="W5" s="18">
        <v>4</v>
      </c>
      <c r="X5" s="12"/>
      <c r="Y5" s="19"/>
      <c r="Z5" s="19"/>
      <c r="AA5" s="19"/>
      <c r="AB5" s="19"/>
      <c r="AC5" s="19"/>
      <c r="AD5" s="19"/>
      <c r="AE5" s="19"/>
    </row>
    <row r="6" spans="1:33" ht="15.75" customHeight="1">
      <c r="A6" s="8">
        <v>4</v>
      </c>
      <c r="B6" s="9">
        <v>20180608156255</v>
      </c>
      <c r="C6" s="14">
        <v>43259</v>
      </c>
      <c r="D6" s="26" t="s">
        <v>55</v>
      </c>
      <c r="E6" s="26" t="s">
        <v>56</v>
      </c>
      <c r="F6" s="26" t="s">
        <v>45</v>
      </c>
      <c r="G6" s="27" t="s">
        <v>57</v>
      </c>
      <c r="H6" s="11" t="s">
        <v>58</v>
      </c>
      <c r="I6" s="11">
        <v>604</v>
      </c>
      <c r="J6" s="14">
        <v>44287</v>
      </c>
      <c r="K6" s="12" t="s">
        <v>29</v>
      </c>
      <c r="L6" s="12"/>
      <c r="M6" s="12" t="s">
        <v>30</v>
      </c>
      <c r="N6" s="12">
        <v>13900</v>
      </c>
      <c r="O6" s="12">
        <v>120</v>
      </c>
      <c r="P6" s="12">
        <v>0</v>
      </c>
      <c r="Q6" s="15">
        <f t="shared" si="0"/>
        <v>13780</v>
      </c>
      <c r="R6" s="28">
        <f>100+3754.5+3730.5+3745.5+2569.5</f>
        <v>13900</v>
      </c>
      <c r="S6" s="16">
        <f t="shared" si="1"/>
        <v>120</v>
      </c>
      <c r="T6" s="12" t="s">
        <v>59</v>
      </c>
      <c r="U6" s="29" t="s">
        <v>60</v>
      </c>
      <c r="V6" s="12" t="s">
        <v>42</v>
      </c>
      <c r="W6" s="18">
        <v>5</v>
      </c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5</v>
      </c>
      <c r="B7" s="20" t="s">
        <v>61</v>
      </c>
      <c r="C7" s="21">
        <v>43462</v>
      </c>
      <c r="D7" s="11" t="s">
        <v>62</v>
      </c>
      <c r="E7" s="11" t="s">
        <v>63</v>
      </c>
      <c r="F7" s="11" t="s">
        <v>26</v>
      </c>
      <c r="G7" s="13" t="s">
        <v>64</v>
      </c>
      <c r="H7" s="11" t="s">
        <v>65</v>
      </c>
      <c r="I7" s="12">
        <v>605</v>
      </c>
      <c r="J7" s="14">
        <v>44287</v>
      </c>
      <c r="K7" s="12" t="s">
        <v>29</v>
      </c>
      <c r="L7" s="12"/>
      <c r="M7" s="12" t="s">
        <v>30</v>
      </c>
      <c r="N7" s="16">
        <v>23608</v>
      </c>
      <c r="O7" s="12">
        <v>25</v>
      </c>
      <c r="P7" s="12">
        <v>0</v>
      </c>
      <c r="Q7" s="15">
        <f t="shared" si="0"/>
        <v>23583</v>
      </c>
      <c r="R7" s="30">
        <v>23608</v>
      </c>
      <c r="S7" s="16">
        <f t="shared" si="1"/>
        <v>25</v>
      </c>
      <c r="T7" s="12" t="s">
        <v>66</v>
      </c>
      <c r="U7" s="17">
        <v>44294</v>
      </c>
      <c r="V7" s="12" t="s">
        <v>32</v>
      </c>
      <c r="W7" s="18">
        <v>6</v>
      </c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6</v>
      </c>
      <c r="B8" s="9">
        <v>20200516137407</v>
      </c>
      <c r="C8" s="25">
        <v>43967</v>
      </c>
      <c r="D8" s="31" t="s">
        <v>67</v>
      </c>
      <c r="E8" s="31" t="s">
        <v>68</v>
      </c>
      <c r="F8" s="31" t="s">
        <v>26</v>
      </c>
      <c r="G8" s="32" t="s">
        <v>69</v>
      </c>
      <c r="H8" s="11" t="s">
        <v>70</v>
      </c>
      <c r="I8" s="12">
        <v>606</v>
      </c>
      <c r="J8" s="14">
        <v>44287</v>
      </c>
      <c r="K8" s="12" t="s">
        <v>29</v>
      </c>
      <c r="L8" s="33"/>
      <c r="M8" s="33" t="s">
        <v>30</v>
      </c>
      <c r="N8" s="34">
        <v>3025</v>
      </c>
      <c r="O8" s="34">
        <v>25</v>
      </c>
      <c r="P8" s="34">
        <v>0</v>
      </c>
      <c r="Q8" s="35">
        <f t="shared" si="0"/>
        <v>3000</v>
      </c>
      <c r="R8" s="34">
        <v>3001</v>
      </c>
      <c r="S8" s="35">
        <f t="shared" si="1"/>
        <v>1</v>
      </c>
      <c r="T8" s="12" t="s">
        <v>71</v>
      </c>
      <c r="U8" s="17">
        <v>44303</v>
      </c>
      <c r="V8" s="12" t="s">
        <v>42</v>
      </c>
      <c r="W8" s="36">
        <v>7</v>
      </c>
      <c r="X8" s="3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7</v>
      </c>
      <c r="B9" s="9">
        <v>20200427137403</v>
      </c>
      <c r="C9" s="25">
        <v>43948</v>
      </c>
      <c r="D9" s="11" t="s">
        <v>72</v>
      </c>
      <c r="E9" s="11" t="s">
        <v>73</v>
      </c>
      <c r="F9" s="11" t="s">
        <v>26</v>
      </c>
      <c r="G9" s="13" t="s">
        <v>74</v>
      </c>
      <c r="H9" s="11" t="s">
        <v>75</v>
      </c>
      <c r="I9" s="11">
        <v>607</v>
      </c>
      <c r="J9" s="14">
        <v>44287</v>
      </c>
      <c r="K9" s="12" t="s">
        <v>29</v>
      </c>
      <c r="L9" s="12"/>
      <c r="M9" s="11" t="s">
        <v>30</v>
      </c>
      <c r="N9" s="16">
        <v>1025</v>
      </c>
      <c r="O9" s="16">
        <v>25</v>
      </c>
      <c r="P9" s="16">
        <v>0</v>
      </c>
      <c r="Q9" s="15">
        <f t="shared" si="0"/>
        <v>1000</v>
      </c>
      <c r="R9" s="16">
        <v>1013</v>
      </c>
      <c r="S9" s="16">
        <f t="shared" si="1"/>
        <v>13</v>
      </c>
      <c r="T9" s="12" t="s">
        <v>76</v>
      </c>
      <c r="U9" s="17">
        <v>44288</v>
      </c>
      <c r="V9" s="12" t="s">
        <v>42</v>
      </c>
      <c r="W9" s="23">
        <v>8</v>
      </c>
      <c r="X9" s="11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8</v>
      </c>
      <c r="B10" s="9">
        <v>2019100884827</v>
      </c>
      <c r="C10" s="25">
        <v>43746</v>
      </c>
      <c r="D10" s="11" t="s">
        <v>77</v>
      </c>
      <c r="E10" s="12" t="s">
        <v>78</v>
      </c>
      <c r="F10" s="12" t="s">
        <v>26</v>
      </c>
      <c r="G10" s="13" t="s">
        <v>79</v>
      </c>
      <c r="H10" s="11" t="s">
        <v>80</v>
      </c>
      <c r="I10" s="12">
        <v>608</v>
      </c>
      <c r="J10" s="14">
        <v>44287</v>
      </c>
      <c r="K10" s="12" t="s">
        <v>29</v>
      </c>
      <c r="L10" s="12"/>
      <c r="M10" s="12" t="s">
        <v>30</v>
      </c>
      <c r="N10" s="16">
        <v>1225</v>
      </c>
      <c r="O10" s="12">
        <v>25</v>
      </c>
      <c r="P10" s="12">
        <v>0</v>
      </c>
      <c r="Q10" s="16">
        <f t="shared" si="0"/>
        <v>1200</v>
      </c>
      <c r="R10" s="12">
        <v>1203</v>
      </c>
      <c r="S10" s="16">
        <f t="shared" si="1"/>
        <v>3</v>
      </c>
      <c r="T10" s="12" t="s">
        <v>81</v>
      </c>
      <c r="U10" s="17">
        <v>44288</v>
      </c>
      <c r="V10" s="12" t="s">
        <v>42</v>
      </c>
      <c r="W10" s="18">
        <v>9</v>
      </c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9</v>
      </c>
      <c r="B11" s="9">
        <v>20200427137399</v>
      </c>
      <c r="C11" s="25">
        <v>43948</v>
      </c>
      <c r="D11" s="26" t="s">
        <v>82</v>
      </c>
      <c r="E11" s="37" t="s">
        <v>83</v>
      </c>
      <c r="F11" s="37" t="s">
        <v>84</v>
      </c>
      <c r="G11" s="38" t="s">
        <v>85</v>
      </c>
      <c r="H11" s="37" t="s">
        <v>86</v>
      </c>
      <c r="I11" s="12">
        <v>609</v>
      </c>
      <c r="J11" s="14">
        <v>44287</v>
      </c>
      <c r="K11" s="12" t="s">
        <v>29</v>
      </c>
      <c r="L11" s="12"/>
      <c r="M11" s="37" t="s">
        <v>30</v>
      </c>
      <c r="N11" s="16">
        <v>6493.83</v>
      </c>
      <c r="O11" s="16">
        <v>25</v>
      </c>
      <c r="P11" s="16">
        <v>0</v>
      </c>
      <c r="Q11" s="15">
        <f t="shared" si="0"/>
        <v>6468.83</v>
      </c>
      <c r="R11" s="16">
        <v>6493.83</v>
      </c>
      <c r="S11" s="16">
        <f t="shared" si="1"/>
        <v>25</v>
      </c>
      <c r="T11" s="12" t="s">
        <v>87</v>
      </c>
      <c r="U11" s="17">
        <v>44323</v>
      </c>
      <c r="V11" s="12" t="s">
        <v>42</v>
      </c>
      <c r="W11" s="23">
        <v>10</v>
      </c>
      <c r="X11" s="37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9">
        <v>20200812151429</v>
      </c>
      <c r="C12" s="21">
        <v>44055</v>
      </c>
      <c r="D12" s="12" t="s">
        <v>88</v>
      </c>
      <c r="E12" s="11" t="s">
        <v>89</v>
      </c>
      <c r="F12" s="11" t="s">
        <v>26</v>
      </c>
      <c r="G12" s="13" t="s">
        <v>90</v>
      </c>
      <c r="H12" s="12" t="s">
        <v>91</v>
      </c>
      <c r="I12" s="12">
        <v>611</v>
      </c>
      <c r="J12" s="14">
        <v>44287</v>
      </c>
      <c r="K12" s="12" t="s">
        <v>29</v>
      </c>
      <c r="L12" s="12"/>
      <c r="M12" s="12" t="s">
        <v>30</v>
      </c>
      <c r="N12" s="16">
        <v>1547.5</v>
      </c>
      <c r="O12" s="12">
        <v>25</v>
      </c>
      <c r="P12" s="12">
        <v>0</v>
      </c>
      <c r="Q12" s="15">
        <f t="shared" si="0"/>
        <v>1522.5</v>
      </c>
      <c r="R12" s="12">
        <v>1522.5</v>
      </c>
      <c r="S12" s="16">
        <f t="shared" si="1"/>
        <v>0</v>
      </c>
      <c r="T12" s="12" t="s">
        <v>92</v>
      </c>
      <c r="U12" s="17">
        <v>44298</v>
      </c>
      <c r="V12" s="12" t="s">
        <v>42</v>
      </c>
      <c r="W12" s="39">
        <v>11</v>
      </c>
    </row>
    <row r="13" spans="1:33" ht="15.75" customHeight="1">
      <c r="A13" s="8">
        <v>12</v>
      </c>
      <c r="B13" s="20" t="s">
        <v>93</v>
      </c>
      <c r="C13" s="21">
        <v>43353</v>
      </c>
      <c r="D13" s="11" t="s">
        <v>94</v>
      </c>
      <c r="E13" s="37" t="s">
        <v>95</v>
      </c>
      <c r="F13" s="37" t="s">
        <v>45</v>
      </c>
      <c r="G13" s="38" t="s">
        <v>96</v>
      </c>
      <c r="H13" s="37" t="s">
        <v>97</v>
      </c>
      <c r="I13" s="12">
        <v>612</v>
      </c>
      <c r="J13" s="14">
        <v>44287</v>
      </c>
      <c r="K13" s="12" t="s">
        <v>29</v>
      </c>
      <c r="L13" s="12"/>
      <c r="M13" s="12" t="s">
        <v>30</v>
      </c>
      <c r="N13" s="16">
        <v>1505</v>
      </c>
      <c r="O13" s="12">
        <v>0</v>
      </c>
      <c r="P13" s="12">
        <v>0</v>
      </c>
      <c r="Q13" s="16">
        <f t="shared" si="0"/>
        <v>1505</v>
      </c>
      <c r="R13" s="16">
        <v>1478</v>
      </c>
      <c r="S13" s="16">
        <f t="shared" si="1"/>
        <v>-27</v>
      </c>
      <c r="T13" s="12" t="s">
        <v>98</v>
      </c>
      <c r="U13" s="17">
        <v>44313</v>
      </c>
      <c r="V13" s="12" t="s">
        <v>42</v>
      </c>
      <c r="W13" s="23">
        <v>12</v>
      </c>
      <c r="X13" s="37"/>
    </row>
    <row r="14" spans="1:33" ht="15.75" customHeight="1">
      <c r="A14" s="8">
        <v>13</v>
      </c>
      <c r="B14" s="9">
        <v>20200225135060</v>
      </c>
      <c r="C14" s="25">
        <v>43886</v>
      </c>
      <c r="D14" s="12" t="s">
        <v>99</v>
      </c>
      <c r="E14" s="12" t="s">
        <v>100</v>
      </c>
      <c r="F14" s="12" t="s">
        <v>26</v>
      </c>
      <c r="G14" s="38" t="s">
        <v>101</v>
      </c>
      <c r="H14" s="12" t="s">
        <v>102</v>
      </c>
      <c r="I14" s="12">
        <v>613</v>
      </c>
      <c r="J14" s="14">
        <v>44300</v>
      </c>
      <c r="K14" s="12" t="s">
        <v>103</v>
      </c>
      <c r="L14" s="12"/>
      <c r="M14" s="37" t="s">
        <v>30</v>
      </c>
      <c r="N14" s="12">
        <v>325</v>
      </c>
      <c r="O14" s="12">
        <v>25</v>
      </c>
      <c r="P14" s="12">
        <v>0</v>
      </c>
      <c r="Q14" s="16">
        <f t="shared" si="0"/>
        <v>300</v>
      </c>
      <c r="R14" s="12">
        <v>25</v>
      </c>
      <c r="S14" s="15">
        <f t="shared" si="1"/>
        <v>-275</v>
      </c>
      <c r="T14" s="12" t="s">
        <v>104</v>
      </c>
      <c r="U14" s="17">
        <v>44315</v>
      </c>
      <c r="V14" s="12" t="s">
        <v>42</v>
      </c>
      <c r="W14" s="18">
        <v>13</v>
      </c>
      <c r="X14" s="12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40" t="s">
        <v>105</v>
      </c>
      <c r="C15" s="41">
        <v>42625</v>
      </c>
      <c r="D15" s="12" t="s">
        <v>106</v>
      </c>
      <c r="E15" s="12" t="s">
        <v>107</v>
      </c>
      <c r="F15" s="12" t="s">
        <v>26</v>
      </c>
      <c r="G15" s="12"/>
      <c r="H15" s="12"/>
      <c r="I15" s="19">
        <v>614</v>
      </c>
      <c r="J15" s="14">
        <v>44312</v>
      </c>
      <c r="K15" s="12" t="s">
        <v>29</v>
      </c>
      <c r="L15" s="33"/>
      <c r="M15" s="37" t="s">
        <v>30</v>
      </c>
      <c r="N15" s="34">
        <v>48326</v>
      </c>
      <c r="P15" s="34">
        <v>0</v>
      </c>
      <c r="Q15" s="35">
        <v>48326</v>
      </c>
      <c r="R15" s="34">
        <v>48326</v>
      </c>
      <c r="S15" s="15"/>
      <c r="T15" s="12" t="s">
        <v>108</v>
      </c>
      <c r="U15" s="17">
        <v>44319</v>
      </c>
      <c r="V15" s="12" t="s">
        <v>42</v>
      </c>
      <c r="W15" s="36">
        <v>14</v>
      </c>
      <c r="X15" s="3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23</v>
      </c>
      <c r="B16" s="9">
        <v>20200703140963</v>
      </c>
      <c r="C16" s="10">
        <v>44013</v>
      </c>
      <c r="D16" s="11" t="s">
        <v>24</v>
      </c>
      <c r="E16" s="12" t="s">
        <v>25</v>
      </c>
      <c r="F16" s="12" t="s">
        <v>26</v>
      </c>
      <c r="G16" s="13" t="s">
        <v>27</v>
      </c>
      <c r="H16" s="11" t="s">
        <v>28</v>
      </c>
      <c r="I16" s="12">
        <v>623</v>
      </c>
      <c r="J16" s="14">
        <v>44317</v>
      </c>
      <c r="K16" s="12" t="s">
        <v>109</v>
      </c>
      <c r="L16" s="12"/>
      <c r="M16" s="12" t="s">
        <v>30</v>
      </c>
      <c r="N16" s="12">
        <v>2425</v>
      </c>
      <c r="O16" s="12">
        <v>25</v>
      </c>
      <c r="P16" s="12">
        <v>0</v>
      </c>
      <c r="Q16" s="15">
        <f t="shared" ref="Q16:Q85" si="2">N16-O16</f>
        <v>2400</v>
      </c>
      <c r="R16" s="12">
        <v>2415</v>
      </c>
      <c r="S16" s="16">
        <f t="shared" ref="S16:S85" si="3">R16-Q16</f>
        <v>15</v>
      </c>
      <c r="T16" s="12" t="s">
        <v>110</v>
      </c>
      <c r="U16" s="17">
        <v>44314</v>
      </c>
      <c r="V16" s="12"/>
      <c r="W16" s="18">
        <v>15</v>
      </c>
      <c r="X16" s="12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26</v>
      </c>
      <c r="B17" s="9">
        <v>20210515211746</v>
      </c>
      <c r="C17" s="21">
        <v>44331</v>
      </c>
      <c r="D17" s="11" t="s">
        <v>111</v>
      </c>
      <c r="E17" s="37" t="s">
        <v>112</v>
      </c>
      <c r="F17" s="37" t="s">
        <v>113</v>
      </c>
      <c r="G17" s="38" t="s">
        <v>114</v>
      </c>
      <c r="H17" s="37" t="s">
        <v>115</v>
      </c>
      <c r="I17" s="12">
        <v>626</v>
      </c>
      <c r="J17" s="14">
        <v>44321</v>
      </c>
      <c r="K17" s="12" t="s">
        <v>116</v>
      </c>
      <c r="L17" s="12"/>
      <c r="M17" s="12" t="s">
        <v>40</v>
      </c>
      <c r="N17" s="16">
        <v>6400</v>
      </c>
      <c r="O17" s="12">
        <v>25</v>
      </c>
      <c r="P17" s="12">
        <v>0</v>
      </c>
      <c r="Q17" s="16">
        <f t="shared" si="2"/>
        <v>6375</v>
      </c>
      <c r="R17" s="16">
        <v>6395.5</v>
      </c>
      <c r="S17" s="16">
        <f t="shared" si="3"/>
        <v>20.5</v>
      </c>
      <c r="T17" s="12" t="s">
        <v>117</v>
      </c>
      <c r="U17" s="17">
        <v>44327</v>
      </c>
      <c r="V17" s="12" t="s">
        <v>42</v>
      </c>
      <c r="W17" s="23">
        <v>16</v>
      </c>
      <c r="X17" s="37"/>
    </row>
    <row r="18" spans="1:33" ht="15.75" customHeight="1">
      <c r="A18" s="8">
        <v>15</v>
      </c>
      <c r="B18" s="9">
        <v>20200516137407</v>
      </c>
      <c r="C18" s="25">
        <v>43967</v>
      </c>
      <c r="D18" s="31" t="s">
        <v>67</v>
      </c>
      <c r="E18" s="31" t="s">
        <v>68</v>
      </c>
      <c r="F18" s="31" t="s">
        <v>26</v>
      </c>
      <c r="G18" s="32" t="s">
        <v>69</v>
      </c>
      <c r="H18" s="11" t="s">
        <v>70</v>
      </c>
      <c r="I18" s="12">
        <v>615</v>
      </c>
      <c r="J18" s="14">
        <v>44317</v>
      </c>
      <c r="K18" s="12" t="s">
        <v>109</v>
      </c>
      <c r="L18" s="33"/>
      <c r="M18" s="33" t="s">
        <v>30</v>
      </c>
      <c r="N18" s="34">
        <v>3025</v>
      </c>
      <c r="O18" s="34">
        <v>25</v>
      </c>
      <c r="P18" s="34">
        <v>0</v>
      </c>
      <c r="Q18" s="35">
        <f t="shared" si="2"/>
        <v>3000</v>
      </c>
      <c r="R18" s="34">
        <v>3001</v>
      </c>
      <c r="S18" s="35">
        <f t="shared" si="3"/>
        <v>1</v>
      </c>
      <c r="T18" s="12" t="s">
        <v>118</v>
      </c>
      <c r="U18" s="17">
        <v>44335</v>
      </c>
      <c r="V18" s="12" t="s">
        <v>42</v>
      </c>
      <c r="W18" s="36">
        <v>17</v>
      </c>
      <c r="X18" s="3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16</v>
      </c>
      <c r="B19" s="9">
        <v>20180608156255</v>
      </c>
      <c r="C19" s="14">
        <v>43259</v>
      </c>
      <c r="D19" s="26" t="s">
        <v>55</v>
      </c>
      <c r="E19" s="26" t="s">
        <v>56</v>
      </c>
      <c r="F19" s="26" t="s">
        <v>45</v>
      </c>
      <c r="G19" s="27" t="s">
        <v>57</v>
      </c>
      <c r="H19" s="11" t="s">
        <v>58</v>
      </c>
      <c r="I19" s="11">
        <v>616</v>
      </c>
      <c r="J19" s="14">
        <v>44317</v>
      </c>
      <c r="K19" s="12" t="s">
        <v>109</v>
      </c>
      <c r="L19" s="12"/>
      <c r="M19" s="12" t="s">
        <v>30</v>
      </c>
      <c r="N19" s="12">
        <v>10445</v>
      </c>
      <c r="O19" s="12">
        <v>120</v>
      </c>
      <c r="P19" s="12">
        <v>0</v>
      </c>
      <c r="Q19" s="15">
        <f t="shared" si="2"/>
        <v>10325</v>
      </c>
      <c r="R19" s="28">
        <v>10445</v>
      </c>
      <c r="S19" s="16">
        <f t="shared" si="3"/>
        <v>120</v>
      </c>
      <c r="T19" s="12" t="s">
        <v>119</v>
      </c>
      <c r="U19" s="17">
        <v>44321</v>
      </c>
      <c r="V19" s="12" t="s">
        <v>42</v>
      </c>
      <c r="W19" s="18">
        <v>18</v>
      </c>
      <c r="X19" s="12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17</v>
      </c>
      <c r="B20" s="20" t="s">
        <v>61</v>
      </c>
      <c r="C20" s="21">
        <v>43462</v>
      </c>
      <c r="D20" s="11" t="s">
        <v>62</v>
      </c>
      <c r="E20" s="11" t="s">
        <v>63</v>
      </c>
      <c r="F20" s="11" t="s">
        <v>26</v>
      </c>
      <c r="G20" s="13" t="s">
        <v>64</v>
      </c>
      <c r="H20" s="11" t="s">
        <v>65</v>
      </c>
      <c r="I20" s="12">
        <v>617</v>
      </c>
      <c r="J20" s="14">
        <v>44317</v>
      </c>
      <c r="K20" s="12" t="s">
        <v>109</v>
      </c>
      <c r="L20" s="12"/>
      <c r="M20" s="12" t="s">
        <v>30</v>
      </c>
      <c r="N20" s="16">
        <v>24771.5</v>
      </c>
      <c r="O20" s="12">
        <v>25</v>
      </c>
      <c r="P20" s="12">
        <v>0</v>
      </c>
      <c r="Q20" s="15">
        <f t="shared" si="2"/>
        <v>24746.5</v>
      </c>
      <c r="R20" s="30">
        <v>24748.5</v>
      </c>
      <c r="S20" s="16">
        <f t="shared" si="3"/>
        <v>2</v>
      </c>
      <c r="T20" s="12" t="s">
        <v>120</v>
      </c>
      <c r="U20" s="17">
        <v>44328</v>
      </c>
      <c r="V20" s="12" t="s">
        <v>42</v>
      </c>
      <c r="W20" s="18">
        <v>19</v>
      </c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18</v>
      </c>
      <c r="B21" s="9">
        <v>20181130156245</v>
      </c>
      <c r="C21" s="24">
        <v>43434</v>
      </c>
      <c r="D21" s="11" t="s">
        <v>43</v>
      </c>
      <c r="E21" s="11" t="s">
        <v>44</v>
      </c>
      <c r="F21" s="11" t="s">
        <v>45</v>
      </c>
      <c r="G21" s="13" t="s">
        <v>46</v>
      </c>
      <c r="H21" s="11" t="s">
        <v>47</v>
      </c>
      <c r="I21" s="12">
        <v>618</v>
      </c>
      <c r="J21" s="14">
        <v>44317</v>
      </c>
      <c r="K21" s="12" t="s">
        <v>109</v>
      </c>
      <c r="L21" s="12"/>
      <c r="M21" s="12" t="s">
        <v>30</v>
      </c>
      <c r="N21" s="16">
        <v>490</v>
      </c>
      <c r="O21" s="12">
        <v>25</v>
      </c>
      <c r="P21" s="12">
        <v>0</v>
      </c>
      <c r="Q21" s="16">
        <f t="shared" si="2"/>
        <v>465</v>
      </c>
      <c r="R21" s="16">
        <v>465</v>
      </c>
      <c r="S21" s="16">
        <f t="shared" si="3"/>
        <v>0</v>
      </c>
      <c r="T21" s="12" t="s">
        <v>121</v>
      </c>
      <c r="U21" s="17">
        <v>44319</v>
      </c>
      <c r="V21" s="12" t="s">
        <v>42</v>
      </c>
      <c r="W21" s="18">
        <v>20</v>
      </c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20</v>
      </c>
      <c r="B22" s="9">
        <v>20200427137403</v>
      </c>
      <c r="C22" s="25">
        <v>43948</v>
      </c>
      <c r="D22" s="11" t="s">
        <v>72</v>
      </c>
      <c r="E22" s="11" t="s">
        <v>73</v>
      </c>
      <c r="F22" s="11" t="s">
        <v>26</v>
      </c>
      <c r="G22" s="13" t="s">
        <v>74</v>
      </c>
      <c r="H22" s="11" t="s">
        <v>75</v>
      </c>
      <c r="I22" s="12">
        <v>620</v>
      </c>
      <c r="J22" s="14">
        <v>44317</v>
      </c>
      <c r="K22" s="12" t="s">
        <v>109</v>
      </c>
      <c r="L22" s="12"/>
      <c r="M22" s="11" t="s">
        <v>30</v>
      </c>
      <c r="N22" s="16">
        <v>1025</v>
      </c>
      <c r="O22" s="16">
        <v>25</v>
      </c>
      <c r="P22" s="16">
        <v>0</v>
      </c>
      <c r="Q22" s="15">
        <f t="shared" si="2"/>
        <v>1000</v>
      </c>
      <c r="R22" s="16">
        <v>1013</v>
      </c>
      <c r="S22" s="16">
        <f t="shared" si="3"/>
        <v>13</v>
      </c>
      <c r="T22" s="12" t="s">
        <v>122</v>
      </c>
      <c r="U22" s="17">
        <v>44316</v>
      </c>
      <c r="V22" s="12" t="s">
        <v>42</v>
      </c>
      <c r="W22" s="23">
        <v>21</v>
      </c>
      <c r="X22" s="11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21</v>
      </c>
      <c r="B23" s="9">
        <v>2019100884827</v>
      </c>
      <c r="C23" s="25">
        <v>43746</v>
      </c>
      <c r="D23" s="11" t="s">
        <v>77</v>
      </c>
      <c r="E23" s="12" t="s">
        <v>78</v>
      </c>
      <c r="F23" s="12" t="s">
        <v>26</v>
      </c>
      <c r="G23" s="13" t="s">
        <v>79</v>
      </c>
      <c r="H23" s="11" t="s">
        <v>80</v>
      </c>
      <c r="I23" s="12">
        <v>621</v>
      </c>
      <c r="J23" s="14">
        <v>44317</v>
      </c>
      <c r="K23" s="12" t="s">
        <v>109</v>
      </c>
      <c r="L23" s="12"/>
      <c r="M23" s="12" t="s">
        <v>30</v>
      </c>
      <c r="N23" s="16">
        <v>1225</v>
      </c>
      <c r="O23" s="12">
        <v>25</v>
      </c>
      <c r="P23" s="12">
        <v>0</v>
      </c>
      <c r="Q23" s="16">
        <f t="shared" si="2"/>
        <v>1200</v>
      </c>
      <c r="R23" s="12">
        <v>1203</v>
      </c>
      <c r="S23" s="16">
        <f t="shared" si="3"/>
        <v>3</v>
      </c>
      <c r="T23" s="12" t="s">
        <v>123</v>
      </c>
      <c r="U23" s="17">
        <v>44319</v>
      </c>
      <c r="V23" s="12" t="s">
        <v>42</v>
      </c>
      <c r="W23" s="18">
        <v>22</v>
      </c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22</v>
      </c>
      <c r="B24" s="9">
        <v>20200427137399</v>
      </c>
      <c r="C24" s="25">
        <v>43948</v>
      </c>
      <c r="D24" s="26" t="s">
        <v>82</v>
      </c>
      <c r="E24" s="37" t="s">
        <v>83</v>
      </c>
      <c r="F24" s="37" t="s">
        <v>84</v>
      </c>
      <c r="G24" s="38" t="s">
        <v>85</v>
      </c>
      <c r="H24" s="37" t="s">
        <v>86</v>
      </c>
      <c r="I24" s="12">
        <v>622</v>
      </c>
      <c r="J24" s="14">
        <v>44317</v>
      </c>
      <c r="K24" s="12" t="s">
        <v>109</v>
      </c>
      <c r="L24" s="12"/>
      <c r="M24" s="37" t="s">
        <v>30</v>
      </c>
      <c r="N24" s="16">
        <v>6522.41</v>
      </c>
      <c r="O24" s="16">
        <v>25</v>
      </c>
      <c r="P24" s="16">
        <v>0</v>
      </c>
      <c r="Q24" s="15">
        <f t="shared" si="2"/>
        <v>6497.41</v>
      </c>
      <c r="R24" s="16">
        <v>6522.41</v>
      </c>
      <c r="S24" s="16">
        <f t="shared" si="3"/>
        <v>25</v>
      </c>
      <c r="T24" s="12" t="s">
        <v>124</v>
      </c>
      <c r="U24" s="17">
        <v>44321</v>
      </c>
      <c r="V24" s="12" t="s">
        <v>42</v>
      </c>
      <c r="W24" s="23">
        <v>23</v>
      </c>
      <c r="X24" s="3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9">
        <v>20200812151429</v>
      </c>
      <c r="C25" s="21">
        <v>44055</v>
      </c>
      <c r="D25" s="12" t="s">
        <v>88</v>
      </c>
      <c r="E25" s="11" t="s">
        <v>89</v>
      </c>
      <c r="F25" s="11" t="s">
        <v>26</v>
      </c>
      <c r="G25" s="13" t="s">
        <v>90</v>
      </c>
      <c r="H25" s="12" t="s">
        <v>91</v>
      </c>
      <c r="I25" s="12">
        <v>624</v>
      </c>
      <c r="J25" s="14">
        <v>44317</v>
      </c>
      <c r="K25" s="12" t="s">
        <v>109</v>
      </c>
      <c r="L25" s="12"/>
      <c r="M25" s="12" t="s">
        <v>30</v>
      </c>
      <c r="N25" s="16">
        <v>1250</v>
      </c>
      <c r="O25" s="12">
        <v>25</v>
      </c>
      <c r="P25" s="12">
        <v>0</v>
      </c>
      <c r="Q25" s="15">
        <f t="shared" si="2"/>
        <v>1225</v>
      </c>
      <c r="R25" s="12">
        <v>1225</v>
      </c>
      <c r="S25" s="16">
        <f t="shared" si="3"/>
        <v>0</v>
      </c>
      <c r="T25" s="12" t="s">
        <v>125</v>
      </c>
      <c r="U25" s="17">
        <v>44335</v>
      </c>
      <c r="V25" s="12" t="s">
        <v>42</v>
      </c>
      <c r="W25" s="39">
        <v>24</v>
      </c>
    </row>
    <row r="26" spans="1:33" ht="15.75" customHeight="1">
      <c r="A26" s="8">
        <v>25</v>
      </c>
      <c r="B26" s="20" t="s">
        <v>93</v>
      </c>
      <c r="C26" s="21">
        <v>43353</v>
      </c>
      <c r="D26" s="11" t="s">
        <v>94</v>
      </c>
      <c r="E26" s="37" t="s">
        <v>95</v>
      </c>
      <c r="F26" s="37" t="s">
        <v>45</v>
      </c>
      <c r="G26" s="38" t="s">
        <v>96</v>
      </c>
      <c r="H26" s="37" t="s">
        <v>97</v>
      </c>
      <c r="I26" s="12">
        <v>625</v>
      </c>
      <c r="J26" s="14">
        <v>44317</v>
      </c>
      <c r="K26" s="12" t="s">
        <v>109</v>
      </c>
      <c r="L26" s="12"/>
      <c r="M26" s="12" t="s">
        <v>30</v>
      </c>
      <c r="N26" s="16">
        <v>1540</v>
      </c>
      <c r="O26" s="12">
        <v>0</v>
      </c>
      <c r="P26" s="12">
        <v>0</v>
      </c>
      <c r="Q26" s="16">
        <f t="shared" si="2"/>
        <v>1540</v>
      </c>
      <c r="R26" s="16">
        <v>1540</v>
      </c>
      <c r="S26" s="16">
        <f t="shared" si="3"/>
        <v>0</v>
      </c>
      <c r="T26" s="12" t="s">
        <v>126</v>
      </c>
      <c r="U26" s="17">
        <v>44319</v>
      </c>
      <c r="V26" s="12" t="s">
        <v>42</v>
      </c>
      <c r="W26" s="23">
        <v>25</v>
      </c>
      <c r="X26" s="37"/>
    </row>
    <row r="27" spans="1:33" ht="15.75" customHeight="1">
      <c r="A27" s="8">
        <v>27</v>
      </c>
      <c r="B27" s="40" t="s">
        <v>105</v>
      </c>
      <c r="C27" s="41">
        <v>42625</v>
      </c>
      <c r="D27" s="12" t="s">
        <v>106</v>
      </c>
      <c r="E27" s="12" t="s">
        <v>107</v>
      </c>
      <c r="F27" s="12" t="s">
        <v>26</v>
      </c>
      <c r="G27" s="12"/>
      <c r="H27" s="12"/>
      <c r="I27" s="19">
        <v>627</v>
      </c>
      <c r="J27" s="14">
        <v>44333</v>
      </c>
      <c r="K27" s="12" t="s">
        <v>109</v>
      </c>
      <c r="L27" s="33"/>
      <c r="M27" s="37" t="s">
        <v>30</v>
      </c>
      <c r="N27" s="34">
        <v>39170</v>
      </c>
      <c r="P27" s="34">
        <v>0</v>
      </c>
      <c r="Q27" s="16">
        <f t="shared" si="2"/>
        <v>39170</v>
      </c>
      <c r="R27" s="34">
        <v>39170</v>
      </c>
      <c r="S27" s="16">
        <f t="shared" si="3"/>
        <v>0</v>
      </c>
      <c r="T27" s="12" t="s">
        <v>127</v>
      </c>
      <c r="U27" s="17">
        <v>44349</v>
      </c>
      <c r="V27" s="12" t="s">
        <v>42</v>
      </c>
      <c r="W27" s="36">
        <v>26</v>
      </c>
      <c r="X27" s="3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28</v>
      </c>
      <c r="B28" s="9">
        <v>20210514214975</v>
      </c>
      <c r="C28" s="10">
        <v>44330</v>
      </c>
      <c r="D28" s="12" t="s">
        <v>128</v>
      </c>
      <c r="E28" s="12" t="s">
        <v>129</v>
      </c>
      <c r="F28" s="12" t="s">
        <v>130</v>
      </c>
      <c r="G28" s="38" t="s">
        <v>131</v>
      </c>
      <c r="H28" s="12" t="s">
        <v>132</v>
      </c>
      <c r="I28" s="12">
        <v>628</v>
      </c>
      <c r="J28" s="21">
        <v>44333</v>
      </c>
      <c r="K28" s="12" t="s">
        <v>133</v>
      </c>
      <c r="L28" s="12"/>
      <c r="M28" s="12" t="s">
        <v>30</v>
      </c>
      <c r="N28" s="12">
        <v>1150</v>
      </c>
      <c r="O28" s="16">
        <v>25</v>
      </c>
      <c r="P28" s="12">
        <v>0</v>
      </c>
      <c r="Q28" s="16">
        <f t="shared" si="2"/>
        <v>1125</v>
      </c>
      <c r="R28" s="16">
        <v>1150</v>
      </c>
      <c r="S28" s="16">
        <f t="shared" si="3"/>
        <v>25</v>
      </c>
      <c r="T28" s="12" t="s">
        <v>134</v>
      </c>
      <c r="U28" s="17">
        <v>44334</v>
      </c>
      <c r="V28" s="12" t="s">
        <v>42</v>
      </c>
      <c r="W28" s="18">
        <v>27</v>
      </c>
      <c r="X28" s="12"/>
    </row>
    <row r="29" spans="1:33" ht="15.75" customHeight="1">
      <c r="A29" s="8">
        <v>29</v>
      </c>
      <c r="B29" s="9">
        <v>20210518211747</v>
      </c>
      <c r="C29" s="10">
        <v>44334</v>
      </c>
      <c r="D29" s="12" t="s">
        <v>135</v>
      </c>
      <c r="E29" s="12" t="s">
        <v>136</v>
      </c>
      <c r="F29" s="12" t="s">
        <v>51</v>
      </c>
      <c r="G29" s="38" t="s">
        <v>137</v>
      </c>
      <c r="H29" s="12" t="s">
        <v>138</v>
      </c>
      <c r="I29" s="12">
        <v>629</v>
      </c>
      <c r="J29" s="21">
        <v>44333</v>
      </c>
      <c r="K29" s="12" t="s">
        <v>139</v>
      </c>
      <c r="L29" s="12">
        <v>15373282</v>
      </c>
      <c r="M29" s="12" t="s">
        <v>30</v>
      </c>
      <c r="N29" s="12">
        <v>5614</v>
      </c>
      <c r="O29" s="16">
        <v>25</v>
      </c>
      <c r="P29" s="12">
        <v>0</v>
      </c>
      <c r="Q29" s="16">
        <f t="shared" si="2"/>
        <v>5589</v>
      </c>
      <c r="R29" s="16">
        <v>5614</v>
      </c>
      <c r="S29" s="16">
        <f t="shared" si="3"/>
        <v>25</v>
      </c>
      <c r="T29" s="12" t="s">
        <v>140</v>
      </c>
      <c r="U29" s="17">
        <v>44335</v>
      </c>
      <c r="V29" s="12" t="s">
        <v>42</v>
      </c>
      <c r="W29" s="18">
        <v>28</v>
      </c>
      <c r="X29" s="12"/>
    </row>
    <row r="30" spans="1:33" ht="15.75" customHeight="1">
      <c r="A30" s="8">
        <v>30</v>
      </c>
      <c r="B30" s="9">
        <v>20200516137407</v>
      </c>
      <c r="C30" s="25">
        <v>43967</v>
      </c>
      <c r="D30" s="31" t="s">
        <v>67</v>
      </c>
      <c r="E30" s="31" t="s">
        <v>68</v>
      </c>
      <c r="F30" s="31" t="s">
        <v>26</v>
      </c>
      <c r="G30" s="32" t="s">
        <v>69</v>
      </c>
      <c r="H30" s="11" t="s">
        <v>70</v>
      </c>
      <c r="I30" s="12">
        <v>630</v>
      </c>
      <c r="J30" s="14">
        <v>44348</v>
      </c>
      <c r="K30" s="12" t="s">
        <v>141</v>
      </c>
      <c r="L30" s="33"/>
      <c r="M30" s="33" t="s">
        <v>30</v>
      </c>
      <c r="N30" s="34">
        <v>3025</v>
      </c>
      <c r="O30" s="34">
        <v>25</v>
      </c>
      <c r="P30" s="34">
        <v>0</v>
      </c>
      <c r="Q30" s="35">
        <f t="shared" si="2"/>
        <v>3000</v>
      </c>
      <c r="R30" s="34">
        <v>3001</v>
      </c>
      <c r="S30" s="35">
        <f t="shared" si="3"/>
        <v>1</v>
      </c>
      <c r="T30" s="12" t="s">
        <v>142</v>
      </c>
      <c r="U30" s="17">
        <v>44362</v>
      </c>
      <c r="V30" s="12" t="s">
        <v>42</v>
      </c>
      <c r="W30" s="36">
        <v>29</v>
      </c>
      <c r="X30" s="3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31</v>
      </c>
      <c r="B31" s="20" t="s">
        <v>93</v>
      </c>
      <c r="C31" s="21">
        <v>43353</v>
      </c>
      <c r="D31" s="11" t="s">
        <v>94</v>
      </c>
      <c r="E31" s="37" t="s">
        <v>95</v>
      </c>
      <c r="F31" s="37" t="s">
        <v>45</v>
      </c>
      <c r="G31" s="38" t="s">
        <v>96</v>
      </c>
      <c r="H31" s="37" t="s">
        <v>97</v>
      </c>
      <c r="I31" s="12">
        <v>631</v>
      </c>
      <c r="J31" s="14">
        <v>44348</v>
      </c>
      <c r="K31" s="12" t="s">
        <v>141</v>
      </c>
      <c r="L31" s="12"/>
      <c r="M31" s="12" t="s">
        <v>30</v>
      </c>
      <c r="N31" s="16">
        <v>2105</v>
      </c>
      <c r="O31" s="12">
        <v>0</v>
      </c>
      <c r="P31" s="12">
        <v>0</v>
      </c>
      <c r="Q31" s="16">
        <f t="shared" si="2"/>
        <v>2105</v>
      </c>
      <c r="R31" s="16">
        <v>2078</v>
      </c>
      <c r="S31" s="16">
        <f t="shared" si="3"/>
        <v>-27</v>
      </c>
      <c r="T31" s="12" t="s">
        <v>143</v>
      </c>
      <c r="U31" s="17">
        <v>44355</v>
      </c>
      <c r="V31" s="12" t="s">
        <v>42</v>
      </c>
      <c r="W31" s="23">
        <v>30</v>
      </c>
      <c r="X31" s="37"/>
    </row>
    <row r="32" spans="1:33" ht="15.75" customHeight="1">
      <c r="A32" s="8">
        <v>32</v>
      </c>
      <c r="B32" s="9">
        <v>20200812151429</v>
      </c>
      <c r="C32" s="21">
        <v>44055</v>
      </c>
      <c r="D32" s="12" t="s">
        <v>88</v>
      </c>
      <c r="E32" s="11" t="s">
        <v>89</v>
      </c>
      <c r="F32" s="11" t="s">
        <v>26</v>
      </c>
      <c r="G32" s="13" t="s">
        <v>90</v>
      </c>
      <c r="H32" s="12" t="s">
        <v>91</v>
      </c>
      <c r="I32" s="12">
        <v>632</v>
      </c>
      <c r="J32" s="14">
        <v>44348</v>
      </c>
      <c r="K32" s="12" t="s">
        <v>141</v>
      </c>
      <c r="L32" s="12"/>
      <c r="M32" s="12" t="s">
        <v>30</v>
      </c>
      <c r="N32" s="16">
        <f>1871.25-35</f>
        <v>1836.25</v>
      </c>
      <c r="O32" s="12">
        <v>25</v>
      </c>
      <c r="P32" s="12">
        <v>0</v>
      </c>
      <c r="Q32" s="15">
        <f t="shared" si="2"/>
        <v>1811.25</v>
      </c>
      <c r="R32" s="12">
        <v>1811.25</v>
      </c>
      <c r="S32" s="16">
        <f t="shared" si="3"/>
        <v>0</v>
      </c>
      <c r="T32" s="12" t="s">
        <v>144</v>
      </c>
      <c r="U32" s="17">
        <v>44357</v>
      </c>
      <c r="V32" s="12" t="s">
        <v>42</v>
      </c>
      <c r="W32" s="39">
        <v>31</v>
      </c>
    </row>
    <row r="33" spans="1:33" ht="15.75" customHeight="1">
      <c r="A33" s="8">
        <v>33</v>
      </c>
      <c r="B33" s="9">
        <v>20180608156255</v>
      </c>
      <c r="C33" s="14">
        <v>43259</v>
      </c>
      <c r="D33" s="26" t="s">
        <v>55</v>
      </c>
      <c r="E33" s="26" t="s">
        <v>56</v>
      </c>
      <c r="F33" s="26" t="s">
        <v>45</v>
      </c>
      <c r="G33" s="27" t="s">
        <v>57</v>
      </c>
      <c r="H33" s="11" t="s">
        <v>58</v>
      </c>
      <c r="I33" s="12">
        <v>633</v>
      </c>
      <c r="J33" s="14">
        <v>44348</v>
      </c>
      <c r="K33" s="12" t="s">
        <v>141</v>
      </c>
      <c r="L33" s="12"/>
      <c r="M33" s="12" t="s">
        <v>30</v>
      </c>
      <c r="N33" s="12">
        <v>10150</v>
      </c>
      <c r="O33" s="12">
        <v>0</v>
      </c>
      <c r="P33" s="12">
        <v>0</v>
      </c>
      <c r="Q33" s="15">
        <f t="shared" si="2"/>
        <v>10150</v>
      </c>
      <c r="R33" s="28">
        <v>10150</v>
      </c>
      <c r="S33" s="16">
        <f t="shared" si="3"/>
        <v>0</v>
      </c>
      <c r="T33" s="12" t="s">
        <v>145</v>
      </c>
      <c r="U33" s="17">
        <v>44349</v>
      </c>
      <c r="V33" s="12" t="s">
        <v>42</v>
      </c>
      <c r="W33" s="18">
        <v>32</v>
      </c>
      <c r="X33" s="12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34</v>
      </c>
      <c r="B34" s="20" t="s">
        <v>61</v>
      </c>
      <c r="C34" s="21">
        <v>43462</v>
      </c>
      <c r="D34" s="11" t="s">
        <v>62</v>
      </c>
      <c r="E34" s="11" t="s">
        <v>63</v>
      </c>
      <c r="F34" s="11" t="s">
        <v>26</v>
      </c>
      <c r="G34" s="13" t="s">
        <v>64</v>
      </c>
      <c r="H34" s="11" t="s">
        <v>65</v>
      </c>
      <c r="I34" s="12">
        <v>634</v>
      </c>
      <c r="J34" s="14">
        <v>44348</v>
      </c>
      <c r="K34" s="12" t="s">
        <v>141</v>
      </c>
      <c r="L34" s="12"/>
      <c r="M34" s="12" t="s">
        <v>30</v>
      </c>
      <c r="N34" s="16">
        <v>24752</v>
      </c>
      <c r="O34" s="12">
        <v>25</v>
      </c>
      <c r="P34" s="12">
        <v>0</v>
      </c>
      <c r="Q34" s="15">
        <f t="shared" si="2"/>
        <v>24727</v>
      </c>
      <c r="R34" s="30">
        <v>24729</v>
      </c>
      <c r="S34" s="16">
        <f t="shared" si="3"/>
        <v>2</v>
      </c>
      <c r="T34" s="12" t="s">
        <v>146</v>
      </c>
      <c r="U34" s="17">
        <v>44355</v>
      </c>
      <c r="V34" s="12" t="s">
        <v>42</v>
      </c>
      <c r="W34" s="18">
        <v>33</v>
      </c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35</v>
      </c>
      <c r="B35" s="9">
        <v>20181130156245</v>
      </c>
      <c r="C35" s="24">
        <v>43434</v>
      </c>
      <c r="D35" s="11" t="s">
        <v>43</v>
      </c>
      <c r="E35" s="11" t="s">
        <v>44</v>
      </c>
      <c r="F35" s="11" t="s">
        <v>45</v>
      </c>
      <c r="G35" s="13" t="s">
        <v>46</v>
      </c>
      <c r="H35" s="11" t="s">
        <v>47</v>
      </c>
      <c r="I35" s="12">
        <v>635</v>
      </c>
      <c r="J35" s="14">
        <v>44348</v>
      </c>
      <c r="K35" s="12" t="s">
        <v>141</v>
      </c>
      <c r="L35" s="12"/>
      <c r="M35" s="12" t="s">
        <v>30</v>
      </c>
      <c r="N35" s="16">
        <v>465</v>
      </c>
      <c r="O35" s="12">
        <v>25</v>
      </c>
      <c r="P35" s="12">
        <v>0</v>
      </c>
      <c r="Q35" s="16">
        <f t="shared" si="2"/>
        <v>440</v>
      </c>
      <c r="R35" s="16">
        <v>440</v>
      </c>
      <c r="S35" s="16">
        <f t="shared" si="3"/>
        <v>0</v>
      </c>
      <c r="T35" s="12" t="s">
        <v>147</v>
      </c>
      <c r="U35" s="17">
        <v>44349</v>
      </c>
      <c r="V35" s="12" t="s">
        <v>42</v>
      </c>
      <c r="W35" s="18">
        <v>34</v>
      </c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36</v>
      </c>
      <c r="B36" s="9">
        <v>20200427137403</v>
      </c>
      <c r="C36" s="25">
        <v>43948</v>
      </c>
      <c r="D36" s="11" t="s">
        <v>72</v>
      </c>
      <c r="E36" s="11" t="s">
        <v>73</v>
      </c>
      <c r="F36" s="11" t="s">
        <v>26</v>
      </c>
      <c r="G36" s="13" t="s">
        <v>74</v>
      </c>
      <c r="H36" s="11" t="s">
        <v>75</v>
      </c>
      <c r="I36" s="12">
        <v>636</v>
      </c>
      <c r="J36" s="14">
        <v>44348</v>
      </c>
      <c r="K36" s="12" t="s">
        <v>141</v>
      </c>
      <c r="L36" s="12"/>
      <c r="M36" s="11" t="s">
        <v>30</v>
      </c>
      <c r="N36" s="16">
        <v>1025</v>
      </c>
      <c r="O36" s="16">
        <v>25</v>
      </c>
      <c r="P36" s="16">
        <v>0</v>
      </c>
      <c r="Q36" s="15">
        <f t="shared" si="2"/>
        <v>1000</v>
      </c>
      <c r="R36" s="16">
        <v>1013</v>
      </c>
      <c r="S36" s="16">
        <f t="shared" si="3"/>
        <v>13</v>
      </c>
      <c r="T36" s="12" t="s">
        <v>148</v>
      </c>
      <c r="U36" s="17">
        <v>44350</v>
      </c>
      <c r="V36" s="12" t="s">
        <v>42</v>
      </c>
      <c r="W36" s="23">
        <v>35</v>
      </c>
      <c r="X36" s="11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37</v>
      </c>
      <c r="B37" s="9">
        <v>2019100884827</v>
      </c>
      <c r="C37" s="25">
        <v>43746</v>
      </c>
      <c r="D37" s="11" t="s">
        <v>77</v>
      </c>
      <c r="E37" s="12" t="s">
        <v>78</v>
      </c>
      <c r="F37" s="12" t="s">
        <v>26</v>
      </c>
      <c r="G37" s="13" t="s">
        <v>79</v>
      </c>
      <c r="H37" s="11" t="s">
        <v>80</v>
      </c>
      <c r="I37" s="12">
        <v>637</v>
      </c>
      <c r="J37" s="14">
        <v>44348</v>
      </c>
      <c r="K37" s="12" t="s">
        <v>141</v>
      </c>
      <c r="L37" s="12"/>
      <c r="M37" s="12" t="s">
        <v>30</v>
      </c>
      <c r="N37" s="16">
        <v>1225</v>
      </c>
      <c r="O37" s="12">
        <v>25</v>
      </c>
      <c r="P37" s="12">
        <v>0</v>
      </c>
      <c r="Q37" s="16">
        <f t="shared" si="2"/>
        <v>1200</v>
      </c>
      <c r="R37" s="12">
        <v>1203</v>
      </c>
      <c r="S37" s="16">
        <f t="shared" si="3"/>
        <v>3</v>
      </c>
      <c r="T37" s="12" t="s">
        <v>149</v>
      </c>
      <c r="U37" s="17">
        <v>44350</v>
      </c>
      <c r="V37" s="12" t="s">
        <v>42</v>
      </c>
      <c r="W37" s="18">
        <v>36</v>
      </c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38</v>
      </c>
      <c r="B38" s="9">
        <v>20200703140963</v>
      </c>
      <c r="C38" s="10">
        <v>44013</v>
      </c>
      <c r="D38" s="11" t="s">
        <v>24</v>
      </c>
      <c r="E38" s="12" t="s">
        <v>25</v>
      </c>
      <c r="F38" s="12" t="s">
        <v>26</v>
      </c>
      <c r="G38" s="13" t="s">
        <v>27</v>
      </c>
      <c r="H38" s="11" t="s">
        <v>28</v>
      </c>
      <c r="I38" s="12">
        <v>638</v>
      </c>
      <c r="J38" s="14">
        <v>44348</v>
      </c>
      <c r="K38" s="12" t="s">
        <v>141</v>
      </c>
      <c r="L38" s="12"/>
      <c r="M38" s="12" t="s">
        <v>30</v>
      </c>
      <c r="N38" s="12">
        <v>2600</v>
      </c>
      <c r="O38" s="12">
        <v>0</v>
      </c>
      <c r="P38" s="12">
        <v>0</v>
      </c>
      <c r="Q38" s="15">
        <f t="shared" si="2"/>
        <v>2600</v>
      </c>
      <c r="R38" s="12">
        <v>2576</v>
      </c>
      <c r="S38" s="16">
        <f t="shared" si="3"/>
        <v>-24</v>
      </c>
      <c r="T38" s="12" t="s">
        <v>150</v>
      </c>
      <c r="U38" s="17">
        <v>44345</v>
      </c>
      <c r="V38" s="12" t="s">
        <v>42</v>
      </c>
      <c r="W38" s="18">
        <v>37</v>
      </c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39</v>
      </c>
      <c r="B39" s="9">
        <v>20200427137399</v>
      </c>
      <c r="C39" s="25">
        <v>43948</v>
      </c>
      <c r="D39" s="26" t="s">
        <v>82</v>
      </c>
      <c r="E39" s="37" t="s">
        <v>83</v>
      </c>
      <c r="F39" s="37" t="s">
        <v>84</v>
      </c>
      <c r="G39" s="38" t="s">
        <v>85</v>
      </c>
      <c r="H39" s="37" t="s">
        <v>86</v>
      </c>
      <c r="I39" s="12">
        <v>639</v>
      </c>
      <c r="J39" s="14">
        <v>44348</v>
      </c>
      <c r="K39" s="12" t="s">
        <v>141</v>
      </c>
      <c r="L39" s="12"/>
      <c r="M39" s="37" t="s">
        <v>30</v>
      </c>
      <c r="N39" s="16">
        <v>6500</v>
      </c>
      <c r="O39" s="16">
        <v>25</v>
      </c>
      <c r="P39" s="16">
        <v>0</v>
      </c>
      <c r="Q39" s="15">
        <f t="shared" si="2"/>
        <v>6475</v>
      </c>
      <c r="R39" s="16">
        <v>6500</v>
      </c>
      <c r="S39" s="16">
        <f t="shared" si="3"/>
        <v>25</v>
      </c>
      <c r="T39" s="12" t="s">
        <v>151</v>
      </c>
      <c r="U39" s="17">
        <v>44355</v>
      </c>
      <c r="V39" s="12" t="s">
        <v>42</v>
      </c>
      <c r="W39" s="23">
        <v>38</v>
      </c>
      <c r="X39" s="37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40</v>
      </c>
      <c r="B40" s="9">
        <v>20210518211747</v>
      </c>
      <c r="C40" s="10">
        <v>44334</v>
      </c>
      <c r="D40" s="12" t="s">
        <v>135</v>
      </c>
      <c r="E40" s="12" t="s">
        <v>136</v>
      </c>
      <c r="F40" s="12" t="s">
        <v>51</v>
      </c>
      <c r="G40" s="38" t="s">
        <v>137</v>
      </c>
      <c r="H40" s="12" t="s">
        <v>138</v>
      </c>
      <c r="I40" s="12">
        <v>640</v>
      </c>
      <c r="J40" s="14">
        <v>44348</v>
      </c>
      <c r="K40" s="12" t="s">
        <v>152</v>
      </c>
      <c r="L40" s="12">
        <v>15373282</v>
      </c>
      <c r="M40" s="12" t="s">
        <v>30</v>
      </c>
      <c r="N40" s="12">
        <v>6925</v>
      </c>
      <c r="O40" s="16">
        <v>25</v>
      </c>
      <c r="P40" s="12">
        <v>0</v>
      </c>
      <c r="Q40" s="16">
        <f t="shared" si="2"/>
        <v>6900</v>
      </c>
      <c r="R40" s="16">
        <v>6925</v>
      </c>
      <c r="S40" s="16">
        <f t="shared" si="3"/>
        <v>25</v>
      </c>
      <c r="T40" s="12" t="s">
        <v>153</v>
      </c>
      <c r="U40" s="17">
        <v>44356</v>
      </c>
      <c r="V40" s="12" t="s">
        <v>42</v>
      </c>
      <c r="W40" s="18">
        <v>39</v>
      </c>
      <c r="X40" s="12"/>
    </row>
    <row r="41" spans="1:33" ht="15.75" customHeight="1">
      <c r="A41" s="8">
        <v>41</v>
      </c>
      <c r="B41" s="9">
        <v>20210515211746</v>
      </c>
      <c r="C41" s="21">
        <v>44331</v>
      </c>
      <c r="D41" s="11" t="s">
        <v>111</v>
      </c>
      <c r="E41" s="37" t="s">
        <v>112</v>
      </c>
      <c r="F41" s="37" t="s">
        <v>113</v>
      </c>
      <c r="G41" s="38" t="s">
        <v>114</v>
      </c>
      <c r="H41" s="37" t="s">
        <v>154</v>
      </c>
      <c r="I41" s="12">
        <v>641</v>
      </c>
      <c r="J41" s="14">
        <v>44348</v>
      </c>
      <c r="K41" s="12" t="s">
        <v>152</v>
      </c>
      <c r="L41" s="12"/>
      <c r="M41" s="12" t="s">
        <v>40</v>
      </c>
      <c r="N41" s="16">
        <v>6400</v>
      </c>
      <c r="O41" s="12">
        <v>25</v>
      </c>
      <c r="P41" s="12">
        <v>0</v>
      </c>
      <c r="Q41" s="16">
        <f t="shared" si="2"/>
        <v>6375</v>
      </c>
      <c r="R41" s="16">
        <v>6395.5</v>
      </c>
      <c r="S41" s="16">
        <f t="shared" si="3"/>
        <v>20.5</v>
      </c>
      <c r="T41" s="12" t="s">
        <v>155</v>
      </c>
      <c r="U41" s="17">
        <v>44349</v>
      </c>
      <c r="V41" s="12" t="s">
        <v>42</v>
      </c>
      <c r="W41" s="23">
        <v>40</v>
      </c>
      <c r="X41" s="37"/>
    </row>
    <row r="42" spans="1:33" ht="15.75" customHeight="1">
      <c r="A42" s="8">
        <v>42</v>
      </c>
      <c r="B42" s="9">
        <v>20210514214975</v>
      </c>
      <c r="C42" s="10">
        <v>44330</v>
      </c>
      <c r="D42" s="12" t="s">
        <v>128</v>
      </c>
      <c r="E42" s="12" t="s">
        <v>129</v>
      </c>
      <c r="F42" s="12" t="s">
        <v>130</v>
      </c>
      <c r="G42" s="38" t="s">
        <v>131</v>
      </c>
      <c r="H42" s="12" t="s">
        <v>132</v>
      </c>
      <c r="I42" s="12">
        <v>642</v>
      </c>
      <c r="J42" s="14">
        <v>44348</v>
      </c>
      <c r="K42" s="12" t="s">
        <v>152</v>
      </c>
      <c r="L42" s="12"/>
      <c r="M42" s="12" t="s">
        <v>30</v>
      </c>
      <c r="N42" s="12">
        <v>1150</v>
      </c>
      <c r="O42" s="16">
        <v>25</v>
      </c>
      <c r="P42" s="12">
        <v>0</v>
      </c>
      <c r="Q42" s="16">
        <f t="shared" si="2"/>
        <v>1125</v>
      </c>
      <c r="R42" s="16">
        <v>1150</v>
      </c>
      <c r="S42" s="16">
        <f t="shared" si="3"/>
        <v>25</v>
      </c>
      <c r="T42" s="12" t="s">
        <v>156</v>
      </c>
      <c r="U42" s="17">
        <v>44357</v>
      </c>
      <c r="V42" s="12" t="s">
        <v>42</v>
      </c>
      <c r="W42" s="39">
        <v>41</v>
      </c>
      <c r="X42" s="12"/>
    </row>
    <row r="43" spans="1:33" ht="15.75" customHeight="1">
      <c r="A43" s="8">
        <v>43</v>
      </c>
      <c r="B43" s="9">
        <v>20210518211747</v>
      </c>
      <c r="C43" s="10">
        <v>44334</v>
      </c>
      <c r="D43" s="12" t="s">
        <v>135</v>
      </c>
      <c r="E43" s="12" t="s">
        <v>136</v>
      </c>
      <c r="F43" s="12" t="s">
        <v>51</v>
      </c>
      <c r="G43" s="38" t="s">
        <v>137</v>
      </c>
      <c r="H43" s="12" t="s">
        <v>138</v>
      </c>
      <c r="I43" s="12">
        <v>643</v>
      </c>
      <c r="J43" s="14">
        <v>44361</v>
      </c>
      <c r="K43" s="12" t="s">
        <v>157</v>
      </c>
      <c r="L43" s="12">
        <v>15373282</v>
      </c>
      <c r="M43" s="12" t="s">
        <v>30</v>
      </c>
      <c r="N43" s="12">
        <v>6925</v>
      </c>
      <c r="O43" s="16">
        <v>25</v>
      </c>
      <c r="P43" s="12">
        <v>0</v>
      </c>
      <c r="Q43" s="16">
        <f t="shared" si="2"/>
        <v>6900</v>
      </c>
      <c r="R43" s="16">
        <v>6925</v>
      </c>
      <c r="S43" s="16">
        <f t="shared" si="3"/>
        <v>25</v>
      </c>
      <c r="T43" s="12" t="s">
        <v>158</v>
      </c>
      <c r="U43" s="17">
        <v>44364</v>
      </c>
      <c r="V43" s="12" t="s">
        <v>42</v>
      </c>
      <c r="W43" s="18">
        <v>42</v>
      </c>
      <c r="X43" s="12"/>
    </row>
    <row r="44" spans="1:33" ht="15.75" customHeight="1">
      <c r="A44" s="8">
        <v>44</v>
      </c>
      <c r="B44" s="9">
        <v>20210515211746</v>
      </c>
      <c r="C44" s="21">
        <v>44331</v>
      </c>
      <c r="D44" s="11" t="s">
        <v>111</v>
      </c>
      <c r="E44" s="37" t="s">
        <v>112</v>
      </c>
      <c r="F44" s="37" t="s">
        <v>113</v>
      </c>
      <c r="G44" s="38" t="s">
        <v>114</v>
      </c>
      <c r="H44" s="37" t="s">
        <v>115</v>
      </c>
      <c r="I44" s="12">
        <v>644</v>
      </c>
      <c r="J44" s="14">
        <v>44364</v>
      </c>
      <c r="K44" s="12" t="s">
        <v>157</v>
      </c>
      <c r="L44" s="12"/>
      <c r="M44" s="12" t="s">
        <v>40</v>
      </c>
      <c r="N44" s="16">
        <v>6400</v>
      </c>
      <c r="O44" s="12">
        <v>25</v>
      </c>
      <c r="P44" s="12">
        <v>0</v>
      </c>
      <c r="Q44" s="16">
        <f t="shared" si="2"/>
        <v>6375</v>
      </c>
      <c r="R44" s="16">
        <v>6395.5</v>
      </c>
      <c r="S44" s="16">
        <f t="shared" si="3"/>
        <v>20.5</v>
      </c>
      <c r="T44" s="12" t="s">
        <v>159</v>
      </c>
      <c r="U44" s="17">
        <v>44369</v>
      </c>
      <c r="V44" s="12" t="s">
        <v>42</v>
      </c>
      <c r="W44" s="23">
        <v>43</v>
      </c>
      <c r="X44" s="37"/>
    </row>
    <row r="45" spans="1:33" ht="15.75" customHeight="1">
      <c r="A45" s="8">
        <v>45</v>
      </c>
      <c r="B45" s="40" t="s">
        <v>105</v>
      </c>
      <c r="C45" s="41">
        <v>42625</v>
      </c>
      <c r="D45" s="12" t="s">
        <v>106</v>
      </c>
      <c r="E45" s="12" t="s">
        <v>107</v>
      </c>
      <c r="F45" s="12" t="s">
        <v>26</v>
      </c>
      <c r="G45" s="12"/>
      <c r="H45" s="12"/>
      <c r="I45" s="12">
        <v>645</v>
      </c>
      <c r="J45" s="14">
        <v>44364</v>
      </c>
      <c r="K45" s="12" t="s">
        <v>141</v>
      </c>
      <c r="L45" s="33"/>
      <c r="M45" s="37" t="s">
        <v>30</v>
      </c>
      <c r="N45" s="34">
        <v>39830</v>
      </c>
      <c r="P45" s="34">
        <v>0</v>
      </c>
      <c r="Q45" s="16">
        <f t="shared" si="2"/>
        <v>39830</v>
      </c>
      <c r="R45" s="34">
        <v>39830</v>
      </c>
      <c r="S45" s="16">
        <f t="shared" si="3"/>
        <v>0</v>
      </c>
      <c r="T45" s="12" t="s">
        <v>160</v>
      </c>
      <c r="U45" s="17">
        <v>44378</v>
      </c>
      <c r="V45" s="12" t="s">
        <v>42</v>
      </c>
      <c r="W45" s="36">
        <v>44</v>
      </c>
      <c r="X45" s="3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46</v>
      </c>
      <c r="B46" s="9">
        <v>20200427137403</v>
      </c>
      <c r="C46" s="25">
        <v>43948</v>
      </c>
      <c r="D46" s="11" t="s">
        <v>72</v>
      </c>
      <c r="E46" s="11" t="s">
        <v>73</v>
      </c>
      <c r="F46" s="11" t="s">
        <v>26</v>
      </c>
      <c r="G46" s="13" t="s">
        <v>74</v>
      </c>
      <c r="H46" s="11" t="s">
        <v>75</v>
      </c>
      <c r="I46" s="12">
        <v>646</v>
      </c>
      <c r="J46" s="14">
        <v>44378</v>
      </c>
      <c r="K46" s="12" t="s">
        <v>161</v>
      </c>
      <c r="L46" s="12"/>
      <c r="M46" s="11" t="s">
        <v>30</v>
      </c>
      <c r="N46" s="16">
        <v>1025</v>
      </c>
      <c r="O46" s="16">
        <v>25</v>
      </c>
      <c r="P46" s="16">
        <v>0</v>
      </c>
      <c r="Q46" s="15">
        <f t="shared" si="2"/>
        <v>1000</v>
      </c>
      <c r="R46" s="16">
        <v>1013</v>
      </c>
      <c r="S46" s="16">
        <f t="shared" si="3"/>
        <v>13</v>
      </c>
      <c r="T46" s="12" t="s">
        <v>162</v>
      </c>
      <c r="U46" s="17">
        <v>44377</v>
      </c>
      <c r="V46" s="12" t="s">
        <v>42</v>
      </c>
      <c r="W46" s="23">
        <v>45</v>
      </c>
      <c r="X46" s="11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47</v>
      </c>
      <c r="B47" s="9">
        <v>2019100884827</v>
      </c>
      <c r="C47" s="25">
        <v>43746</v>
      </c>
      <c r="D47" s="11" t="s">
        <v>77</v>
      </c>
      <c r="E47" s="12" t="s">
        <v>78</v>
      </c>
      <c r="F47" s="12" t="s">
        <v>26</v>
      </c>
      <c r="G47" s="13" t="s">
        <v>79</v>
      </c>
      <c r="H47" s="11" t="s">
        <v>80</v>
      </c>
      <c r="I47" s="12">
        <v>647</v>
      </c>
      <c r="J47" s="14">
        <v>44378</v>
      </c>
      <c r="K47" s="12" t="s">
        <v>161</v>
      </c>
      <c r="L47" s="12"/>
      <c r="M47" s="12" t="s">
        <v>30</v>
      </c>
      <c r="N47" s="16">
        <v>1225</v>
      </c>
      <c r="O47" s="12">
        <v>25</v>
      </c>
      <c r="P47" s="12">
        <v>0</v>
      </c>
      <c r="Q47" s="16">
        <f t="shared" si="2"/>
        <v>1200</v>
      </c>
      <c r="R47" s="12">
        <v>1203</v>
      </c>
      <c r="S47" s="16">
        <f t="shared" si="3"/>
        <v>3</v>
      </c>
      <c r="T47" s="12" t="s">
        <v>163</v>
      </c>
      <c r="U47" s="17">
        <v>44384</v>
      </c>
      <c r="V47" s="12" t="s">
        <v>42</v>
      </c>
      <c r="W47" s="18">
        <v>46</v>
      </c>
      <c r="X47" s="12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48</v>
      </c>
      <c r="B48" s="9">
        <v>20200703140963</v>
      </c>
      <c r="C48" s="10">
        <v>44013</v>
      </c>
      <c r="D48" s="11" t="s">
        <v>24</v>
      </c>
      <c r="E48" s="12" t="s">
        <v>25</v>
      </c>
      <c r="F48" s="12" t="s">
        <v>26</v>
      </c>
      <c r="G48" s="13" t="s">
        <v>27</v>
      </c>
      <c r="H48" s="11" t="s">
        <v>28</v>
      </c>
      <c r="I48" s="12">
        <v>648</v>
      </c>
      <c r="J48" s="14">
        <v>44378</v>
      </c>
      <c r="K48" s="12" t="s">
        <v>161</v>
      </c>
      <c r="L48" s="12"/>
      <c r="M48" s="12" t="s">
        <v>30</v>
      </c>
      <c r="N48" s="12">
        <v>2400</v>
      </c>
      <c r="O48" s="12">
        <v>0</v>
      </c>
      <c r="P48" s="12">
        <v>0</v>
      </c>
      <c r="Q48" s="15">
        <f t="shared" si="2"/>
        <v>2400</v>
      </c>
      <c r="R48" s="12">
        <v>2400</v>
      </c>
      <c r="S48" s="16">
        <f t="shared" si="3"/>
        <v>0</v>
      </c>
      <c r="T48" s="12" t="s">
        <v>164</v>
      </c>
      <c r="U48" s="17">
        <v>44377</v>
      </c>
      <c r="V48" s="12" t="s">
        <v>42</v>
      </c>
      <c r="W48" s="18">
        <v>47</v>
      </c>
      <c r="X48" s="12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49</v>
      </c>
      <c r="B49" s="9">
        <v>20200427137399</v>
      </c>
      <c r="C49" s="25">
        <v>43948</v>
      </c>
      <c r="D49" s="26" t="s">
        <v>82</v>
      </c>
      <c r="E49" s="37" t="s">
        <v>83</v>
      </c>
      <c r="F49" s="37" t="s">
        <v>84</v>
      </c>
      <c r="G49" s="38" t="s">
        <v>165</v>
      </c>
      <c r="H49" s="37" t="s">
        <v>166</v>
      </c>
      <c r="I49" s="12">
        <v>649</v>
      </c>
      <c r="J49" s="14">
        <v>44378</v>
      </c>
      <c r="K49" s="12" t="s">
        <v>161</v>
      </c>
      <c r="L49" s="12"/>
      <c r="M49" s="37" t="s">
        <v>30</v>
      </c>
      <c r="N49" s="16">
        <v>2005</v>
      </c>
      <c r="O49" s="16">
        <v>25</v>
      </c>
      <c r="P49" s="16">
        <v>0</v>
      </c>
      <c r="Q49" s="15">
        <f t="shared" si="2"/>
        <v>1980</v>
      </c>
      <c r="R49" s="16">
        <v>2005</v>
      </c>
      <c r="S49" s="16">
        <f t="shared" si="3"/>
        <v>25</v>
      </c>
      <c r="T49" s="12" t="s">
        <v>167</v>
      </c>
      <c r="U49" s="17">
        <v>44384</v>
      </c>
      <c r="V49" s="12" t="s">
        <v>42</v>
      </c>
      <c r="W49" s="23">
        <v>48</v>
      </c>
      <c r="X49" s="37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50</v>
      </c>
      <c r="B50" s="9">
        <v>20180608156255</v>
      </c>
      <c r="C50" s="14">
        <v>43259</v>
      </c>
      <c r="D50" s="26" t="s">
        <v>55</v>
      </c>
      <c r="E50" s="26" t="s">
        <v>56</v>
      </c>
      <c r="F50" s="26" t="s">
        <v>45</v>
      </c>
      <c r="G50" s="27" t="s">
        <v>57</v>
      </c>
      <c r="H50" s="11" t="s">
        <v>58</v>
      </c>
      <c r="I50" s="12">
        <v>650</v>
      </c>
      <c r="J50" s="14">
        <v>44378</v>
      </c>
      <c r="K50" s="12" t="s">
        <v>161</v>
      </c>
      <c r="L50" s="12"/>
      <c r="M50" s="12" t="s">
        <v>30</v>
      </c>
      <c r="N50" s="12">
        <v>10090</v>
      </c>
      <c r="O50" s="12">
        <v>0</v>
      </c>
      <c r="P50" s="12">
        <v>0</v>
      </c>
      <c r="Q50" s="15">
        <f t="shared" si="2"/>
        <v>10090</v>
      </c>
      <c r="R50" s="28">
        <v>10090</v>
      </c>
      <c r="S50" s="16">
        <f t="shared" si="3"/>
        <v>0</v>
      </c>
      <c r="T50" s="12" t="s">
        <v>168</v>
      </c>
      <c r="U50" s="17">
        <v>44384</v>
      </c>
      <c r="V50" s="12" t="s">
        <v>42</v>
      </c>
      <c r="W50" s="18">
        <v>49</v>
      </c>
      <c r="X50" s="12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51</v>
      </c>
      <c r="B51" s="20" t="s">
        <v>61</v>
      </c>
      <c r="C51" s="21">
        <v>43462</v>
      </c>
      <c r="D51" s="11" t="s">
        <v>62</v>
      </c>
      <c r="E51" s="11" t="s">
        <v>63</v>
      </c>
      <c r="F51" s="11" t="s">
        <v>26</v>
      </c>
      <c r="G51" s="13" t="s">
        <v>64</v>
      </c>
      <c r="H51" s="11" t="s">
        <v>65</v>
      </c>
      <c r="I51" s="12">
        <v>651</v>
      </c>
      <c r="J51" s="14">
        <v>44378</v>
      </c>
      <c r="K51" s="12" t="s">
        <v>161</v>
      </c>
      <c r="L51" s="12"/>
      <c r="M51" s="12" t="s">
        <v>30</v>
      </c>
      <c r="N51" s="16">
        <v>17792</v>
      </c>
      <c r="O51" s="12">
        <v>25</v>
      </c>
      <c r="P51" s="12">
        <v>0</v>
      </c>
      <c r="Q51" s="15">
        <f t="shared" si="2"/>
        <v>17767</v>
      </c>
      <c r="R51" s="30">
        <v>17769</v>
      </c>
      <c r="S51" s="16">
        <f t="shared" si="3"/>
        <v>2</v>
      </c>
      <c r="T51" s="12" t="s">
        <v>169</v>
      </c>
      <c r="U51" s="17">
        <v>44386</v>
      </c>
      <c r="V51" s="12" t="s">
        <v>42</v>
      </c>
      <c r="W51" s="18">
        <v>50</v>
      </c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52</v>
      </c>
      <c r="B52" s="9">
        <v>20181130156245</v>
      </c>
      <c r="C52" s="24">
        <v>43434</v>
      </c>
      <c r="D52" s="11" t="s">
        <v>43</v>
      </c>
      <c r="E52" s="11" t="s">
        <v>44</v>
      </c>
      <c r="F52" s="11" t="s">
        <v>45</v>
      </c>
      <c r="G52" s="13" t="s">
        <v>46</v>
      </c>
      <c r="H52" s="11" t="s">
        <v>47</v>
      </c>
      <c r="I52" s="12">
        <v>652</v>
      </c>
      <c r="J52" s="14">
        <v>44378</v>
      </c>
      <c r="K52" s="12" t="s">
        <v>161</v>
      </c>
      <c r="L52" s="12"/>
      <c r="M52" s="12" t="s">
        <v>30</v>
      </c>
      <c r="N52" s="16">
        <v>465</v>
      </c>
      <c r="O52" s="12">
        <v>25</v>
      </c>
      <c r="P52" s="12">
        <v>0</v>
      </c>
      <c r="Q52" s="16">
        <f t="shared" si="2"/>
        <v>440</v>
      </c>
      <c r="R52" s="16">
        <v>440</v>
      </c>
      <c r="S52" s="16">
        <f t="shared" si="3"/>
        <v>0</v>
      </c>
      <c r="T52" s="12" t="s">
        <v>170</v>
      </c>
      <c r="U52" s="17">
        <v>44376</v>
      </c>
      <c r="V52" s="12" t="s">
        <v>42</v>
      </c>
      <c r="W52" s="18">
        <v>51</v>
      </c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53</v>
      </c>
      <c r="B53" s="20" t="s">
        <v>33</v>
      </c>
      <c r="C53" s="24">
        <v>43435</v>
      </c>
      <c r="D53" s="11" t="s">
        <v>34</v>
      </c>
      <c r="E53" s="11" t="s">
        <v>35</v>
      </c>
      <c r="F53" s="11" t="s">
        <v>36</v>
      </c>
      <c r="G53" s="13" t="s">
        <v>37</v>
      </c>
      <c r="H53" s="11" t="s">
        <v>38</v>
      </c>
      <c r="I53" s="12">
        <v>653</v>
      </c>
      <c r="J53" s="14">
        <v>44378</v>
      </c>
      <c r="K53" s="12" t="s">
        <v>171</v>
      </c>
      <c r="L53" s="12">
        <v>885786681</v>
      </c>
      <c r="M53" s="11" t="s">
        <v>40</v>
      </c>
      <c r="N53" s="16">
        <v>2055</v>
      </c>
      <c r="O53" s="16">
        <v>10</v>
      </c>
      <c r="P53" s="16">
        <v>0</v>
      </c>
      <c r="Q53" s="15">
        <f t="shared" si="2"/>
        <v>2045</v>
      </c>
      <c r="R53" s="16">
        <v>2045</v>
      </c>
      <c r="S53" s="16">
        <f t="shared" si="3"/>
        <v>0</v>
      </c>
      <c r="T53" s="12" t="s">
        <v>172</v>
      </c>
      <c r="U53" s="22">
        <v>44385</v>
      </c>
      <c r="V53" s="12" t="s">
        <v>42</v>
      </c>
      <c r="W53" s="23">
        <v>52</v>
      </c>
      <c r="X53" s="11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54</v>
      </c>
      <c r="B54" s="9">
        <v>20210518211747</v>
      </c>
      <c r="C54" s="10">
        <v>44334</v>
      </c>
      <c r="D54" s="12" t="s">
        <v>135</v>
      </c>
      <c r="E54" s="12" t="s">
        <v>136</v>
      </c>
      <c r="F54" s="12" t="s">
        <v>51</v>
      </c>
      <c r="G54" s="38" t="s">
        <v>137</v>
      </c>
      <c r="H54" s="12" t="s">
        <v>138</v>
      </c>
      <c r="I54" s="12">
        <v>654</v>
      </c>
      <c r="J54" s="14">
        <v>44378</v>
      </c>
      <c r="K54" s="12" t="s">
        <v>161</v>
      </c>
      <c r="L54" s="12">
        <v>15373282</v>
      </c>
      <c r="M54" s="12" t="s">
        <v>30</v>
      </c>
      <c r="N54" s="12">
        <v>13825</v>
      </c>
      <c r="O54" s="16">
        <v>25</v>
      </c>
      <c r="P54" s="12">
        <v>0</v>
      </c>
      <c r="Q54" s="16">
        <f t="shared" si="2"/>
        <v>13800</v>
      </c>
      <c r="R54" s="16">
        <v>13802</v>
      </c>
      <c r="S54" s="16">
        <f t="shared" si="3"/>
        <v>2</v>
      </c>
      <c r="T54" s="12" t="s">
        <v>173</v>
      </c>
      <c r="U54" s="22">
        <v>44385</v>
      </c>
      <c r="V54" s="12" t="s">
        <v>42</v>
      </c>
      <c r="W54" s="18">
        <v>53</v>
      </c>
      <c r="X54" s="12"/>
    </row>
    <row r="55" spans="1:33" ht="15.75" customHeight="1">
      <c r="A55" s="8">
        <v>55</v>
      </c>
      <c r="B55" s="9">
        <v>20210515211746</v>
      </c>
      <c r="C55" s="21">
        <v>44331</v>
      </c>
      <c r="D55" s="11" t="s">
        <v>111</v>
      </c>
      <c r="E55" s="37" t="s">
        <v>112</v>
      </c>
      <c r="F55" s="37" t="s">
        <v>113</v>
      </c>
      <c r="G55" s="38" t="s">
        <v>114</v>
      </c>
      <c r="H55" s="37" t="s">
        <v>115</v>
      </c>
      <c r="I55" s="12">
        <v>655</v>
      </c>
      <c r="J55" s="14">
        <v>44378</v>
      </c>
      <c r="K55" s="12" t="s">
        <v>161</v>
      </c>
      <c r="L55" s="12"/>
      <c r="M55" s="12" t="s">
        <v>40</v>
      </c>
      <c r="N55" s="16">
        <v>12775</v>
      </c>
      <c r="O55" s="12">
        <v>25</v>
      </c>
      <c r="P55" s="12">
        <v>0</v>
      </c>
      <c r="Q55" s="16">
        <f t="shared" si="2"/>
        <v>12750</v>
      </c>
      <c r="R55" s="16">
        <v>12769</v>
      </c>
      <c r="S55" s="16">
        <f t="shared" si="3"/>
        <v>19</v>
      </c>
      <c r="T55" s="12" t="s">
        <v>174</v>
      </c>
      <c r="U55" s="17">
        <v>44378</v>
      </c>
      <c r="V55" s="12" t="s">
        <v>42</v>
      </c>
      <c r="W55" s="23">
        <v>54</v>
      </c>
      <c r="X55" s="37"/>
    </row>
    <row r="56" spans="1:33" ht="15.75" customHeight="1">
      <c r="A56" s="8">
        <v>56</v>
      </c>
      <c r="B56" s="20" t="s">
        <v>93</v>
      </c>
      <c r="C56" s="21">
        <v>43353</v>
      </c>
      <c r="D56" s="11" t="s">
        <v>94</v>
      </c>
      <c r="E56" s="37" t="s">
        <v>95</v>
      </c>
      <c r="F56" s="37" t="s">
        <v>45</v>
      </c>
      <c r="G56" s="38" t="s">
        <v>96</v>
      </c>
      <c r="H56" s="37" t="s">
        <v>97</v>
      </c>
      <c r="I56" s="12">
        <v>656</v>
      </c>
      <c r="J56" s="14">
        <v>44378</v>
      </c>
      <c r="K56" s="12" t="s">
        <v>161</v>
      </c>
      <c r="L56" s="12"/>
      <c r="M56" s="12" t="s">
        <v>30</v>
      </c>
      <c r="N56" s="16">
        <v>1505</v>
      </c>
      <c r="O56" s="12">
        <v>0</v>
      </c>
      <c r="P56" s="12">
        <v>0</v>
      </c>
      <c r="Q56" s="16">
        <f t="shared" si="2"/>
        <v>1505</v>
      </c>
      <c r="R56" s="16">
        <v>1478</v>
      </c>
      <c r="S56" s="16">
        <f t="shared" si="3"/>
        <v>-27</v>
      </c>
      <c r="T56" s="12" t="s">
        <v>175</v>
      </c>
      <c r="U56" s="17">
        <v>44391</v>
      </c>
      <c r="V56" s="12" t="s">
        <v>42</v>
      </c>
      <c r="W56" s="23">
        <v>55</v>
      </c>
      <c r="X56" s="37"/>
    </row>
    <row r="57" spans="1:33" ht="15.75" customHeight="1">
      <c r="A57" s="8">
        <v>57</v>
      </c>
      <c r="B57" s="9">
        <v>20200812151429</v>
      </c>
      <c r="C57" s="21">
        <v>44055</v>
      </c>
      <c r="D57" s="12" t="s">
        <v>88</v>
      </c>
      <c r="E57" s="11" t="s">
        <v>89</v>
      </c>
      <c r="F57" s="11" t="s">
        <v>26</v>
      </c>
      <c r="G57" s="13" t="s">
        <v>90</v>
      </c>
      <c r="H57" s="12" t="s">
        <v>91</v>
      </c>
      <c r="I57" s="12">
        <v>657</v>
      </c>
      <c r="J57" s="14">
        <v>44378</v>
      </c>
      <c r="K57" s="12" t="s">
        <v>161</v>
      </c>
      <c r="L57" s="12"/>
      <c r="M57" s="12" t="s">
        <v>30</v>
      </c>
      <c r="N57" s="16">
        <v>1608.75</v>
      </c>
      <c r="O57" s="12">
        <v>25</v>
      </c>
      <c r="P57" s="12">
        <v>0</v>
      </c>
      <c r="Q57" s="15">
        <f t="shared" si="2"/>
        <v>1583.75</v>
      </c>
      <c r="R57" s="12">
        <v>1583.75</v>
      </c>
      <c r="S57" s="16">
        <f t="shared" si="3"/>
        <v>0</v>
      </c>
      <c r="T57" s="12" t="s">
        <v>176</v>
      </c>
      <c r="U57" s="17">
        <v>44392</v>
      </c>
      <c r="V57" s="12" t="s">
        <v>42</v>
      </c>
      <c r="W57" s="39">
        <v>56</v>
      </c>
    </row>
    <row r="58" spans="1:33" ht="15.75" customHeight="1">
      <c r="A58" s="8">
        <v>58</v>
      </c>
      <c r="B58" s="9">
        <v>20200427137399</v>
      </c>
      <c r="C58" s="25">
        <v>43948</v>
      </c>
      <c r="D58" s="26" t="s">
        <v>82</v>
      </c>
      <c r="E58" s="37" t="s">
        <v>83</v>
      </c>
      <c r="F58" s="37" t="s">
        <v>84</v>
      </c>
      <c r="G58" s="38" t="s">
        <v>165</v>
      </c>
      <c r="H58" s="37" t="s">
        <v>166</v>
      </c>
      <c r="I58" s="12">
        <v>658</v>
      </c>
      <c r="J58" s="14">
        <v>44391</v>
      </c>
      <c r="K58" s="12" t="s">
        <v>161</v>
      </c>
      <c r="L58" s="12"/>
      <c r="M58" s="37" t="s">
        <v>30</v>
      </c>
      <c r="N58" s="16">
        <v>685</v>
      </c>
      <c r="O58" s="16">
        <v>25</v>
      </c>
      <c r="P58" s="16">
        <v>0</v>
      </c>
      <c r="Q58" s="15">
        <f t="shared" si="2"/>
        <v>660</v>
      </c>
      <c r="R58" s="16">
        <v>685</v>
      </c>
      <c r="S58" s="16">
        <f t="shared" si="3"/>
        <v>25</v>
      </c>
      <c r="T58" s="12" t="s">
        <v>177</v>
      </c>
      <c r="U58" s="17">
        <v>44397</v>
      </c>
      <c r="V58" s="12" t="s">
        <v>42</v>
      </c>
      <c r="W58" s="23">
        <v>57</v>
      </c>
      <c r="X58" s="37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59</v>
      </c>
      <c r="B59" s="9">
        <v>20210615230187</v>
      </c>
      <c r="C59" s="42">
        <v>44362</v>
      </c>
      <c r="D59" s="43" t="s">
        <v>178</v>
      </c>
      <c r="E59" s="12" t="s">
        <v>179</v>
      </c>
      <c r="F59" s="12" t="s">
        <v>51</v>
      </c>
      <c r="G59" s="38" t="s">
        <v>180</v>
      </c>
      <c r="H59" s="12" t="s">
        <v>181</v>
      </c>
      <c r="I59" s="12">
        <v>659</v>
      </c>
      <c r="J59" s="14">
        <v>44391</v>
      </c>
      <c r="K59" s="12" t="s">
        <v>182</v>
      </c>
      <c r="L59" s="33"/>
      <c r="M59" s="37" t="s">
        <v>30</v>
      </c>
      <c r="N59" s="34">
        <v>2525</v>
      </c>
      <c r="O59" s="12">
        <v>25</v>
      </c>
      <c r="P59" s="34">
        <v>0</v>
      </c>
      <c r="Q59" s="15">
        <f t="shared" si="2"/>
        <v>2500</v>
      </c>
      <c r="R59" s="34">
        <v>2488</v>
      </c>
      <c r="S59" s="16">
        <f t="shared" si="3"/>
        <v>-12</v>
      </c>
      <c r="T59" s="12" t="s">
        <v>183</v>
      </c>
      <c r="U59" s="17">
        <v>44392</v>
      </c>
      <c r="V59" s="12" t="s">
        <v>42</v>
      </c>
      <c r="W59" s="36">
        <v>58</v>
      </c>
      <c r="X59" s="33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60</v>
      </c>
      <c r="B60" s="40" t="s">
        <v>105</v>
      </c>
      <c r="C60" s="41">
        <v>42625</v>
      </c>
      <c r="D60" s="12" t="s">
        <v>106</v>
      </c>
      <c r="E60" s="12" t="s">
        <v>107</v>
      </c>
      <c r="F60" s="12" t="s">
        <v>26</v>
      </c>
      <c r="G60" s="12"/>
      <c r="H60" s="12"/>
      <c r="I60" s="12">
        <v>660</v>
      </c>
      <c r="J60" s="14">
        <v>44394</v>
      </c>
      <c r="K60" s="12" t="s">
        <v>161</v>
      </c>
      <c r="L60" s="33"/>
      <c r="M60" s="37" t="s">
        <v>30</v>
      </c>
      <c r="N60" s="34">
        <v>29230</v>
      </c>
      <c r="O60" s="12">
        <v>0</v>
      </c>
      <c r="P60" s="34">
        <v>0</v>
      </c>
      <c r="Q60" s="16">
        <f t="shared" si="2"/>
        <v>29230</v>
      </c>
      <c r="R60" s="34">
        <v>29230</v>
      </c>
      <c r="S60" s="16">
        <f t="shared" si="3"/>
        <v>0</v>
      </c>
      <c r="T60" s="12" t="s">
        <v>184</v>
      </c>
      <c r="U60" s="17">
        <v>44411</v>
      </c>
      <c r="V60" s="12" t="s">
        <v>42</v>
      </c>
      <c r="W60" s="36">
        <v>59</v>
      </c>
      <c r="X60" s="3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61</v>
      </c>
      <c r="B61" s="20" t="s">
        <v>61</v>
      </c>
      <c r="C61" s="21">
        <v>43462</v>
      </c>
      <c r="D61" s="11" t="s">
        <v>62</v>
      </c>
      <c r="E61" s="11" t="s">
        <v>63</v>
      </c>
      <c r="F61" s="11" t="s">
        <v>26</v>
      </c>
      <c r="G61" s="13" t="s">
        <v>64</v>
      </c>
      <c r="H61" s="11" t="s">
        <v>65</v>
      </c>
      <c r="I61" s="12">
        <v>661</v>
      </c>
      <c r="J61" s="14">
        <v>44409</v>
      </c>
      <c r="K61" s="12" t="s">
        <v>185</v>
      </c>
      <c r="L61" s="12"/>
      <c r="M61" s="12" t="s">
        <v>30</v>
      </c>
      <c r="N61" s="16">
        <v>17915.5</v>
      </c>
      <c r="O61" s="12">
        <v>25</v>
      </c>
      <c r="P61" s="12">
        <v>0</v>
      </c>
      <c r="Q61" s="15">
        <f t="shared" si="2"/>
        <v>17890.5</v>
      </c>
      <c r="R61" s="30">
        <v>17892.5</v>
      </c>
      <c r="S61" s="16">
        <f t="shared" si="3"/>
        <v>2</v>
      </c>
      <c r="T61" s="12" t="s">
        <v>186</v>
      </c>
      <c r="U61" s="17">
        <v>44417</v>
      </c>
      <c r="V61" s="12" t="s">
        <v>42</v>
      </c>
      <c r="W61" s="18">
        <v>60</v>
      </c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62</v>
      </c>
      <c r="B62" s="9">
        <v>20181130156245</v>
      </c>
      <c r="C62" s="24">
        <v>43434</v>
      </c>
      <c r="D62" s="11" t="s">
        <v>43</v>
      </c>
      <c r="E62" s="11" t="s">
        <v>44</v>
      </c>
      <c r="F62" s="11" t="s">
        <v>45</v>
      </c>
      <c r="G62" s="13" t="s">
        <v>46</v>
      </c>
      <c r="H62" s="11" t="s">
        <v>47</v>
      </c>
      <c r="I62" s="12">
        <v>662</v>
      </c>
      <c r="J62" s="14">
        <v>44409</v>
      </c>
      <c r="K62" s="12" t="s">
        <v>185</v>
      </c>
      <c r="L62" s="12"/>
      <c r="M62" s="12" t="s">
        <v>30</v>
      </c>
      <c r="N62" s="16">
        <v>465</v>
      </c>
      <c r="O62" s="12">
        <v>25</v>
      </c>
      <c r="P62" s="12">
        <v>0</v>
      </c>
      <c r="Q62" s="16">
        <f t="shared" si="2"/>
        <v>440</v>
      </c>
      <c r="R62" s="16">
        <v>465</v>
      </c>
      <c r="S62" s="16">
        <f t="shared" si="3"/>
        <v>25</v>
      </c>
      <c r="T62" s="12" t="s">
        <v>187</v>
      </c>
      <c r="U62" s="17">
        <v>44411</v>
      </c>
      <c r="V62" s="12" t="s">
        <v>42</v>
      </c>
      <c r="W62" s="18">
        <v>61</v>
      </c>
      <c r="X62" s="12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63</v>
      </c>
      <c r="B63" s="9">
        <v>20200427137403</v>
      </c>
      <c r="C63" s="25">
        <v>43948</v>
      </c>
      <c r="D63" s="11" t="s">
        <v>72</v>
      </c>
      <c r="E63" s="11" t="s">
        <v>73</v>
      </c>
      <c r="F63" s="11" t="s">
        <v>26</v>
      </c>
      <c r="G63" s="13" t="s">
        <v>74</v>
      </c>
      <c r="H63" s="11" t="s">
        <v>75</v>
      </c>
      <c r="I63" s="12">
        <v>663</v>
      </c>
      <c r="J63" s="14">
        <v>44409</v>
      </c>
      <c r="K63" s="12" t="s">
        <v>185</v>
      </c>
      <c r="L63" s="12"/>
      <c r="M63" s="11" t="s">
        <v>30</v>
      </c>
      <c r="N63" s="16">
        <v>1025</v>
      </c>
      <c r="O63" s="16">
        <v>25</v>
      </c>
      <c r="P63" s="16">
        <v>0</v>
      </c>
      <c r="Q63" s="15">
        <f t="shared" si="2"/>
        <v>1000</v>
      </c>
      <c r="R63" s="16">
        <v>1013</v>
      </c>
      <c r="S63" s="16">
        <f t="shared" si="3"/>
        <v>13</v>
      </c>
      <c r="T63" s="12" t="s">
        <v>188</v>
      </c>
      <c r="U63" s="17">
        <v>44407</v>
      </c>
      <c r="V63" s="12" t="s">
        <v>42</v>
      </c>
      <c r="W63" s="23">
        <v>62</v>
      </c>
      <c r="X63" s="11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64</v>
      </c>
      <c r="B64" s="9">
        <v>2019100884827</v>
      </c>
      <c r="C64" s="25">
        <v>43746</v>
      </c>
      <c r="D64" s="11" t="s">
        <v>77</v>
      </c>
      <c r="E64" s="12" t="s">
        <v>78</v>
      </c>
      <c r="F64" s="12" t="s">
        <v>26</v>
      </c>
      <c r="G64" s="13" t="s">
        <v>189</v>
      </c>
      <c r="H64" s="11" t="s">
        <v>80</v>
      </c>
      <c r="I64" s="12">
        <v>664</v>
      </c>
      <c r="J64" s="14">
        <v>44409</v>
      </c>
      <c r="K64" s="12" t="s">
        <v>185</v>
      </c>
      <c r="L64" s="12"/>
      <c r="M64" s="12" t="s">
        <v>30</v>
      </c>
      <c r="N64" s="16">
        <v>1225</v>
      </c>
      <c r="O64" s="12">
        <v>25</v>
      </c>
      <c r="P64" s="12">
        <v>0</v>
      </c>
      <c r="Q64" s="16">
        <f t="shared" si="2"/>
        <v>1200</v>
      </c>
      <c r="R64" s="12">
        <v>1203</v>
      </c>
      <c r="S64" s="16">
        <f t="shared" si="3"/>
        <v>3</v>
      </c>
      <c r="T64" s="12" t="s">
        <v>190</v>
      </c>
      <c r="U64" s="17">
        <v>44412</v>
      </c>
      <c r="V64" s="12" t="s">
        <v>42</v>
      </c>
      <c r="W64" s="18">
        <v>63</v>
      </c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65</v>
      </c>
      <c r="B65" s="9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12">
        <v>665</v>
      </c>
      <c r="J65" s="14">
        <v>44409</v>
      </c>
      <c r="K65" s="12" t="s">
        <v>185</v>
      </c>
      <c r="L65" s="12"/>
      <c r="M65" s="12" t="s">
        <v>30</v>
      </c>
      <c r="N65" s="12">
        <v>2400</v>
      </c>
      <c r="O65" s="12">
        <v>0</v>
      </c>
      <c r="P65" s="12">
        <v>0</v>
      </c>
      <c r="Q65" s="15">
        <f t="shared" si="2"/>
        <v>2400</v>
      </c>
      <c r="R65" s="12">
        <v>2400</v>
      </c>
      <c r="S65" s="16">
        <f t="shared" si="3"/>
        <v>0</v>
      </c>
      <c r="T65" s="12" t="s">
        <v>191</v>
      </c>
      <c r="U65" s="17">
        <v>44407</v>
      </c>
      <c r="V65" s="12" t="s">
        <v>42</v>
      </c>
      <c r="W65" s="18">
        <v>64</v>
      </c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66</v>
      </c>
      <c r="B66" s="9">
        <v>20200427137399</v>
      </c>
      <c r="C66" s="25">
        <v>43948</v>
      </c>
      <c r="D66" s="26" t="s">
        <v>82</v>
      </c>
      <c r="E66" s="37" t="s">
        <v>83</v>
      </c>
      <c r="F66" s="37" t="s">
        <v>84</v>
      </c>
      <c r="G66" s="38" t="s">
        <v>165</v>
      </c>
      <c r="H66" s="37" t="s">
        <v>166</v>
      </c>
      <c r="I66" s="12">
        <v>666</v>
      </c>
      <c r="J66" s="14">
        <v>44409</v>
      </c>
      <c r="K66" s="12" t="s">
        <v>185</v>
      </c>
      <c r="L66" s="12"/>
      <c r="M66" s="37" t="s">
        <v>30</v>
      </c>
      <c r="N66" s="16">
        <v>905</v>
      </c>
      <c r="O66" s="16">
        <v>25</v>
      </c>
      <c r="P66" s="16">
        <v>0</v>
      </c>
      <c r="Q66" s="15">
        <f t="shared" si="2"/>
        <v>880</v>
      </c>
      <c r="R66" s="16">
        <v>905</v>
      </c>
      <c r="S66" s="16">
        <f t="shared" si="3"/>
        <v>25</v>
      </c>
      <c r="T66" s="12" t="s">
        <v>192</v>
      </c>
      <c r="U66" s="17">
        <v>44414</v>
      </c>
      <c r="V66" s="12" t="s">
        <v>42</v>
      </c>
      <c r="W66" s="23">
        <v>65</v>
      </c>
      <c r="X66" s="37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67</v>
      </c>
      <c r="B67" s="9">
        <v>20210518211747</v>
      </c>
      <c r="C67" s="10">
        <v>44334</v>
      </c>
      <c r="D67" s="12" t="s">
        <v>135</v>
      </c>
      <c r="E67" s="12" t="s">
        <v>136</v>
      </c>
      <c r="F67" s="12" t="s">
        <v>51</v>
      </c>
      <c r="G67" s="38" t="s">
        <v>137</v>
      </c>
      <c r="H67" s="12" t="s">
        <v>138</v>
      </c>
      <c r="I67" s="12">
        <v>667</v>
      </c>
      <c r="J67" s="14">
        <v>44409</v>
      </c>
      <c r="K67" s="12" t="s">
        <v>185</v>
      </c>
      <c r="L67" s="12">
        <v>15373282</v>
      </c>
      <c r="M67" s="12" t="s">
        <v>30</v>
      </c>
      <c r="N67" s="12">
        <v>9225</v>
      </c>
      <c r="O67" s="16">
        <v>25</v>
      </c>
      <c r="P67" s="12">
        <v>0</v>
      </c>
      <c r="Q67" s="16">
        <f t="shared" si="2"/>
        <v>9200</v>
      </c>
      <c r="R67" s="16">
        <v>9225</v>
      </c>
      <c r="S67" s="16">
        <f t="shared" si="3"/>
        <v>25</v>
      </c>
      <c r="T67" s="12" t="s">
        <v>193</v>
      </c>
      <c r="U67" s="17">
        <v>44414</v>
      </c>
      <c r="V67" s="12" t="s">
        <v>42</v>
      </c>
      <c r="W67" s="18">
        <v>66</v>
      </c>
      <c r="X67" s="12"/>
    </row>
    <row r="68" spans="1:33" ht="15.75" customHeight="1">
      <c r="A68" s="8">
        <v>68</v>
      </c>
      <c r="B68" s="9">
        <v>20210515211746</v>
      </c>
      <c r="C68" s="21">
        <v>44331</v>
      </c>
      <c r="D68" s="11" t="s">
        <v>111</v>
      </c>
      <c r="E68" s="37" t="s">
        <v>112</v>
      </c>
      <c r="F68" s="37" t="s">
        <v>113</v>
      </c>
      <c r="G68" s="38" t="s">
        <v>114</v>
      </c>
      <c r="H68" s="37" t="s">
        <v>115</v>
      </c>
      <c r="I68" s="12">
        <v>668</v>
      </c>
      <c r="J68" s="14">
        <v>44409</v>
      </c>
      <c r="K68" s="12" t="s">
        <v>185</v>
      </c>
      <c r="L68" s="12"/>
      <c r="M68" s="12" t="s">
        <v>40</v>
      </c>
      <c r="N68" s="16">
        <v>6400</v>
      </c>
      <c r="O68" s="12">
        <v>25</v>
      </c>
      <c r="P68" s="12">
        <v>0</v>
      </c>
      <c r="Q68" s="16">
        <f t="shared" si="2"/>
        <v>6375</v>
      </c>
      <c r="R68" s="16">
        <v>6395.5</v>
      </c>
      <c r="S68" s="16">
        <f t="shared" si="3"/>
        <v>20.5</v>
      </c>
      <c r="T68" s="12" t="s">
        <v>194</v>
      </c>
      <c r="U68" s="17">
        <v>44419</v>
      </c>
      <c r="V68" s="12" t="s">
        <v>42</v>
      </c>
      <c r="W68" s="23">
        <v>67</v>
      </c>
      <c r="X68" s="37"/>
    </row>
    <row r="69" spans="1:33" ht="15.75" customHeight="1">
      <c r="A69" s="8">
        <v>69</v>
      </c>
      <c r="B69" s="20" t="s">
        <v>93</v>
      </c>
      <c r="C69" s="21">
        <v>43353</v>
      </c>
      <c r="D69" s="11" t="s">
        <v>94</v>
      </c>
      <c r="E69" s="37" t="s">
        <v>95</v>
      </c>
      <c r="F69" s="37" t="s">
        <v>45</v>
      </c>
      <c r="G69" s="38" t="s">
        <v>96</v>
      </c>
      <c r="H69" s="37" t="s">
        <v>97</v>
      </c>
      <c r="I69" s="12">
        <v>669</v>
      </c>
      <c r="J69" s="14">
        <v>44409</v>
      </c>
      <c r="K69" s="12" t="s">
        <v>185</v>
      </c>
      <c r="L69" s="12"/>
      <c r="M69" s="12" t="s">
        <v>30</v>
      </c>
      <c r="N69" s="16">
        <v>1237</v>
      </c>
      <c r="O69" s="12">
        <v>0</v>
      </c>
      <c r="P69" s="12">
        <v>35</v>
      </c>
      <c r="Q69" s="16">
        <f t="shared" si="2"/>
        <v>1237</v>
      </c>
      <c r="R69" s="16">
        <v>1210</v>
      </c>
      <c r="S69" s="16">
        <f t="shared" si="3"/>
        <v>-27</v>
      </c>
      <c r="T69" s="12" t="s">
        <v>195</v>
      </c>
      <c r="U69" s="17">
        <v>44424</v>
      </c>
      <c r="V69" s="12" t="s">
        <v>42</v>
      </c>
      <c r="W69" s="23">
        <v>68</v>
      </c>
      <c r="X69" s="37"/>
    </row>
    <row r="70" spans="1:33" ht="15.75" customHeight="1">
      <c r="A70" s="8">
        <v>70</v>
      </c>
      <c r="B70" s="9">
        <v>20200812151429</v>
      </c>
      <c r="C70" s="21">
        <v>44055</v>
      </c>
      <c r="D70" s="12" t="s">
        <v>88</v>
      </c>
      <c r="E70" s="11" t="s">
        <v>89</v>
      </c>
      <c r="F70" s="11" t="s">
        <v>26</v>
      </c>
      <c r="G70" s="13" t="s">
        <v>90</v>
      </c>
      <c r="H70" s="12" t="s">
        <v>91</v>
      </c>
      <c r="I70" s="12">
        <v>670</v>
      </c>
      <c r="J70" s="14">
        <v>44409</v>
      </c>
      <c r="K70" s="12" t="s">
        <v>185</v>
      </c>
      <c r="L70" s="12"/>
      <c r="M70" s="12" t="s">
        <v>30</v>
      </c>
      <c r="N70" s="16">
        <v>1600</v>
      </c>
      <c r="O70" s="12">
        <v>25</v>
      </c>
      <c r="P70" s="12">
        <v>0</v>
      </c>
      <c r="Q70" s="15">
        <f t="shared" si="2"/>
        <v>1575</v>
      </c>
      <c r="R70" s="12">
        <v>1575</v>
      </c>
      <c r="S70" s="16">
        <f t="shared" si="3"/>
        <v>0</v>
      </c>
      <c r="T70" s="12" t="s">
        <v>196</v>
      </c>
      <c r="U70" s="17">
        <v>44419</v>
      </c>
      <c r="V70" s="12" t="s">
        <v>42</v>
      </c>
      <c r="W70" s="39">
        <v>69</v>
      </c>
    </row>
    <row r="71" spans="1:33" ht="15.75" customHeight="1">
      <c r="A71" s="8">
        <v>71</v>
      </c>
      <c r="B71" s="9">
        <v>20180608156255</v>
      </c>
      <c r="C71" s="14">
        <v>43259</v>
      </c>
      <c r="D71" s="26" t="s">
        <v>55</v>
      </c>
      <c r="E71" s="26" t="s">
        <v>56</v>
      </c>
      <c r="F71" s="26" t="s">
        <v>45</v>
      </c>
      <c r="G71" s="27" t="s">
        <v>57</v>
      </c>
      <c r="H71" s="11" t="s">
        <v>58</v>
      </c>
      <c r="I71" s="12">
        <v>671</v>
      </c>
      <c r="J71" s="14">
        <v>44409</v>
      </c>
      <c r="K71" s="12" t="s">
        <v>185</v>
      </c>
      <c r="L71" s="12"/>
      <c r="M71" s="12" t="s">
        <v>30</v>
      </c>
      <c r="N71" s="12">
        <v>7362.5</v>
      </c>
      <c r="O71" s="12">
        <v>0</v>
      </c>
      <c r="P71" s="12">
        <v>0</v>
      </c>
      <c r="Q71" s="15">
        <f t="shared" si="2"/>
        <v>7362.5</v>
      </c>
      <c r="R71" s="28">
        <v>7362.5</v>
      </c>
      <c r="S71" s="16">
        <f t="shared" si="3"/>
        <v>0</v>
      </c>
      <c r="T71" s="12" t="s">
        <v>197</v>
      </c>
      <c r="U71" s="17">
        <v>44412</v>
      </c>
      <c r="V71" s="12" t="s">
        <v>42</v>
      </c>
      <c r="W71" s="18">
        <v>70</v>
      </c>
      <c r="X71" s="12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72</v>
      </c>
      <c r="B72" s="9">
        <v>20210515211746</v>
      </c>
      <c r="C72" s="21">
        <v>44331</v>
      </c>
      <c r="D72" s="11" t="s">
        <v>111</v>
      </c>
      <c r="E72" s="37" t="s">
        <v>112</v>
      </c>
      <c r="F72" s="37" t="s">
        <v>113</v>
      </c>
      <c r="G72" s="38" t="s">
        <v>114</v>
      </c>
      <c r="H72" s="37" t="s">
        <v>115</v>
      </c>
      <c r="I72" s="12">
        <v>672</v>
      </c>
      <c r="J72" s="14">
        <v>44420</v>
      </c>
      <c r="K72" s="12" t="s">
        <v>185</v>
      </c>
      <c r="L72" s="12"/>
      <c r="M72" s="12" t="s">
        <v>40</v>
      </c>
      <c r="N72" s="16">
        <v>3350</v>
      </c>
      <c r="O72" s="12">
        <v>25</v>
      </c>
      <c r="P72" s="12">
        <v>0</v>
      </c>
      <c r="Q72" s="16">
        <f t="shared" si="2"/>
        <v>3325</v>
      </c>
      <c r="R72" s="16">
        <v>3345.5</v>
      </c>
      <c r="S72" s="16">
        <f t="shared" si="3"/>
        <v>20.5</v>
      </c>
      <c r="T72" s="12" t="s">
        <v>198</v>
      </c>
      <c r="U72" s="17">
        <v>44427</v>
      </c>
      <c r="V72" s="12" t="s">
        <v>42</v>
      </c>
      <c r="W72" s="23">
        <v>71</v>
      </c>
      <c r="X72" s="37"/>
    </row>
    <row r="73" spans="1:33" ht="15.75" customHeight="1">
      <c r="A73" s="8">
        <v>73</v>
      </c>
      <c r="B73" s="9">
        <v>20200427137399</v>
      </c>
      <c r="C73" s="25">
        <v>43948</v>
      </c>
      <c r="D73" s="26" t="s">
        <v>82</v>
      </c>
      <c r="E73" s="37" t="s">
        <v>83</v>
      </c>
      <c r="F73" s="37" t="s">
        <v>84</v>
      </c>
      <c r="G73" s="38" t="s">
        <v>165</v>
      </c>
      <c r="H73" s="37" t="s">
        <v>166</v>
      </c>
      <c r="I73" s="12">
        <v>673</v>
      </c>
      <c r="J73" s="14">
        <v>44426</v>
      </c>
      <c r="K73" s="12" t="s">
        <v>185</v>
      </c>
      <c r="L73" s="12"/>
      <c r="M73" s="37" t="s">
        <v>30</v>
      </c>
      <c r="N73" s="16">
        <v>399</v>
      </c>
      <c r="O73" s="16">
        <v>25</v>
      </c>
      <c r="P73" s="16">
        <v>0</v>
      </c>
      <c r="Q73" s="15">
        <f t="shared" si="2"/>
        <v>374</v>
      </c>
      <c r="R73" s="16">
        <v>399</v>
      </c>
      <c r="S73" s="16">
        <f t="shared" si="3"/>
        <v>25</v>
      </c>
      <c r="T73" s="12" t="s">
        <v>199</v>
      </c>
      <c r="U73" s="17">
        <v>44440</v>
      </c>
      <c r="V73" s="12" t="s">
        <v>42</v>
      </c>
      <c r="W73" s="23">
        <v>72</v>
      </c>
      <c r="X73" s="37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74</v>
      </c>
      <c r="B74" s="40" t="s">
        <v>105</v>
      </c>
      <c r="C74" s="41">
        <v>42625</v>
      </c>
      <c r="D74" s="12" t="s">
        <v>106</v>
      </c>
      <c r="E74" s="12" t="s">
        <v>107</v>
      </c>
      <c r="F74" s="12" t="s">
        <v>26</v>
      </c>
      <c r="G74" s="12"/>
      <c r="H74" s="12"/>
      <c r="I74" s="12">
        <v>674</v>
      </c>
      <c r="J74" s="14">
        <v>44426</v>
      </c>
      <c r="K74" s="12" t="s">
        <v>185</v>
      </c>
      <c r="L74" s="33"/>
      <c r="M74" s="37" t="s">
        <v>30</v>
      </c>
      <c r="N74" s="34">
        <v>26730</v>
      </c>
      <c r="O74" s="12">
        <v>0</v>
      </c>
      <c r="P74" s="34">
        <v>0</v>
      </c>
      <c r="Q74" s="16">
        <f t="shared" si="2"/>
        <v>26730</v>
      </c>
      <c r="R74" s="34">
        <v>26730</v>
      </c>
      <c r="S74" s="16">
        <f t="shared" si="3"/>
        <v>0</v>
      </c>
      <c r="T74" s="12" t="s">
        <v>200</v>
      </c>
      <c r="U74" s="17">
        <v>44440</v>
      </c>
      <c r="V74" s="12" t="s">
        <v>42</v>
      </c>
      <c r="W74" s="36">
        <v>73</v>
      </c>
      <c r="X74" s="33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75</v>
      </c>
      <c r="B75" s="9">
        <v>20180608156255</v>
      </c>
      <c r="C75" s="14">
        <v>43259</v>
      </c>
      <c r="D75" s="26" t="s">
        <v>55</v>
      </c>
      <c r="E75" s="26" t="s">
        <v>56</v>
      </c>
      <c r="F75" s="26" t="s">
        <v>45</v>
      </c>
      <c r="G75" s="27" t="s">
        <v>57</v>
      </c>
      <c r="H75" s="11" t="s">
        <v>58</v>
      </c>
      <c r="I75" s="12">
        <v>675</v>
      </c>
      <c r="J75" s="14">
        <v>44440</v>
      </c>
      <c r="K75" s="12" t="s">
        <v>201</v>
      </c>
      <c r="L75" s="12"/>
      <c r="M75" s="12" t="s">
        <v>30</v>
      </c>
      <c r="N75" s="12">
        <v>5099</v>
      </c>
      <c r="O75" s="12">
        <v>0</v>
      </c>
      <c r="P75" s="12">
        <v>0</v>
      </c>
      <c r="Q75" s="15">
        <f t="shared" si="2"/>
        <v>5099</v>
      </c>
      <c r="R75" s="28">
        <v>5099</v>
      </c>
      <c r="S75" s="16">
        <f t="shared" si="3"/>
        <v>0</v>
      </c>
      <c r="T75" s="12" t="s">
        <v>202</v>
      </c>
      <c r="U75" s="17">
        <v>44447</v>
      </c>
      <c r="V75" s="12" t="s">
        <v>42</v>
      </c>
      <c r="W75" s="44">
        <v>74</v>
      </c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76</v>
      </c>
      <c r="B76" s="20" t="s">
        <v>61</v>
      </c>
      <c r="C76" s="21">
        <v>43462</v>
      </c>
      <c r="D76" s="11" t="s">
        <v>62</v>
      </c>
      <c r="E76" s="11" t="s">
        <v>63</v>
      </c>
      <c r="F76" s="11" t="s">
        <v>26</v>
      </c>
      <c r="G76" s="13" t="s">
        <v>64</v>
      </c>
      <c r="H76" s="11" t="s">
        <v>65</v>
      </c>
      <c r="I76" s="12">
        <v>676</v>
      </c>
      <c r="J76" s="14">
        <v>44440</v>
      </c>
      <c r="K76" s="12" t="s">
        <v>201</v>
      </c>
      <c r="L76" s="12"/>
      <c r="M76" s="12" t="s">
        <v>30</v>
      </c>
      <c r="N76" s="16">
        <v>13381</v>
      </c>
      <c r="O76" s="12">
        <v>25</v>
      </c>
      <c r="P76" s="12">
        <v>0</v>
      </c>
      <c r="Q76" s="15">
        <f t="shared" si="2"/>
        <v>13356</v>
      </c>
      <c r="R76" s="30">
        <v>13358</v>
      </c>
      <c r="S76" s="16">
        <f t="shared" si="3"/>
        <v>2</v>
      </c>
      <c r="T76" s="12" t="s">
        <v>203</v>
      </c>
      <c r="U76" s="17">
        <v>44440</v>
      </c>
      <c r="V76" s="12" t="s">
        <v>42</v>
      </c>
      <c r="W76" s="44">
        <v>75</v>
      </c>
      <c r="X76" s="12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77</v>
      </c>
      <c r="B77" s="9">
        <v>20181130156245</v>
      </c>
      <c r="C77" s="24">
        <v>43434</v>
      </c>
      <c r="D77" s="11" t="s">
        <v>43</v>
      </c>
      <c r="E77" s="11" t="s">
        <v>44</v>
      </c>
      <c r="F77" s="11" t="s">
        <v>45</v>
      </c>
      <c r="G77" s="13" t="s">
        <v>46</v>
      </c>
      <c r="H77" s="11" t="s">
        <v>47</v>
      </c>
      <c r="I77" s="12">
        <v>677</v>
      </c>
      <c r="J77" s="14">
        <v>44440</v>
      </c>
      <c r="K77" s="12" t="s">
        <v>201</v>
      </c>
      <c r="L77" s="12"/>
      <c r="M77" s="12" t="s">
        <v>30</v>
      </c>
      <c r="N77" s="16">
        <v>465</v>
      </c>
      <c r="O77" s="12">
        <v>25</v>
      </c>
      <c r="P77" s="12">
        <v>0</v>
      </c>
      <c r="Q77" s="16">
        <f t="shared" si="2"/>
        <v>440</v>
      </c>
      <c r="R77" s="16">
        <v>465</v>
      </c>
      <c r="S77" s="16">
        <f t="shared" si="3"/>
        <v>25</v>
      </c>
      <c r="T77" s="12" t="s">
        <v>204</v>
      </c>
      <c r="U77" s="17">
        <v>44439</v>
      </c>
      <c r="V77" s="12" t="s">
        <v>42</v>
      </c>
      <c r="W77" s="44">
        <v>76</v>
      </c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78</v>
      </c>
      <c r="B78" s="9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75</v>
      </c>
      <c r="I78" s="12">
        <v>678</v>
      </c>
      <c r="J78" s="14">
        <v>44440</v>
      </c>
      <c r="K78" s="12" t="s">
        <v>201</v>
      </c>
      <c r="L78" s="12"/>
      <c r="M78" s="11" t="s">
        <v>30</v>
      </c>
      <c r="N78" s="16">
        <v>1025</v>
      </c>
      <c r="O78" s="16">
        <v>25</v>
      </c>
      <c r="P78" s="16">
        <v>0</v>
      </c>
      <c r="Q78" s="15">
        <f t="shared" si="2"/>
        <v>1000</v>
      </c>
      <c r="R78" s="16">
        <v>1013</v>
      </c>
      <c r="S78" s="16">
        <f t="shared" si="3"/>
        <v>13</v>
      </c>
      <c r="T78" s="12" t="s">
        <v>205</v>
      </c>
      <c r="U78" s="17">
        <v>44441</v>
      </c>
      <c r="V78" s="12" t="s">
        <v>42</v>
      </c>
      <c r="W78" s="45">
        <v>77</v>
      </c>
      <c r="X78" s="11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79</v>
      </c>
      <c r="B79" s="9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189</v>
      </c>
      <c r="H79" s="11" t="s">
        <v>80</v>
      </c>
      <c r="I79" s="12">
        <v>679</v>
      </c>
      <c r="J79" s="14">
        <v>44440</v>
      </c>
      <c r="K79" s="12" t="s">
        <v>201</v>
      </c>
      <c r="L79" s="12"/>
      <c r="M79" s="12" t="s">
        <v>30</v>
      </c>
      <c r="N79" s="16">
        <v>1225</v>
      </c>
      <c r="O79" s="12">
        <v>25</v>
      </c>
      <c r="P79" s="12">
        <v>0</v>
      </c>
      <c r="Q79" s="16">
        <f t="shared" si="2"/>
        <v>1200</v>
      </c>
      <c r="R79" s="12">
        <v>1203</v>
      </c>
      <c r="S79" s="16">
        <f t="shared" si="3"/>
        <v>3</v>
      </c>
      <c r="T79" s="12" t="s">
        <v>206</v>
      </c>
      <c r="U79" s="17">
        <v>44442</v>
      </c>
      <c r="V79" s="12" t="s">
        <v>42</v>
      </c>
      <c r="W79" s="44">
        <v>78</v>
      </c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80</v>
      </c>
      <c r="B80" s="9">
        <v>20200703140963</v>
      </c>
      <c r="C80" s="10">
        <v>44013</v>
      </c>
      <c r="D80" s="11" t="s">
        <v>24</v>
      </c>
      <c r="E80" s="12" t="s">
        <v>25</v>
      </c>
      <c r="F80" s="12" t="s">
        <v>26</v>
      </c>
      <c r="G80" s="13" t="s">
        <v>27</v>
      </c>
      <c r="H80" s="11" t="s">
        <v>28</v>
      </c>
      <c r="I80" s="12">
        <v>680</v>
      </c>
      <c r="J80" s="14">
        <v>44440</v>
      </c>
      <c r="K80" s="12" t="s">
        <v>201</v>
      </c>
      <c r="L80" s="12"/>
      <c r="M80" s="12" t="s">
        <v>30</v>
      </c>
      <c r="N80" s="12">
        <v>2400</v>
      </c>
      <c r="O80" s="12">
        <v>0</v>
      </c>
      <c r="P80" s="12">
        <v>0</v>
      </c>
      <c r="Q80" s="15">
        <f t="shared" si="2"/>
        <v>2400</v>
      </c>
      <c r="R80" s="12">
        <v>2480</v>
      </c>
      <c r="S80" s="16">
        <f t="shared" si="3"/>
        <v>80</v>
      </c>
      <c r="T80" s="12" t="s">
        <v>207</v>
      </c>
      <c r="U80" s="17">
        <v>44440</v>
      </c>
      <c r="V80" s="12" t="s">
        <v>42</v>
      </c>
      <c r="W80" s="44">
        <v>79</v>
      </c>
      <c r="X80" s="12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81</v>
      </c>
      <c r="B81" s="9">
        <v>20210518211747</v>
      </c>
      <c r="C81" s="42">
        <v>44334</v>
      </c>
      <c r="D81" s="33" t="s">
        <v>135</v>
      </c>
      <c r="E81" s="33" t="s">
        <v>136</v>
      </c>
      <c r="F81" s="33" t="s">
        <v>51</v>
      </c>
      <c r="G81" s="32" t="s">
        <v>137</v>
      </c>
      <c r="H81" s="33" t="s">
        <v>138</v>
      </c>
      <c r="I81" s="12">
        <v>681</v>
      </c>
      <c r="J81" s="14">
        <v>44440</v>
      </c>
      <c r="K81" s="12" t="s">
        <v>201</v>
      </c>
      <c r="L81" s="34">
        <v>21241</v>
      </c>
      <c r="M81" s="33" t="s">
        <v>30</v>
      </c>
      <c r="N81" s="34">
        <v>9225</v>
      </c>
      <c r="O81" s="35">
        <v>25</v>
      </c>
      <c r="P81" s="34">
        <v>0</v>
      </c>
      <c r="Q81" s="35">
        <f t="shared" si="2"/>
        <v>9200</v>
      </c>
      <c r="R81" s="35">
        <v>9225</v>
      </c>
      <c r="S81" s="35">
        <f t="shared" si="3"/>
        <v>25</v>
      </c>
      <c r="T81" s="33" t="s">
        <v>208</v>
      </c>
      <c r="U81" s="17">
        <v>44448</v>
      </c>
      <c r="V81" s="12" t="s">
        <v>42</v>
      </c>
      <c r="W81" s="46">
        <v>80</v>
      </c>
      <c r="X81" s="3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82</v>
      </c>
      <c r="B82" s="9">
        <v>20210515211746</v>
      </c>
      <c r="C82" s="14">
        <v>44331</v>
      </c>
      <c r="D82" s="26" t="s">
        <v>111</v>
      </c>
      <c r="E82" s="26" t="s">
        <v>112</v>
      </c>
      <c r="F82" s="26" t="s">
        <v>113</v>
      </c>
      <c r="G82" s="27" t="s">
        <v>114</v>
      </c>
      <c r="H82" s="26" t="s">
        <v>115</v>
      </c>
      <c r="I82" s="12">
        <v>682</v>
      </c>
      <c r="J82" s="14">
        <v>44440</v>
      </c>
      <c r="K82" s="12" t="s">
        <v>201</v>
      </c>
      <c r="L82" s="43"/>
      <c r="M82" s="43" t="s">
        <v>40</v>
      </c>
      <c r="N82" s="15">
        <v>2575</v>
      </c>
      <c r="O82" s="28">
        <v>25</v>
      </c>
      <c r="P82" s="28">
        <v>0</v>
      </c>
      <c r="Q82" s="15">
        <f t="shared" si="2"/>
        <v>2550</v>
      </c>
      <c r="R82" s="15">
        <v>2570.5</v>
      </c>
      <c r="S82" s="15">
        <f t="shared" si="3"/>
        <v>20.5</v>
      </c>
      <c r="T82" s="43" t="s">
        <v>209</v>
      </c>
      <c r="U82" s="17">
        <v>44441</v>
      </c>
      <c r="V82" s="12" t="s">
        <v>42</v>
      </c>
      <c r="W82" s="47">
        <v>81</v>
      </c>
      <c r="X82" s="26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83</v>
      </c>
      <c r="B83" s="48" t="s">
        <v>93</v>
      </c>
      <c r="C83" s="14">
        <v>43353</v>
      </c>
      <c r="D83" s="26" t="s">
        <v>94</v>
      </c>
      <c r="E83" s="26" t="s">
        <v>95</v>
      </c>
      <c r="F83" s="26" t="s">
        <v>45</v>
      </c>
      <c r="G83" s="27" t="s">
        <v>96</v>
      </c>
      <c r="H83" s="26" t="s">
        <v>97</v>
      </c>
      <c r="I83" s="12">
        <v>683</v>
      </c>
      <c r="J83" s="14">
        <v>44440</v>
      </c>
      <c r="K83" s="12" t="s">
        <v>201</v>
      </c>
      <c r="L83" s="43"/>
      <c r="M83" s="43" t="s">
        <v>30</v>
      </c>
      <c r="N83" s="15">
        <v>1227</v>
      </c>
      <c r="O83" s="28">
        <v>0</v>
      </c>
      <c r="P83" s="28">
        <v>35</v>
      </c>
      <c r="Q83" s="15">
        <f t="shared" si="2"/>
        <v>1227</v>
      </c>
      <c r="R83" s="15">
        <v>1200</v>
      </c>
      <c r="S83" s="15">
        <f t="shared" si="3"/>
        <v>-27</v>
      </c>
      <c r="T83" s="43" t="s">
        <v>210</v>
      </c>
      <c r="U83" s="17">
        <v>44443</v>
      </c>
      <c r="V83" s="12" t="s">
        <v>42</v>
      </c>
      <c r="W83" s="47">
        <v>82</v>
      </c>
      <c r="X83" s="26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84</v>
      </c>
      <c r="B84" s="9">
        <v>20200812151429</v>
      </c>
      <c r="C84" s="14">
        <v>44055</v>
      </c>
      <c r="D84" s="43" t="s">
        <v>88</v>
      </c>
      <c r="E84" s="26" t="s">
        <v>89</v>
      </c>
      <c r="F84" s="26" t="s">
        <v>26</v>
      </c>
      <c r="G84" s="27" t="s">
        <v>90</v>
      </c>
      <c r="H84" s="43" t="s">
        <v>91</v>
      </c>
      <c r="I84" s="12">
        <v>684</v>
      </c>
      <c r="J84" s="14">
        <v>44440</v>
      </c>
      <c r="K84" s="12" t="s">
        <v>201</v>
      </c>
      <c r="L84" s="43"/>
      <c r="M84" s="43" t="s">
        <v>30</v>
      </c>
      <c r="N84" s="15">
        <v>1678.75</v>
      </c>
      <c r="O84" s="28">
        <v>25</v>
      </c>
      <c r="P84" s="28">
        <v>0</v>
      </c>
      <c r="Q84" s="15">
        <f t="shared" si="2"/>
        <v>1653.75</v>
      </c>
      <c r="R84" s="28">
        <v>1653.75</v>
      </c>
      <c r="S84" s="15">
        <f t="shared" si="3"/>
        <v>0</v>
      </c>
      <c r="T84" s="43" t="s">
        <v>211</v>
      </c>
      <c r="U84" s="17">
        <v>44453</v>
      </c>
      <c r="V84" s="12" t="s">
        <v>42</v>
      </c>
      <c r="W84" s="49">
        <v>83</v>
      </c>
      <c r="X84" s="50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85</v>
      </c>
      <c r="B85" s="9">
        <v>20200427137399</v>
      </c>
      <c r="C85" s="25">
        <v>43948</v>
      </c>
      <c r="D85" s="26" t="s">
        <v>82</v>
      </c>
      <c r="E85" s="37" t="s">
        <v>83</v>
      </c>
      <c r="F85" s="37" t="s">
        <v>84</v>
      </c>
      <c r="G85" s="38" t="s">
        <v>165</v>
      </c>
      <c r="H85" s="37" t="s">
        <v>166</v>
      </c>
      <c r="I85" s="12">
        <v>685</v>
      </c>
      <c r="J85" s="14">
        <v>44440</v>
      </c>
      <c r="K85" s="12" t="s">
        <v>201</v>
      </c>
      <c r="L85" s="12"/>
      <c r="M85" s="37" t="s">
        <v>30</v>
      </c>
      <c r="N85" s="16">
        <v>650</v>
      </c>
      <c r="O85" s="16">
        <v>25</v>
      </c>
      <c r="P85" s="16">
        <v>0</v>
      </c>
      <c r="Q85" s="15">
        <f t="shared" si="2"/>
        <v>625</v>
      </c>
      <c r="R85" s="16">
        <v>650</v>
      </c>
      <c r="S85" s="16">
        <f t="shared" si="3"/>
        <v>25</v>
      </c>
      <c r="T85" s="43" t="s">
        <v>212</v>
      </c>
      <c r="U85" s="17">
        <v>44443</v>
      </c>
      <c r="V85" s="12" t="s">
        <v>42</v>
      </c>
      <c r="W85" s="45">
        <v>83</v>
      </c>
      <c r="X85" s="37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86</v>
      </c>
      <c r="B86" s="48" t="s">
        <v>213</v>
      </c>
      <c r="C86" s="51">
        <v>43500</v>
      </c>
      <c r="D86" s="26" t="s">
        <v>214</v>
      </c>
      <c r="E86" s="43" t="s">
        <v>215</v>
      </c>
      <c r="F86" s="26" t="s">
        <v>26</v>
      </c>
      <c r="G86" s="52" t="s">
        <v>216</v>
      </c>
      <c r="H86" s="26" t="s">
        <v>80</v>
      </c>
      <c r="I86" s="12">
        <v>686</v>
      </c>
      <c r="J86" s="14">
        <v>44454</v>
      </c>
      <c r="K86" s="26" t="s">
        <v>217</v>
      </c>
      <c r="L86" s="43"/>
      <c r="M86" s="37" t="s">
        <v>30</v>
      </c>
      <c r="N86" s="16">
        <v>8040</v>
      </c>
      <c r="O86" s="15"/>
      <c r="P86" s="15"/>
      <c r="Q86" s="15"/>
      <c r="R86" s="15"/>
      <c r="S86" s="51"/>
      <c r="T86" s="26" t="s">
        <v>218</v>
      </c>
      <c r="U86" s="53"/>
      <c r="V86" s="47">
        <f>3356*70</f>
        <v>234920</v>
      </c>
      <c r="W86" s="47"/>
      <c r="X86" s="26" t="s">
        <v>219</v>
      </c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87</v>
      </c>
      <c r="B87" s="9">
        <v>20210515211746</v>
      </c>
      <c r="C87" s="14">
        <v>44331</v>
      </c>
      <c r="D87" s="26" t="s">
        <v>111</v>
      </c>
      <c r="E87" s="26" t="s">
        <v>112</v>
      </c>
      <c r="F87" s="26" t="s">
        <v>113</v>
      </c>
      <c r="G87" s="27" t="s">
        <v>114</v>
      </c>
      <c r="H87" s="26" t="s">
        <v>115</v>
      </c>
      <c r="I87" s="12">
        <v>687</v>
      </c>
      <c r="J87" s="14">
        <v>44454</v>
      </c>
      <c r="K87" s="12" t="s">
        <v>220</v>
      </c>
      <c r="L87" s="43"/>
      <c r="M87" s="43" t="s">
        <v>40</v>
      </c>
      <c r="N87" s="15">
        <v>2575</v>
      </c>
      <c r="O87" s="28">
        <v>25</v>
      </c>
      <c r="P87" s="28">
        <v>0</v>
      </c>
      <c r="Q87" s="15">
        <f>N87-O87</f>
        <v>2550</v>
      </c>
      <c r="R87" s="15">
        <v>2575</v>
      </c>
      <c r="S87" s="15">
        <f t="shared" ref="S87:S101" si="4">R87-Q87</f>
        <v>25</v>
      </c>
      <c r="T87" s="43" t="s">
        <v>221</v>
      </c>
      <c r="U87" s="17">
        <v>44460</v>
      </c>
      <c r="V87" s="12" t="s">
        <v>42</v>
      </c>
      <c r="W87" s="47">
        <v>85</v>
      </c>
      <c r="X87" s="26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88</v>
      </c>
      <c r="B88" s="40" t="s">
        <v>105</v>
      </c>
      <c r="C88" s="41">
        <v>42625</v>
      </c>
      <c r="D88" s="12" t="s">
        <v>106</v>
      </c>
      <c r="E88" s="12" t="s">
        <v>107</v>
      </c>
      <c r="F88" s="12" t="s">
        <v>26</v>
      </c>
      <c r="G88" s="12"/>
      <c r="H88" s="12"/>
      <c r="I88" s="12">
        <v>688</v>
      </c>
      <c r="J88" s="14">
        <v>44455</v>
      </c>
      <c r="K88" s="12" t="s">
        <v>201</v>
      </c>
      <c r="L88" s="33"/>
      <c r="M88" s="37" t="s">
        <v>30</v>
      </c>
      <c r="N88" s="34">
        <v>30115</v>
      </c>
      <c r="O88" s="12">
        <v>0</v>
      </c>
      <c r="P88" s="34">
        <v>0</v>
      </c>
      <c r="Q88" s="16">
        <f>N88-O88</f>
        <v>30115</v>
      </c>
      <c r="R88" s="34">
        <v>30115</v>
      </c>
      <c r="S88" s="16">
        <f t="shared" si="4"/>
        <v>0</v>
      </c>
      <c r="T88" s="12" t="s">
        <v>222</v>
      </c>
      <c r="U88" s="17">
        <v>44473</v>
      </c>
      <c r="V88" s="12" t="s">
        <v>42</v>
      </c>
      <c r="W88" s="46">
        <v>86</v>
      </c>
      <c r="X88" s="3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89</v>
      </c>
      <c r="B89" s="9">
        <v>20180608156255</v>
      </c>
      <c r="C89" s="14">
        <v>43259</v>
      </c>
      <c r="D89" s="26" t="s">
        <v>55</v>
      </c>
      <c r="E89" s="26" t="s">
        <v>56</v>
      </c>
      <c r="F89" s="26" t="s">
        <v>45</v>
      </c>
      <c r="G89" s="27" t="s">
        <v>57</v>
      </c>
      <c r="H89" s="11" t="s">
        <v>58</v>
      </c>
      <c r="I89" s="12">
        <v>689</v>
      </c>
      <c r="J89" s="14">
        <v>44470</v>
      </c>
      <c r="K89" s="12" t="s">
        <v>223</v>
      </c>
      <c r="L89" s="12"/>
      <c r="M89" s="12" t="s">
        <v>30</v>
      </c>
      <c r="N89" s="12">
        <v>4325</v>
      </c>
      <c r="O89" s="12">
        <v>0</v>
      </c>
      <c r="P89" s="12">
        <v>0</v>
      </c>
      <c r="Q89" s="15">
        <f>N89-O89</f>
        <v>4325</v>
      </c>
      <c r="R89" s="28">
        <v>4325</v>
      </c>
      <c r="S89" s="16">
        <f t="shared" si="4"/>
        <v>0</v>
      </c>
      <c r="T89" s="12" t="s">
        <v>224</v>
      </c>
      <c r="U89" s="17">
        <v>44474</v>
      </c>
      <c r="V89" s="12" t="s">
        <v>42</v>
      </c>
      <c r="W89" s="44">
        <v>87</v>
      </c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90</v>
      </c>
      <c r="B90" s="20" t="s">
        <v>61</v>
      </c>
      <c r="C90" s="21">
        <v>43462</v>
      </c>
      <c r="D90" s="11" t="s">
        <v>62</v>
      </c>
      <c r="E90" s="11" t="s">
        <v>63</v>
      </c>
      <c r="F90" s="11" t="s">
        <v>26</v>
      </c>
      <c r="G90" s="13" t="s">
        <v>64</v>
      </c>
      <c r="H90" s="11" t="s">
        <v>65</v>
      </c>
      <c r="I90" s="12">
        <v>690</v>
      </c>
      <c r="J90" s="14">
        <v>44470</v>
      </c>
      <c r="K90" s="12" t="s">
        <v>223</v>
      </c>
      <c r="L90" s="12"/>
      <c r="M90" s="12" t="s">
        <v>30</v>
      </c>
      <c r="N90" s="16">
        <v>12415</v>
      </c>
      <c r="O90" s="12">
        <v>25</v>
      </c>
      <c r="P90" s="12">
        <v>0</v>
      </c>
      <c r="Q90" s="15">
        <f>N90-O90</f>
        <v>12390</v>
      </c>
      <c r="R90" s="30">
        <v>12392</v>
      </c>
      <c r="S90" s="16">
        <f t="shared" si="4"/>
        <v>2</v>
      </c>
      <c r="T90" s="12" t="s">
        <v>225</v>
      </c>
      <c r="U90" s="17">
        <v>44469</v>
      </c>
      <c r="V90" s="12" t="s">
        <v>42</v>
      </c>
      <c r="W90" s="44">
        <v>88</v>
      </c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91</v>
      </c>
      <c r="B91" s="9">
        <v>20181130156245</v>
      </c>
      <c r="C91" s="24">
        <v>43434</v>
      </c>
      <c r="D91" s="11" t="s">
        <v>43</v>
      </c>
      <c r="E91" s="11" t="s">
        <v>44</v>
      </c>
      <c r="F91" s="11" t="s">
        <v>45</v>
      </c>
      <c r="G91" s="13" t="s">
        <v>46</v>
      </c>
      <c r="H91" s="11" t="s">
        <v>47</v>
      </c>
      <c r="I91" s="12">
        <v>691</v>
      </c>
      <c r="J91" s="14">
        <v>44470</v>
      </c>
      <c r="K91" s="12" t="s">
        <v>223</v>
      </c>
      <c r="L91" s="12"/>
      <c r="M91" s="12" t="s">
        <v>30</v>
      </c>
      <c r="N91" s="16">
        <v>465</v>
      </c>
      <c r="O91" s="12">
        <v>25</v>
      </c>
      <c r="P91" s="12">
        <v>0</v>
      </c>
      <c r="Q91" s="16">
        <v>440</v>
      </c>
      <c r="R91" s="16">
        <v>465</v>
      </c>
      <c r="S91" s="16">
        <f t="shared" si="4"/>
        <v>25</v>
      </c>
      <c r="T91" s="12" t="s">
        <v>226</v>
      </c>
      <c r="U91" s="17">
        <v>44474</v>
      </c>
      <c r="V91" s="12" t="s">
        <v>42</v>
      </c>
      <c r="W91" s="44">
        <v>89</v>
      </c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92</v>
      </c>
      <c r="B92" s="20" t="s">
        <v>33</v>
      </c>
      <c r="C92" s="24">
        <v>43435</v>
      </c>
      <c r="D92" s="11" t="s">
        <v>34</v>
      </c>
      <c r="E92" s="11" t="s">
        <v>35</v>
      </c>
      <c r="F92" s="11" t="s">
        <v>36</v>
      </c>
      <c r="G92" s="13" t="s">
        <v>37</v>
      </c>
      <c r="H92" s="11" t="s">
        <v>38</v>
      </c>
      <c r="I92" s="12">
        <v>692</v>
      </c>
      <c r="J92" s="14">
        <v>44470</v>
      </c>
      <c r="K92" s="12" t="s">
        <v>227</v>
      </c>
      <c r="L92" s="12">
        <v>885786681</v>
      </c>
      <c r="M92" s="11" t="s">
        <v>40</v>
      </c>
      <c r="N92" s="16">
        <v>2524</v>
      </c>
      <c r="O92" s="16">
        <v>10</v>
      </c>
      <c r="P92" s="16">
        <v>0</v>
      </c>
      <c r="Q92" s="15">
        <v>2514</v>
      </c>
      <c r="R92" s="16">
        <v>2532</v>
      </c>
      <c r="S92" s="16">
        <f t="shared" si="4"/>
        <v>18</v>
      </c>
      <c r="T92" s="12" t="s">
        <v>228</v>
      </c>
      <c r="U92" s="22">
        <v>44497</v>
      </c>
      <c r="V92" s="12" t="s">
        <v>42</v>
      </c>
      <c r="W92" s="23">
        <v>90</v>
      </c>
      <c r="X92" s="11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93</v>
      </c>
      <c r="B93" s="9">
        <v>20200427137403</v>
      </c>
      <c r="C93" s="25">
        <v>43948</v>
      </c>
      <c r="D93" s="11" t="s">
        <v>72</v>
      </c>
      <c r="E93" s="11" t="s">
        <v>73</v>
      </c>
      <c r="F93" s="11" t="s">
        <v>26</v>
      </c>
      <c r="G93" s="13" t="s">
        <v>74</v>
      </c>
      <c r="H93" s="11" t="s">
        <v>75</v>
      </c>
      <c r="I93" s="12">
        <v>693</v>
      </c>
      <c r="J93" s="14">
        <v>44470</v>
      </c>
      <c r="K93" s="12" t="s">
        <v>223</v>
      </c>
      <c r="L93" s="12"/>
      <c r="M93" s="11" t="s">
        <v>30</v>
      </c>
      <c r="N93" s="16">
        <v>1025</v>
      </c>
      <c r="O93" s="16">
        <v>25</v>
      </c>
      <c r="P93" s="16">
        <v>0</v>
      </c>
      <c r="Q93" s="15">
        <f>N93-O93</f>
        <v>1000</v>
      </c>
      <c r="R93" s="16">
        <v>1013</v>
      </c>
      <c r="S93" s="16">
        <f t="shared" si="4"/>
        <v>13</v>
      </c>
      <c r="T93" s="12" t="s">
        <v>229</v>
      </c>
      <c r="U93" s="17">
        <v>44470</v>
      </c>
      <c r="V93" s="12" t="s">
        <v>42</v>
      </c>
      <c r="W93" s="23">
        <v>91</v>
      </c>
      <c r="X93" s="11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94</v>
      </c>
      <c r="B94" s="9">
        <v>2019100884827</v>
      </c>
      <c r="C94" s="25">
        <v>43746</v>
      </c>
      <c r="D94" s="11" t="s">
        <v>77</v>
      </c>
      <c r="E94" s="12" t="s">
        <v>78</v>
      </c>
      <c r="F94" s="12" t="s">
        <v>26</v>
      </c>
      <c r="G94" s="13" t="s">
        <v>79</v>
      </c>
      <c r="H94" s="11" t="s">
        <v>80</v>
      </c>
      <c r="I94" s="12">
        <v>694</v>
      </c>
      <c r="J94" s="14">
        <v>44470</v>
      </c>
      <c r="K94" s="12" t="s">
        <v>223</v>
      </c>
      <c r="L94" s="12"/>
      <c r="M94" s="12" t="s">
        <v>30</v>
      </c>
      <c r="N94" s="16">
        <v>1225</v>
      </c>
      <c r="O94" s="12">
        <v>25</v>
      </c>
      <c r="P94" s="12">
        <v>0</v>
      </c>
      <c r="Q94" s="16">
        <f>N94-O94</f>
        <v>1200</v>
      </c>
      <c r="R94" s="12">
        <v>1203</v>
      </c>
      <c r="S94" s="16">
        <f t="shared" si="4"/>
        <v>3</v>
      </c>
      <c r="T94" s="12" t="s">
        <v>230</v>
      </c>
      <c r="U94" s="17">
        <v>44473</v>
      </c>
      <c r="V94" s="12" t="s">
        <v>42</v>
      </c>
      <c r="W94" s="18">
        <v>92</v>
      </c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95</v>
      </c>
      <c r="B95" s="9">
        <v>20200703140963</v>
      </c>
      <c r="C95" s="10">
        <v>44013</v>
      </c>
      <c r="D95" s="11" t="s">
        <v>24</v>
      </c>
      <c r="E95" s="12" t="s">
        <v>25</v>
      </c>
      <c r="F95" s="12" t="s">
        <v>26</v>
      </c>
      <c r="G95" s="13" t="s">
        <v>27</v>
      </c>
      <c r="H95" s="11" t="s">
        <v>28</v>
      </c>
      <c r="I95" s="12">
        <v>695</v>
      </c>
      <c r="J95" s="14">
        <v>44470</v>
      </c>
      <c r="K95" s="12" t="s">
        <v>223</v>
      </c>
      <c r="L95" s="12"/>
      <c r="M95" s="12" t="s">
        <v>30</v>
      </c>
      <c r="N95" s="12">
        <v>1500</v>
      </c>
      <c r="O95" s="12">
        <v>0</v>
      </c>
      <c r="P95" s="12">
        <v>0</v>
      </c>
      <c r="Q95" s="15">
        <f>N95-O95</f>
        <v>1500</v>
      </c>
      <c r="R95" s="12">
        <v>1476</v>
      </c>
      <c r="S95" s="16">
        <f t="shared" si="4"/>
        <v>-24</v>
      </c>
      <c r="T95" s="12" t="s">
        <v>231</v>
      </c>
      <c r="U95" s="17">
        <v>44469</v>
      </c>
      <c r="V95" s="12" t="s">
        <v>42</v>
      </c>
      <c r="W95" s="18">
        <v>93</v>
      </c>
      <c r="X95" s="12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96</v>
      </c>
      <c r="B96" s="9">
        <v>20200427137399</v>
      </c>
      <c r="C96" s="25">
        <v>43948</v>
      </c>
      <c r="D96" s="26" t="s">
        <v>82</v>
      </c>
      <c r="E96" s="37" t="s">
        <v>83</v>
      </c>
      <c r="F96" s="37" t="s">
        <v>84</v>
      </c>
      <c r="G96" s="38" t="s">
        <v>85</v>
      </c>
      <c r="H96" s="37" t="s">
        <v>86</v>
      </c>
      <c r="I96" s="12">
        <v>696</v>
      </c>
      <c r="J96" s="14">
        <v>44470</v>
      </c>
      <c r="K96" s="12" t="s">
        <v>223</v>
      </c>
      <c r="L96" s="12"/>
      <c r="M96" s="37" t="s">
        <v>30</v>
      </c>
      <c r="N96" s="16">
        <v>650</v>
      </c>
      <c r="O96" s="16">
        <v>25</v>
      </c>
      <c r="P96" s="16">
        <v>0</v>
      </c>
      <c r="Q96" s="15">
        <f>N96-O96</f>
        <v>625</v>
      </c>
      <c r="R96" s="16">
        <v>650</v>
      </c>
      <c r="S96" s="16">
        <f t="shared" si="4"/>
        <v>25</v>
      </c>
      <c r="T96" s="12" t="s">
        <v>232</v>
      </c>
      <c r="U96" s="17">
        <v>44474</v>
      </c>
      <c r="V96" s="12" t="s">
        <v>42</v>
      </c>
      <c r="W96" s="23">
        <v>94</v>
      </c>
      <c r="X96" s="37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97</v>
      </c>
      <c r="B97" s="48" t="s">
        <v>93</v>
      </c>
      <c r="C97" s="14">
        <v>43353</v>
      </c>
      <c r="D97" s="26" t="s">
        <v>94</v>
      </c>
      <c r="E97" s="26" t="s">
        <v>95</v>
      </c>
      <c r="F97" s="26" t="s">
        <v>45</v>
      </c>
      <c r="G97" s="27" t="s">
        <v>96</v>
      </c>
      <c r="H97" s="26" t="s">
        <v>97</v>
      </c>
      <c r="I97" s="12">
        <v>697</v>
      </c>
      <c r="J97" s="14">
        <v>44470</v>
      </c>
      <c r="K97" s="12" t="s">
        <v>223</v>
      </c>
      <c r="L97" s="43"/>
      <c r="M97" s="43" t="s">
        <v>30</v>
      </c>
      <c r="N97" s="15">
        <v>600</v>
      </c>
      <c r="O97" s="28">
        <v>0</v>
      </c>
      <c r="P97" s="28">
        <v>35</v>
      </c>
      <c r="Q97" s="15">
        <f>N97-O97</f>
        <v>600</v>
      </c>
      <c r="R97" s="15">
        <v>577</v>
      </c>
      <c r="S97" s="15">
        <f t="shared" si="4"/>
        <v>-23</v>
      </c>
      <c r="T97" s="43" t="s">
        <v>233</v>
      </c>
      <c r="U97" s="17">
        <v>44475</v>
      </c>
      <c r="V97" s="43" t="s">
        <v>42</v>
      </c>
      <c r="W97" s="54">
        <v>95</v>
      </c>
      <c r="X97" s="26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98</v>
      </c>
      <c r="B98" s="9">
        <v>20210515211746</v>
      </c>
      <c r="C98" s="14">
        <v>44331</v>
      </c>
      <c r="D98" s="26" t="s">
        <v>111</v>
      </c>
      <c r="E98" s="26" t="s">
        <v>112</v>
      </c>
      <c r="F98" s="26" t="s">
        <v>113</v>
      </c>
      <c r="G98" s="27" t="s">
        <v>114</v>
      </c>
      <c r="H98" s="26" t="s">
        <v>115</v>
      </c>
      <c r="I98" s="12">
        <v>698</v>
      </c>
      <c r="J98" s="14">
        <v>44470</v>
      </c>
      <c r="K98" s="12" t="s">
        <v>223</v>
      </c>
      <c r="L98" s="43"/>
      <c r="M98" s="43" t="s">
        <v>40</v>
      </c>
      <c r="N98" s="15">
        <v>2575</v>
      </c>
      <c r="O98" s="28">
        <v>25</v>
      </c>
      <c r="P98" s="28">
        <v>0</v>
      </c>
      <c r="Q98" s="15">
        <v>2550</v>
      </c>
      <c r="R98" s="15">
        <v>2570.5</v>
      </c>
      <c r="S98" s="15">
        <f t="shared" si="4"/>
        <v>20.5</v>
      </c>
      <c r="T98" s="43" t="s">
        <v>234</v>
      </c>
      <c r="U98" s="17">
        <v>44475</v>
      </c>
      <c r="V98" s="43" t="s">
        <v>42</v>
      </c>
      <c r="W98" s="54">
        <v>96</v>
      </c>
      <c r="X98" s="26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99</v>
      </c>
      <c r="B99" s="9">
        <v>20210518211747</v>
      </c>
      <c r="C99" s="42">
        <v>44334</v>
      </c>
      <c r="D99" s="33" t="s">
        <v>135</v>
      </c>
      <c r="E99" s="33" t="s">
        <v>136</v>
      </c>
      <c r="F99" s="33" t="s">
        <v>51</v>
      </c>
      <c r="G99" s="32" t="s">
        <v>235</v>
      </c>
      <c r="H99" s="33" t="s">
        <v>138</v>
      </c>
      <c r="I99" s="12">
        <v>699</v>
      </c>
      <c r="J99" s="14">
        <v>44470</v>
      </c>
      <c r="K99" s="12" t="s">
        <v>223</v>
      </c>
      <c r="L99" s="34">
        <v>15373282</v>
      </c>
      <c r="M99" s="33" t="s">
        <v>30</v>
      </c>
      <c r="N99" s="34">
        <v>9225</v>
      </c>
      <c r="O99" s="35">
        <v>25</v>
      </c>
      <c r="P99" s="34">
        <v>0</v>
      </c>
      <c r="Q99" s="35">
        <f>N99-O99</f>
        <v>9200</v>
      </c>
      <c r="R99" s="35">
        <v>9225</v>
      </c>
      <c r="S99" s="35">
        <f t="shared" si="4"/>
        <v>25</v>
      </c>
      <c r="T99" s="33" t="s">
        <v>236</v>
      </c>
      <c r="U99" s="17">
        <v>44475</v>
      </c>
      <c r="V99" s="33" t="s">
        <v>42</v>
      </c>
      <c r="W99" s="36">
        <v>97</v>
      </c>
      <c r="X99" s="3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100</v>
      </c>
      <c r="B100" s="9">
        <v>20211013247674</v>
      </c>
      <c r="C100" s="14">
        <v>44482</v>
      </c>
      <c r="D100" s="26" t="s">
        <v>128</v>
      </c>
      <c r="E100" s="26" t="s">
        <v>129</v>
      </c>
      <c r="F100" s="12" t="s">
        <v>130</v>
      </c>
      <c r="G100" s="27" t="s">
        <v>131</v>
      </c>
      <c r="H100" s="26" t="s">
        <v>132</v>
      </c>
      <c r="I100" s="12">
        <v>700</v>
      </c>
      <c r="J100" s="14">
        <v>44480</v>
      </c>
      <c r="K100" s="12" t="s">
        <v>237</v>
      </c>
      <c r="L100" s="43"/>
      <c r="M100" s="43" t="s">
        <v>30</v>
      </c>
      <c r="N100" s="15">
        <v>1375</v>
      </c>
      <c r="O100" s="28">
        <v>25</v>
      </c>
      <c r="P100" s="28">
        <v>0</v>
      </c>
      <c r="Q100" s="15">
        <f>N100-O100</f>
        <v>1350</v>
      </c>
      <c r="R100" s="15">
        <v>1325</v>
      </c>
      <c r="S100" s="15">
        <f t="shared" si="4"/>
        <v>-25</v>
      </c>
      <c r="T100" s="43" t="s">
        <v>238</v>
      </c>
      <c r="U100" s="17">
        <v>44482</v>
      </c>
      <c r="V100" s="43" t="s">
        <v>42</v>
      </c>
      <c r="W100" s="54">
        <v>98</v>
      </c>
      <c r="X100" s="26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101</v>
      </c>
      <c r="B101" s="9">
        <v>20210515211746</v>
      </c>
      <c r="C101" s="14">
        <v>44331</v>
      </c>
      <c r="D101" s="26" t="s">
        <v>111</v>
      </c>
      <c r="E101" s="26" t="s">
        <v>112</v>
      </c>
      <c r="F101" s="26" t="s">
        <v>113</v>
      </c>
      <c r="G101" s="27" t="s">
        <v>114</v>
      </c>
      <c r="H101" s="26" t="s">
        <v>115</v>
      </c>
      <c r="I101" s="12">
        <v>701</v>
      </c>
      <c r="J101" s="14">
        <v>44481</v>
      </c>
      <c r="K101" s="12" t="s">
        <v>223</v>
      </c>
      <c r="L101" s="43"/>
      <c r="M101" s="43" t="s">
        <v>40</v>
      </c>
      <c r="N101" s="15">
        <v>2575</v>
      </c>
      <c r="O101" s="28">
        <v>25</v>
      </c>
      <c r="P101" s="28">
        <v>0</v>
      </c>
      <c r="Q101" s="15">
        <f>N101-O101</f>
        <v>2550</v>
      </c>
      <c r="R101" s="15">
        <v>2570.5</v>
      </c>
      <c r="S101" s="15">
        <f t="shared" si="4"/>
        <v>20.5</v>
      </c>
      <c r="T101" s="43" t="s">
        <v>234</v>
      </c>
      <c r="U101" s="17">
        <v>44485</v>
      </c>
      <c r="V101" s="43" t="s">
        <v>42</v>
      </c>
      <c r="W101" s="54">
        <v>99</v>
      </c>
      <c r="X101" s="26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102</v>
      </c>
      <c r="B102" s="40" t="s">
        <v>105</v>
      </c>
      <c r="C102" s="41">
        <v>42625</v>
      </c>
      <c r="D102" s="12" t="s">
        <v>106</v>
      </c>
      <c r="E102" s="12" t="s">
        <v>107</v>
      </c>
      <c r="F102" s="12" t="s">
        <v>26</v>
      </c>
      <c r="G102" s="27"/>
      <c r="H102" s="26"/>
      <c r="I102" s="12">
        <v>702</v>
      </c>
      <c r="J102" s="14">
        <v>44487</v>
      </c>
      <c r="K102" s="12" t="s">
        <v>223</v>
      </c>
      <c r="L102" s="43"/>
      <c r="M102" s="43" t="s">
        <v>30</v>
      </c>
      <c r="N102" s="43">
        <v>28055</v>
      </c>
      <c r="O102" s="43">
        <v>0</v>
      </c>
      <c r="P102" s="43">
        <v>0</v>
      </c>
      <c r="Q102" s="15">
        <f>N102-O102</f>
        <v>28055</v>
      </c>
      <c r="R102" s="28">
        <v>28055</v>
      </c>
      <c r="S102" s="15">
        <v>0</v>
      </c>
      <c r="T102" s="43" t="s">
        <v>239</v>
      </c>
      <c r="U102" s="17">
        <v>44502</v>
      </c>
      <c r="V102" s="43" t="s">
        <v>42</v>
      </c>
      <c r="W102" s="55">
        <v>100</v>
      </c>
      <c r="X102" s="43"/>
    </row>
    <row r="103" spans="1:33" ht="15.75" customHeight="1">
      <c r="A103" s="18">
        <v>103</v>
      </c>
      <c r="B103" s="9">
        <v>20180608156255</v>
      </c>
      <c r="C103" s="14">
        <v>43259</v>
      </c>
      <c r="D103" s="26" t="s">
        <v>55</v>
      </c>
      <c r="E103" s="26" t="s">
        <v>56</v>
      </c>
      <c r="F103" s="26" t="s">
        <v>45</v>
      </c>
      <c r="G103" s="27" t="s">
        <v>57</v>
      </c>
      <c r="H103" s="11" t="s">
        <v>58</v>
      </c>
      <c r="I103" s="12">
        <v>703</v>
      </c>
      <c r="J103" s="14">
        <v>44501</v>
      </c>
      <c r="K103" s="12" t="s">
        <v>240</v>
      </c>
      <c r="L103" s="12"/>
      <c r="M103" s="12" t="s">
        <v>30</v>
      </c>
      <c r="N103" s="12">
        <v>4550</v>
      </c>
      <c r="O103" s="12">
        <v>0</v>
      </c>
      <c r="P103" s="12">
        <v>0</v>
      </c>
      <c r="Q103" s="15">
        <v>4550</v>
      </c>
      <c r="R103" s="28">
        <v>4550</v>
      </c>
      <c r="S103" s="16">
        <f t="shared" ref="S103:S133" si="5">R103-Q103</f>
        <v>0</v>
      </c>
      <c r="T103" s="12" t="s">
        <v>241</v>
      </c>
      <c r="U103" s="17">
        <v>44508</v>
      </c>
      <c r="V103" s="43" t="s">
        <v>42</v>
      </c>
      <c r="W103" s="18">
        <v>101</v>
      </c>
      <c r="X103" s="12"/>
    </row>
    <row r="104" spans="1:33" ht="15.75" customHeight="1">
      <c r="A104" s="18">
        <v>104</v>
      </c>
      <c r="B104" s="9">
        <v>20211013247674</v>
      </c>
      <c r="C104" s="14">
        <v>44482</v>
      </c>
      <c r="D104" s="26" t="s">
        <v>128</v>
      </c>
      <c r="E104" s="26" t="s">
        <v>129</v>
      </c>
      <c r="F104" s="12" t="s">
        <v>130</v>
      </c>
      <c r="G104" s="27" t="s">
        <v>131</v>
      </c>
      <c r="H104" s="26" t="s">
        <v>132</v>
      </c>
      <c r="I104" s="12">
        <v>704</v>
      </c>
      <c r="J104" s="14">
        <v>44501</v>
      </c>
      <c r="K104" s="12" t="s">
        <v>240</v>
      </c>
      <c r="L104" s="43"/>
      <c r="M104" s="43" t="s">
        <v>30</v>
      </c>
      <c r="N104" s="15">
        <v>1250</v>
      </c>
      <c r="O104" s="28">
        <v>25</v>
      </c>
      <c r="P104" s="28">
        <v>0</v>
      </c>
      <c r="Q104" s="15">
        <v>1275</v>
      </c>
      <c r="R104" s="15">
        <v>1250</v>
      </c>
      <c r="S104" s="15">
        <f t="shared" si="5"/>
        <v>-25</v>
      </c>
      <c r="T104" s="12" t="s">
        <v>242</v>
      </c>
      <c r="U104" s="17">
        <v>44510</v>
      </c>
      <c r="V104" s="12" t="s">
        <v>42</v>
      </c>
      <c r="W104" s="18">
        <v>102</v>
      </c>
      <c r="X104" s="12"/>
    </row>
    <row r="105" spans="1:33" ht="15.75" customHeight="1">
      <c r="A105" s="18">
        <v>105</v>
      </c>
      <c r="B105" s="20" t="s">
        <v>61</v>
      </c>
      <c r="C105" s="21">
        <v>43462</v>
      </c>
      <c r="D105" s="11" t="s">
        <v>62</v>
      </c>
      <c r="E105" s="11" t="s">
        <v>63</v>
      </c>
      <c r="F105" s="11" t="s">
        <v>26</v>
      </c>
      <c r="G105" s="13" t="s">
        <v>64</v>
      </c>
      <c r="H105" s="11" t="s">
        <v>65</v>
      </c>
      <c r="I105" s="12">
        <v>705</v>
      </c>
      <c r="J105" s="14">
        <v>44501</v>
      </c>
      <c r="K105" s="12" t="s">
        <v>240</v>
      </c>
      <c r="L105" s="12"/>
      <c r="M105" s="12" t="s">
        <v>30</v>
      </c>
      <c r="N105" s="16">
        <v>12805</v>
      </c>
      <c r="O105" s="12">
        <v>25</v>
      </c>
      <c r="P105" s="12">
        <v>0</v>
      </c>
      <c r="Q105" s="15">
        <v>12780</v>
      </c>
      <c r="R105" s="30">
        <v>12782</v>
      </c>
      <c r="S105" s="16">
        <f t="shared" si="5"/>
        <v>2</v>
      </c>
      <c r="T105" s="12" t="s">
        <v>243</v>
      </c>
      <c r="U105" s="17">
        <v>44506</v>
      </c>
      <c r="V105" s="43" t="s">
        <v>42</v>
      </c>
      <c r="W105" s="18">
        <v>103</v>
      </c>
      <c r="X105" s="12"/>
    </row>
    <row r="106" spans="1:33" ht="15.75" customHeight="1">
      <c r="A106" s="18">
        <v>106</v>
      </c>
      <c r="B106" s="48" t="s">
        <v>93</v>
      </c>
      <c r="C106" s="14">
        <v>43353</v>
      </c>
      <c r="D106" s="26" t="s">
        <v>94</v>
      </c>
      <c r="E106" s="26" t="s">
        <v>95</v>
      </c>
      <c r="F106" s="26" t="s">
        <v>45</v>
      </c>
      <c r="G106" s="27" t="s">
        <v>96</v>
      </c>
      <c r="H106" s="26" t="s">
        <v>97</v>
      </c>
      <c r="I106" s="12">
        <v>706</v>
      </c>
      <c r="J106" s="14">
        <v>44501</v>
      </c>
      <c r="K106" s="12" t="s">
        <v>240</v>
      </c>
      <c r="L106" s="43"/>
      <c r="M106" s="43" t="s">
        <v>30</v>
      </c>
      <c r="N106" s="15">
        <v>600</v>
      </c>
      <c r="O106" s="28">
        <v>0</v>
      </c>
      <c r="P106" s="28">
        <v>0</v>
      </c>
      <c r="Q106" s="15">
        <v>600</v>
      </c>
      <c r="R106" s="15">
        <v>577</v>
      </c>
      <c r="S106" s="15">
        <f t="shared" si="5"/>
        <v>-23</v>
      </c>
      <c r="T106" s="12" t="s">
        <v>244</v>
      </c>
      <c r="U106" s="17">
        <v>44502</v>
      </c>
      <c r="V106" s="12" t="s">
        <v>42</v>
      </c>
      <c r="W106" s="18">
        <v>104</v>
      </c>
      <c r="X106" s="12"/>
    </row>
    <row r="107" spans="1:33" ht="15.75" customHeight="1">
      <c r="A107" s="18">
        <v>107</v>
      </c>
      <c r="B107" s="9">
        <v>20210518211747</v>
      </c>
      <c r="C107" s="42">
        <v>44334</v>
      </c>
      <c r="D107" s="33" t="s">
        <v>135</v>
      </c>
      <c r="E107" s="33" t="s">
        <v>136</v>
      </c>
      <c r="F107" s="33" t="s">
        <v>51</v>
      </c>
      <c r="G107" s="32" t="s">
        <v>235</v>
      </c>
      <c r="H107" s="33" t="s">
        <v>138</v>
      </c>
      <c r="I107" s="12">
        <v>707</v>
      </c>
      <c r="J107" s="14">
        <v>44501</v>
      </c>
      <c r="K107" s="359" t="s">
        <v>240</v>
      </c>
      <c r="L107" s="360"/>
      <c r="M107" s="33" t="s">
        <v>30</v>
      </c>
      <c r="N107" s="34">
        <v>9225</v>
      </c>
      <c r="O107" s="35">
        <v>25</v>
      </c>
      <c r="P107" s="34">
        <v>0</v>
      </c>
      <c r="Q107" s="35">
        <v>9200</v>
      </c>
      <c r="R107" s="35">
        <v>9225</v>
      </c>
      <c r="S107" s="35">
        <f t="shared" si="5"/>
        <v>25</v>
      </c>
      <c r="T107" s="12" t="s">
        <v>245</v>
      </c>
      <c r="U107" s="17">
        <v>44506</v>
      </c>
      <c r="V107" s="12" t="s">
        <v>42</v>
      </c>
      <c r="W107" s="18">
        <v>105</v>
      </c>
      <c r="X107" s="12"/>
    </row>
    <row r="108" spans="1:33" ht="15.75" customHeight="1">
      <c r="A108" s="18">
        <v>108</v>
      </c>
      <c r="B108" s="9">
        <v>20200427137403</v>
      </c>
      <c r="C108" s="25">
        <v>43948</v>
      </c>
      <c r="D108" s="11" t="s">
        <v>72</v>
      </c>
      <c r="E108" s="11" t="s">
        <v>73</v>
      </c>
      <c r="F108" s="11" t="s">
        <v>26</v>
      </c>
      <c r="G108" s="13" t="s">
        <v>74</v>
      </c>
      <c r="H108" s="11" t="s">
        <v>75</v>
      </c>
      <c r="I108" s="12">
        <v>708</v>
      </c>
      <c r="J108" s="14">
        <v>44501</v>
      </c>
      <c r="K108" s="12" t="s">
        <v>240</v>
      </c>
      <c r="L108" s="12"/>
      <c r="M108" s="11" t="s">
        <v>30</v>
      </c>
      <c r="N108" s="16">
        <v>1025</v>
      </c>
      <c r="O108" s="16">
        <v>25</v>
      </c>
      <c r="P108" s="16">
        <v>0</v>
      </c>
      <c r="Q108" s="15">
        <v>1000</v>
      </c>
      <c r="R108" s="16">
        <v>1013</v>
      </c>
      <c r="S108" s="16">
        <f t="shared" si="5"/>
        <v>13</v>
      </c>
      <c r="T108" s="12" t="s">
        <v>246</v>
      </c>
      <c r="U108" s="17">
        <v>44497</v>
      </c>
      <c r="V108" s="12" t="s">
        <v>42</v>
      </c>
      <c r="W108" s="18">
        <v>106</v>
      </c>
      <c r="X108" s="12"/>
    </row>
    <row r="109" spans="1:33" ht="15.75" customHeight="1">
      <c r="A109" s="18">
        <v>109</v>
      </c>
      <c r="B109" s="9">
        <v>2019100884827</v>
      </c>
      <c r="C109" s="25">
        <v>43746</v>
      </c>
      <c r="D109" s="11" t="s">
        <v>77</v>
      </c>
      <c r="E109" s="12" t="s">
        <v>78</v>
      </c>
      <c r="F109" s="12" t="s">
        <v>26</v>
      </c>
      <c r="G109" s="13" t="s">
        <v>79</v>
      </c>
      <c r="H109" s="11" t="s">
        <v>80</v>
      </c>
      <c r="I109" s="12">
        <v>709</v>
      </c>
      <c r="J109" s="14">
        <v>44501</v>
      </c>
      <c r="K109" s="12" t="s">
        <v>240</v>
      </c>
      <c r="L109" s="12"/>
      <c r="M109" s="12" t="s">
        <v>30</v>
      </c>
      <c r="N109" s="16">
        <v>1225</v>
      </c>
      <c r="O109" s="12">
        <v>25</v>
      </c>
      <c r="P109" s="12">
        <v>0</v>
      </c>
      <c r="Q109" s="16">
        <v>1200</v>
      </c>
      <c r="R109" s="12">
        <v>1203</v>
      </c>
      <c r="S109" s="16">
        <f t="shared" si="5"/>
        <v>3</v>
      </c>
      <c r="T109" s="12" t="s">
        <v>247</v>
      </c>
      <c r="U109" s="17">
        <v>44506</v>
      </c>
      <c r="V109" s="12" t="s">
        <v>42</v>
      </c>
      <c r="W109" s="18">
        <v>107</v>
      </c>
      <c r="X109" s="12"/>
    </row>
    <row r="110" spans="1:33" ht="15.75" customHeight="1">
      <c r="A110" s="18">
        <v>110</v>
      </c>
      <c r="B110" s="9">
        <v>20200427137399</v>
      </c>
      <c r="C110" s="25">
        <v>43948</v>
      </c>
      <c r="D110" s="26" t="s">
        <v>82</v>
      </c>
      <c r="E110" s="37" t="s">
        <v>83</v>
      </c>
      <c r="F110" s="37" t="s">
        <v>84</v>
      </c>
      <c r="G110" s="38" t="s">
        <v>85</v>
      </c>
      <c r="H110" s="37" t="s">
        <v>86</v>
      </c>
      <c r="I110" s="12">
        <v>710</v>
      </c>
      <c r="J110" s="14">
        <v>44501</v>
      </c>
      <c r="K110" s="12" t="s">
        <v>240</v>
      </c>
      <c r="L110" s="12"/>
      <c r="M110" s="37" t="s">
        <v>30</v>
      </c>
      <c r="N110" s="16">
        <v>1640</v>
      </c>
      <c r="O110" s="16">
        <v>25</v>
      </c>
      <c r="P110" s="16">
        <v>0</v>
      </c>
      <c r="Q110" s="15">
        <v>1615</v>
      </c>
      <c r="R110" s="16">
        <v>1640</v>
      </c>
      <c r="S110" s="16">
        <f t="shared" si="5"/>
        <v>25</v>
      </c>
      <c r="T110" s="12" t="s">
        <v>248</v>
      </c>
      <c r="U110" s="17">
        <v>44508</v>
      </c>
      <c r="V110" s="12" t="s">
        <v>42</v>
      </c>
      <c r="W110" s="18">
        <v>108</v>
      </c>
      <c r="X110" s="12"/>
    </row>
    <row r="111" spans="1:33" ht="15.75" customHeight="1">
      <c r="A111" s="18">
        <v>111</v>
      </c>
      <c r="B111" s="9">
        <v>20200703140963</v>
      </c>
      <c r="C111" s="10">
        <v>44013</v>
      </c>
      <c r="D111" s="11" t="s">
        <v>24</v>
      </c>
      <c r="E111" s="12" t="s">
        <v>25</v>
      </c>
      <c r="F111" s="12" t="s">
        <v>26</v>
      </c>
      <c r="G111" s="13" t="s">
        <v>27</v>
      </c>
      <c r="H111" s="11" t="s">
        <v>28</v>
      </c>
      <c r="I111" s="12">
        <v>711</v>
      </c>
      <c r="J111" s="14">
        <v>44501</v>
      </c>
      <c r="K111" s="12" t="s">
        <v>240</v>
      </c>
      <c r="L111" s="12"/>
      <c r="M111" s="12" t="s">
        <v>30</v>
      </c>
      <c r="N111" s="12">
        <v>1500</v>
      </c>
      <c r="O111" s="12">
        <v>0</v>
      </c>
      <c r="P111" s="12">
        <v>0</v>
      </c>
      <c r="Q111" s="15">
        <v>1500</v>
      </c>
      <c r="R111" s="12">
        <v>1476</v>
      </c>
      <c r="S111" s="16">
        <f t="shared" si="5"/>
        <v>-24</v>
      </c>
      <c r="T111" s="12" t="s">
        <v>249</v>
      </c>
      <c r="U111" s="17">
        <v>44497</v>
      </c>
      <c r="V111" s="12" t="s">
        <v>42</v>
      </c>
      <c r="W111" s="18">
        <v>109</v>
      </c>
      <c r="X111" s="12"/>
    </row>
    <row r="112" spans="1:33" ht="15.75" customHeight="1">
      <c r="A112" s="18">
        <v>112</v>
      </c>
      <c r="B112" s="9">
        <v>20210515211746</v>
      </c>
      <c r="C112" s="14">
        <v>44331</v>
      </c>
      <c r="D112" s="26" t="s">
        <v>111</v>
      </c>
      <c r="E112" s="26" t="s">
        <v>112</v>
      </c>
      <c r="F112" s="26" t="s">
        <v>113</v>
      </c>
      <c r="G112" s="27" t="s">
        <v>114</v>
      </c>
      <c r="H112" s="26" t="s">
        <v>115</v>
      </c>
      <c r="I112" s="12">
        <v>712</v>
      </c>
      <c r="J112" s="14">
        <v>44501</v>
      </c>
      <c r="K112" s="12" t="s">
        <v>250</v>
      </c>
      <c r="L112" s="43"/>
      <c r="M112" s="43" t="s">
        <v>40</v>
      </c>
      <c r="N112" s="15">
        <v>4775</v>
      </c>
      <c r="O112" s="28">
        <v>25</v>
      </c>
      <c r="P112" s="28">
        <v>0</v>
      </c>
      <c r="Q112" s="15">
        <v>4750</v>
      </c>
      <c r="R112" s="15">
        <v>4770.5</v>
      </c>
      <c r="S112" s="15">
        <f t="shared" si="5"/>
        <v>20.5</v>
      </c>
      <c r="T112" s="12" t="s">
        <v>251</v>
      </c>
      <c r="U112" s="17">
        <v>44509</v>
      </c>
      <c r="V112" s="12" t="s">
        <v>42</v>
      </c>
      <c r="W112" s="18">
        <v>110</v>
      </c>
      <c r="X112" s="12"/>
    </row>
    <row r="113" spans="1:24" ht="15.75" customHeight="1">
      <c r="A113" s="18">
        <v>113</v>
      </c>
      <c r="B113" s="9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713</v>
      </c>
      <c r="J113" s="14">
        <v>44501</v>
      </c>
      <c r="K113" s="12" t="s">
        <v>240</v>
      </c>
      <c r="L113" s="12"/>
      <c r="M113" s="12" t="s">
        <v>30</v>
      </c>
      <c r="N113" s="16">
        <v>465</v>
      </c>
      <c r="O113" s="12">
        <v>25</v>
      </c>
      <c r="P113" s="12">
        <v>0</v>
      </c>
      <c r="Q113" s="16">
        <v>440</v>
      </c>
      <c r="R113" s="16">
        <v>465</v>
      </c>
      <c r="S113" s="16">
        <f t="shared" si="5"/>
        <v>25</v>
      </c>
      <c r="T113" s="12" t="s">
        <v>252</v>
      </c>
      <c r="U113" s="17">
        <v>44502</v>
      </c>
      <c r="V113" s="12" t="s">
        <v>42</v>
      </c>
      <c r="W113" s="18">
        <v>111</v>
      </c>
      <c r="X113" s="12"/>
    </row>
    <row r="114" spans="1:24" ht="15.75" customHeight="1">
      <c r="A114" s="18">
        <v>114</v>
      </c>
      <c r="B114" s="9">
        <v>20210515211746</v>
      </c>
      <c r="C114" s="14">
        <v>44331</v>
      </c>
      <c r="D114" s="26" t="s">
        <v>111</v>
      </c>
      <c r="E114" s="26" t="s">
        <v>112</v>
      </c>
      <c r="F114" s="26" t="s">
        <v>113</v>
      </c>
      <c r="G114" s="27" t="s">
        <v>114</v>
      </c>
      <c r="H114" s="26" t="s">
        <v>115</v>
      </c>
      <c r="I114" s="12">
        <v>714</v>
      </c>
      <c r="J114" s="14">
        <v>44516</v>
      </c>
      <c r="K114" s="12" t="s">
        <v>253</v>
      </c>
      <c r="L114" s="43"/>
      <c r="M114" s="43" t="s">
        <v>40</v>
      </c>
      <c r="N114" s="15">
        <v>5025</v>
      </c>
      <c r="O114" s="28">
        <v>25</v>
      </c>
      <c r="P114" s="28">
        <v>0</v>
      </c>
      <c r="Q114" s="15">
        <v>5000</v>
      </c>
      <c r="R114" s="15">
        <v>5020.5</v>
      </c>
      <c r="S114" s="15">
        <f t="shared" si="5"/>
        <v>20.5</v>
      </c>
      <c r="T114" s="12" t="s">
        <v>254</v>
      </c>
      <c r="U114" s="17">
        <v>44524</v>
      </c>
      <c r="V114" s="12" t="s">
        <v>42</v>
      </c>
      <c r="W114" s="18">
        <v>112</v>
      </c>
      <c r="X114" s="12"/>
    </row>
    <row r="115" spans="1:24" ht="15.75" customHeight="1">
      <c r="A115" s="18">
        <v>115</v>
      </c>
      <c r="B115" s="40" t="s">
        <v>105</v>
      </c>
      <c r="C115" s="41">
        <v>42625</v>
      </c>
      <c r="D115" s="12" t="s">
        <v>106</v>
      </c>
      <c r="E115" s="12" t="s">
        <v>107</v>
      </c>
      <c r="F115" s="12" t="s">
        <v>26</v>
      </c>
      <c r="G115" s="27"/>
      <c r="H115" s="26"/>
      <c r="I115" s="12">
        <v>715</v>
      </c>
      <c r="J115" s="14" t="s">
        <v>255</v>
      </c>
      <c r="K115" s="12" t="s">
        <v>240</v>
      </c>
      <c r="L115" s="43"/>
      <c r="M115" s="43" t="s">
        <v>30</v>
      </c>
      <c r="N115" s="43">
        <v>44316</v>
      </c>
      <c r="O115" s="43">
        <v>0</v>
      </c>
      <c r="P115" s="43">
        <v>0</v>
      </c>
      <c r="Q115" s="15">
        <f>N115-O115</f>
        <v>44316</v>
      </c>
      <c r="R115" s="28">
        <v>36710</v>
      </c>
      <c r="S115" s="15">
        <f t="shared" si="5"/>
        <v>-7606</v>
      </c>
      <c r="T115" s="43" t="s">
        <v>256</v>
      </c>
      <c r="U115" s="17">
        <v>44536</v>
      </c>
      <c r="V115" s="12" t="s">
        <v>42</v>
      </c>
      <c r="W115" s="18">
        <v>113</v>
      </c>
      <c r="X115" s="12"/>
    </row>
    <row r="116" spans="1:24" ht="15.75" customHeight="1">
      <c r="A116" s="18">
        <v>116</v>
      </c>
      <c r="B116" s="9">
        <v>20180608156255</v>
      </c>
      <c r="C116" s="14">
        <v>43259</v>
      </c>
      <c r="D116" s="26" t="s">
        <v>55</v>
      </c>
      <c r="E116" s="26" t="s">
        <v>56</v>
      </c>
      <c r="F116" s="26" t="s">
        <v>45</v>
      </c>
      <c r="G116" s="27" t="s">
        <v>57</v>
      </c>
      <c r="H116" s="11" t="s">
        <v>58</v>
      </c>
      <c r="I116" s="12">
        <v>716</v>
      </c>
      <c r="J116" s="14">
        <v>44531</v>
      </c>
      <c r="K116" s="12" t="s">
        <v>257</v>
      </c>
      <c r="L116" s="12"/>
      <c r="M116" s="12" t="s">
        <v>30</v>
      </c>
      <c r="N116" s="12">
        <v>5000</v>
      </c>
      <c r="O116" s="12">
        <v>0</v>
      </c>
      <c r="P116" s="12">
        <v>0</v>
      </c>
      <c r="Q116" s="15">
        <v>5000</v>
      </c>
      <c r="R116" s="28">
        <v>5000</v>
      </c>
      <c r="S116" s="16">
        <f t="shared" si="5"/>
        <v>0</v>
      </c>
      <c r="T116" s="12" t="s">
        <v>258</v>
      </c>
      <c r="U116" s="17">
        <v>44537</v>
      </c>
      <c r="V116" s="12" t="s">
        <v>42</v>
      </c>
      <c r="W116" s="18">
        <v>114</v>
      </c>
      <c r="X116" s="12"/>
    </row>
    <row r="117" spans="1:24" ht="15.75" customHeight="1">
      <c r="A117" s="18">
        <v>117</v>
      </c>
      <c r="B117" s="20" t="s">
        <v>61</v>
      </c>
      <c r="C117" s="21">
        <v>43462</v>
      </c>
      <c r="D117" s="11" t="s">
        <v>62</v>
      </c>
      <c r="E117" s="11" t="s">
        <v>63</v>
      </c>
      <c r="F117" s="11" t="s">
        <v>26</v>
      </c>
      <c r="G117" s="13" t="s">
        <v>64</v>
      </c>
      <c r="H117" s="11" t="s">
        <v>65</v>
      </c>
      <c r="I117" s="12">
        <v>717</v>
      </c>
      <c r="J117" s="14">
        <v>44531</v>
      </c>
      <c r="K117" s="12" t="s">
        <v>257</v>
      </c>
      <c r="L117" s="12"/>
      <c r="M117" s="12" t="s">
        <v>30</v>
      </c>
      <c r="N117" s="12">
        <v>12149</v>
      </c>
      <c r="O117" s="12">
        <v>25</v>
      </c>
      <c r="P117" s="12">
        <v>0</v>
      </c>
      <c r="Q117" s="15">
        <v>12174</v>
      </c>
      <c r="R117" s="28">
        <v>12151</v>
      </c>
      <c r="S117" s="16">
        <f t="shared" si="5"/>
        <v>-23</v>
      </c>
      <c r="T117" s="12" t="s">
        <v>259</v>
      </c>
      <c r="U117" s="17">
        <v>44533</v>
      </c>
      <c r="V117" s="12" t="s">
        <v>42</v>
      </c>
      <c r="W117" s="18">
        <v>115</v>
      </c>
      <c r="X117" s="12"/>
    </row>
    <row r="118" spans="1:24" ht="15.75" customHeight="1">
      <c r="A118" s="18">
        <v>118</v>
      </c>
      <c r="B118" s="9">
        <v>20211013247674</v>
      </c>
      <c r="C118" s="14">
        <v>44482</v>
      </c>
      <c r="D118" s="26" t="s">
        <v>128</v>
      </c>
      <c r="E118" s="26" t="s">
        <v>129</v>
      </c>
      <c r="F118" s="12" t="s">
        <v>130</v>
      </c>
      <c r="G118" s="27" t="s">
        <v>131</v>
      </c>
      <c r="H118" s="26" t="s">
        <v>132</v>
      </c>
      <c r="I118" s="12">
        <v>718</v>
      </c>
      <c r="J118" s="14">
        <v>44531</v>
      </c>
      <c r="K118" s="12" t="s">
        <v>257</v>
      </c>
      <c r="L118" s="43"/>
      <c r="M118" s="43" t="s">
        <v>30</v>
      </c>
      <c r="N118" s="15">
        <v>1250</v>
      </c>
      <c r="O118" s="28">
        <v>25</v>
      </c>
      <c r="P118" s="28">
        <v>0</v>
      </c>
      <c r="Q118" s="15">
        <v>1275</v>
      </c>
      <c r="R118" s="15">
        <v>1240</v>
      </c>
      <c r="S118" s="15">
        <f t="shared" si="5"/>
        <v>-35</v>
      </c>
      <c r="T118" s="12" t="s">
        <v>260</v>
      </c>
      <c r="U118" s="17" t="s">
        <v>255</v>
      </c>
      <c r="V118" s="12" t="s">
        <v>42</v>
      </c>
      <c r="W118" s="18">
        <v>116</v>
      </c>
      <c r="X118" s="12"/>
    </row>
    <row r="119" spans="1:24" ht="15.75" customHeight="1">
      <c r="A119" s="18">
        <v>119</v>
      </c>
      <c r="B119" s="9">
        <v>20200427137403</v>
      </c>
      <c r="C119" s="25">
        <v>43948</v>
      </c>
      <c r="D119" s="11" t="s">
        <v>72</v>
      </c>
      <c r="E119" s="11" t="s">
        <v>73</v>
      </c>
      <c r="F119" s="11" t="s">
        <v>26</v>
      </c>
      <c r="G119" s="13" t="s">
        <v>74</v>
      </c>
      <c r="H119" s="11" t="s">
        <v>75</v>
      </c>
      <c r="I119" s="12">
        <v>719</v>
      </c>
      <c r="J119" s="14">
        <v>44531</v>
      </c>
      <c r="K119" s="12" t="s">
        <v>257</v>
      </c>
      <c r="L119" s="12"/>
      <c r="M119" s="11" t="s">
        <v>30</v>
      </c>
      <c r="N119" s="16">
        <v>1000</v>
      </c>
      <c r="O119" s="16">
        <v>25</v>
      </c>
      <c r="P119" s="16">
        <v>0</v>
      </c>
      <c r="Q119" s="15">
        <v>1025</v>
      </c>
      <c r="R119" s="16">
        <v>1013</v>
      </c>
      <c r="S119" s="16">
        <f t="shared" si="5"/>
        <v>-12</v>
      </c>
      <c r="T119" s="12" t="s">
        <v>261</v>
      </c>
      <c r="U119" s="17">
        <v>44533</v>
      </c>
      <c r="V119" s="12" t="s">
        <v>42</v>
      </c>
      <c r="W119" s="18">
        <v>117</v>
      </c>
      <c r="X119" s="12"/>
    </row>
    <row r="120" spans="1:24" ht="15.75" customHeight="1">
      <c r="A120" s="18">
        <v>120</v>
      </c>
      <c r="B120" s="9">
        <v>2019100884827</v>
      </c>
      <c r="C120" s="25">
        <v>43746</v>
      </c>
      <c r="D120" s="11" t="s">
        <v>77</v>
      </c>
      <c r="E120" s="12" t="s">
        <v>78</v>
      </c>
      <c r="F120" s="12" t="s">
        <v>26</v>
      </c>
      <c r="G120" s="13" t="s">
        <v>79</v>
      </c>
      <c r="H120" s="11" t="s">
        <v>80</v>
      </c>
      <c r="I120" s="12">
        <v>720</v>
      </c>
      <c r="J120" s="14">
        <v>44531</v>
      </c>
      <c r="K120" s="12" t="s">
        <v>257</v>
      </c>
      <c r="L120" s="12"/>
      <c r="M120" s="12" t="s">
        <v>30</v>
      </c>
      <c r="N120" s="16">
        <v>1440</v>
      </c>
      <c r="O120" s="12">
        <v>25</v>
      </c>
      <c r="P120" s="12">
        <v>0</v>
      </c>
      <c r="Q120" s="16">
        <v>1465</v>
      </c>
      <c r="R120" s="12">
        <v>1443</v>
      </c>
      <c r="S120" s="16">
        <f t="shared" si="5"/>
        <v>-22</v>
      </c>
      <c r="T120" s="12" t="s">
        <v>262</v>
      </c>
      <c r="U120" s="17" t="s">
        <v>255</v>
      </c>
      <c r="V120" s="12" t="s">
        <v>42</v>
      </c>
      <c r="W120" s="18">
        <v>118</v>
      </c>
      <c r="X120" s="12"/>
    </row>
    <row r="121" spans="1:24" ht="15.75" customHeight="1">
      <c r="A121" s="18">
        <v>121</v>
      </c>
      <c r="B121" s="9">
        <v>20200427137399</v>
      </c>
      <c r="C121" s="25">
        <v>43948</v>
      </c>
      <c r="D121" s="26" t="s">
        <v>82</v>
      </c>
      <c r="E121" s="37" t="s">
        <v>83</v>
      </c>
      <c r="F121" s="37" t="s">
        <v>84</v>
      </c>
      <c r="G121" s="38" t="s">
        <v>85</v>
      </c>
      <c r="H121" s="37" t="s">
        <v>86</v>
      </c>
      <c r="I121" s="12">
        <v>721</v>
      </c>
      <c r="J121" s="14">
        <v>44531</v>
      </c>
      <c r="K121" s="12" t="s">
        <v>257</v>
      </c>
      <c r="L121" s="12"/>
      <c r="M121" s="37" t="s">
        <v>30</v>
      </c>
      <c r="N121" s="16">
        <v>625</v>
      </c>
      <c r="O121" s="16">
        <v>25</v>
      </c>
      <c r="P121" s="16">
        <v>0</v>
      </c>
      <c r="Q121" s="15">
        <v>650</v>
      </c>
      <c r="R121" s="16">
        <v>650</v>
      </c>
      <c r="S121" s="16">
        <f t="shared" si="5"/>
        <v>0</v>
      </c>
      <c r="T121" s="12" t="s">
        <v>263</v>
      </c>
      <c r="U121" s="17" t="s">
        <v>264</v>
      </c>
      <c r="V121" s="12" t="s">
        <v>42</v>
      </c>
      <c r="W121" s="18">
        <v>119</v>
      </c>
      <c r="X121" s="12"/>
    </row>
    <row r="122" spans="1:24" ht="15.75" customHeight="1">
      <c r="A122" s="18">
        <v>122</v>
      </c>
      <c r="B122" s="9">
        <v>20200703140963</v>
      </c>
      <c r="C122" s="10">
        <v>44013</v>
      </c>
      <c r="D122" s="11" t="s">
        <v>24</v>
      </c>
      <c r="E122" s="12" t="s">
        <v>25</v>
      </c>
      <c r="F122" s="12" t="s">
        <v>26</v>
      </c>
      <c r="G122" s="13" t="s">
        <v>27</v>
      </c>
      <c r="H122" s="11" t="s">
        <v>28</v>
      </c>
      <c r="I122" s="12">
        <v>722</v>
      </c>
      <c r="J122" s="14">
        <v>44531</v>
      </c>
      <c r="K122" s="12" t="s">
        <v>257</v>
      </c>
      <c r="L122" s="12"/>
      <c r="M122" s="12" t="s">
        <v>30</v>
      </c>
      <c r="N122" s="12">
        <v>1500</v>
      </c>
      <c r="O122" s="12">
        <v>0</v>
      </c>
      <c r="P122" s="12">
        <v>0</v>
      </c>
      <c r="Q122" s="15">
        <v>1500</v>
      </c>
      <c r="R122" s="12">
        <v>1476</v>
      </c>
      <c r="S122" s="16">
        <f t="shared" si="5"/>
        <v>-24</v>
      </c>
      <c r="T122" s="12" t="s">
        <v>265</v>
      </c>
      <c r="U122" s="17">
        <v>44532</v>
      </c>
      <c r="V122" s="12" t="s">
        <v>42</v>
      </c>
      <c r="W122" s="18">
        <v>120</v>
      </c>
      <c r="X122" s="12"/>
    </row>
    <row r="123" spans="1:24" ht="15.75" customHeight="1">
      <c r="A123" s="18">
        <v>123</v>
      </c>
      <c r="B123" s="48" t="s">
        <v>93</v>
      </c>
      <c r="C123" s="14">
        <v>43353</v>
      </c>
      <c r="D123" s="26" t="s">
        <v>94</v>
      </c>
      <c r="E123" s="26" t="s">
        <v>95</v>
      </c>
      <c r="F123" s="26" t="s">
        <v>45</v>
      </c>
      <c r="G123" s="27" t="s">
        <v>96</v>
      </c>
      <c r="H123" s="26" t="s">
        <v>97</v>
      </c>
      <c r="I123" s="12">
        <v>723</v>
      </c>
      <c r="J123" s="14">
        <v>44531</v>
      </c>
      <c r="K123" s="12" t="s">
        <v>257</v>
      </c>
      <c r="L123" s="12"/>
      <c r="M123" s="12" t="s">
        <v>30</v>
      </c>
      <c r="N123" s="12">
        <v>1200</v>
      </c>
      <c r="O123" s="12">
        <v>0</v>
      </c>
      <c r="P123" s="12">
        <v>0</v>
      </c>
      <c r="Q123" s="15">
        <v>1200</v>
      </c>
      <c r="R123" s="12">
        <v>1173</v>
      </c>
      <c r="S123" s="16">
        <f t="shared" si="5"/>
        <v>-27</v>
      </c>
      <c r="T123" s="12" t="s">
        <v>266</v>
      </c>
      <c r="U123" s="17" t="s">
        <v>264</v>
      </c>
      <c r="V123" s="12" t="s">
        <v>42</v>
      </c>
      <c r="W123" s="18">
        <v>121</v>
      </c>
      <c r="X123" s="12"/>
    </row>
    <row r="124" spans="1:24" ht="15.75" customHeight="1">
      <c r="A124" s="18">
        <v>124</v>
      </c>
      <c r="B124" s="9">
        <v>20210515211746</v>
      </c>
      <c r="C124" s="14">
        <v>44331</v>
      </c>
      <c r="D124" s="26" t="s">
        <v>111</v>
      </c>
      <c r="E124" s="26" t="s">
        <v>112</v>
      </c>
      <c r="F124" s="26" t="s">
        <v>113</v>
      </c>
      <c r="G124" s="27" t="s">
        <v>114</v>
      </c>
      <c r="H124" s="26" t="s">
        <v>115</v>
      </c>
      <c r="I124" s="12">
        <v>724</v>
      </c>
      <c r="J124" s="14">
        <v>44531</v>
      </c>
      <c r="K124" s="12" t="s">
        <v>267</v>
      </c>
      <c r="L124" s="43"/>
      <c r="M124" s="43" t="s">
        <v>40</v>
      </c>
      <c r="N124" s="15">
        <v>10275</v>
      </c>
      <c r="O124" s="28">
        <v>25</v>
      </c>
      <c r="P124" s="28">
        <v>0</v>
      </c>
      <c r="Q124" s="15">
        <v>10250</v>
      </c>
      <c r="R124" s="15">
        <v>10270.5</v>
      </c>
      <c r="S124" s="15">
        <f t="shared" si="5"/>
        <v>20.5</v>
      </c>
      <c r="T124" s="12" t="s">
        <v>268</v>
      </c>
      <c r="U124" s="17">
        <v>44537</v>
      </c>
      <c r="V124" s="12" t="s">
        <v>42</v>
      </c>
      <c r="W124" s="18">
        <v>122</v>
      </c>
      <c r="X124" s="12"/>
    </row>
    <row r="125" spans="1:24" ht="15.75" customHeight="1">
      <c r="A125" s="18">
        <v>125</v>
      </c>
      <c r="B125" s="9">
        <v>20210518211747</v>
      </c>
      <c r="C125" s="42">
        <v>44334</v>
      </c>
      <c r="D125" s="33" t="s">
        <v>135</v>
      </c>
      <c r="E125" s="33" t="s">
        <v>136</v>
      </c>
      <c r="F125" s="33" t="s">
        <v>51</v>
      </c>
      <c r="G125" s="32" t="s">
        <v>235</v>
      </c>
      <c r="H125" s="33" t="s">
        <v>138</v>
      </c>
      <c r="I125" s="12">
        <v>725</v>
      </c>
      <c r="J125" s="14">
        <v>44531</v>
      </c>
      <c r="K125" s="12" t="s">
        <v>257</v>
      </c>
      <c r="L125" s="12"/>
      <c r="M125" s="12" t="s">
        <v>30</v>
      </c>
      <c r="N125" s="12">
        <v>9225</v>
      </c>
      <c r="O125" s="12">
        <v>0</v>
      </c>
      <c r="P125" s="12">
        <v>0</v>
      </c>
      <c r="Q125" s="15">
        <v>9225</v>
      </c>
      <c r="R125" s="12">
        <v>9225</v>
      </c>
      <c r="S125" s="16">
        <f t="shared" si="5"/>
        <v>0</v>
      </c>
      <c r="T125" s="12" t="s">
        <v>269</v>
      </c>
      <c r="U125" s="17" t="s">
        <v>270</v>
      </c>
      <c r="V125" s="12" t="s">
        <v>42</v>
      </c>
      <c r="W125" s="18">
        <v>123</v>
      </c>
      <c r="X125" s="12"/>
    </row>
    <row r="126" spans="1:24" ht="15.75" customHeight="1">
      <c r="A126" s="18">
        <v>126</v>
      </c>
      <c r="B126" s="9">
        <v>20211119260416</v>
      </c>
      <c r="C126" s="42" t="s">
        <v>271</v>
      </c>
      <c r="D126" s="33" t="s">
        <v>272</v>
      </c>
      <c r="E126" s="33" t="s">
        <v>273</v>
      </c>
      <c r="F126" s="33" t="s">
        <v>274</v>
      </c>
      <c r="G126" s="32" t="s">
        <v>275</v>
      </c>
      <c r="H126" s="33" t="s">
        <v>276</v>
      </c>
      <c r="I126" s="12">
        <v>726</v>
      </c>
      <c r="J126" s="14">
        <v>44531</v>
      </c>
      <c r="K126" s="12" t="s">
        <v>257</v>
      </c>
      <c r="L126" s="12"/>
      <c r="M126" s="12" t="s">
        <v>30</v>
      </c>
      <c r="N126" s="12">
        <v>4500</v>
      </c>
      <c r="O126" s="12">
        <v>0</v>
      </c>
      <c r="P126" s="12">
        <v>0</v>
      </c>
      <c r="Q126" s="15">
        <v>4500</v>
      </c>
      <c r="R126" s="12">
        <v>4463</v>
      </c>
      <c r="S126" s="16">
        <f t="shared" si="5"/>
        <v>-37</v>
      </c>
      <c r="T126" s="12" t="s">
        <v>277</v>
      </c>
      <c r="U126" s="17">
        <v>44532</v>
      </c>
      <c r="V126" s="12" t="s">
        <v>42</v>
      </c>
      <c r="W126" s="18">
        <v>124</v>
      </c>
      <c r="X126" s="12"/>
    </row>
    <row r="127" spans="1:24" ht="15.75" customHeight="1">
      <c r="A127" s="18">
        <v>127</v>
      </c>
      <c r="B127" s="9">
        <v>20210515211746</v>
      </c>
      <c r="C127" s="14">
        <v>44331</v>
      </c>
      <c r="D127" s="26" t="s">
        <v>111</v>
      </c>
      <c r="E127" s="26" t="s">
        <v>112</v>
      </c>
      <c r="F127" s="26" t="s">
        <v>113</v>
      </c>
      <c r="G127" s="27" t="s">
        <v>114</v>
      </c>
      <c r="H127" s="26" t="s">
        <v>115</v>
      </c>
      <c r="I127" s="12">
        <v>727</v>
      </c>
      <c r="J127" s="14" t="s">
        <v>278</v>
      </c>
      <c r="K127" s="12" t="s">
        <v>279</v>
      </c>
      <c r="L127" s="12"/>
      <c r="M127" s="43" t="s">
        <v>40</v>
      </c>
      <c r="N127" s="12">
        <v>10275</v>
      </c>
      <c r="O127" s="12">
        <v>25</v>
      </c>
      <c r="P127" s="12">
        <v>0</v>
      </c>
      <c r="Q127" s="15">
        <v>10250</v>
      </c>
      <c r="R127" s="12">
        <v>10270.5</v>
      </c>
      <c r="S127" s="16">
        <f t="shared" si="5"/>
        <v>20.5</v>
      </c>
      <c r="T127" s="12" t="s">
        <v>280</v>
      </c>
      <c r="U127" s="17" t="s">
        <v>281</v>
      </c>
      <c r="V127" s="12" t="s">
        <v>42</v>
      </c>
      <c r="W127" s="18">
        <v>125</v>
      </c>
      <c r="X127" s="12"/>
    </row>
    <row r="128" spans="1:24" ht="15.75" customHeight="1">
      <c r="A128" s="18">
        <v>128</v>
      </c>
      <c r="B128" s="9">
        <v>20210921260420</v>
      </c>
      <c r="C128" s="14" t="s">
        <v>282</v>
      </c>
      <c r="D128" s="26" t="s">
        <v>283</v>
      </c>
      <c r="E128" s="26" t="s">
        <v>284</v>
      </c>
      <c r="F128" s="26" t="s">
        <v>45</v>
      </c>
      <c r="G128" s="27" t="s">
        <v>285</v>
      </c>
      <c r="H128" s="26" t="s">
        <v>286</v>
      </c>
      <c r="I128" s="12">
        <v>728</v>
      </c>
      <c r="J128" s="14">
        <v>44531</v>
      </c>
      <c r="K128" s="12" t="s">
        <v>287</v>
      </c>
      <c r="L128" s="12"/>
      <c r="M128" s="12" t="s">
        <v>288</v>
      </c>
      <c r="N128" s="12">
        <v>2916</v>
      </c>
      <c r="O128" s="12">
        <v>0</v>
      </c>
      <c r="P128" s="12">
        <v>0</v>
      </c>
      <c r="Q128" s="15">
        <v>2916</v>
      </c>
      <c r="R128" s="12">
        <v>2901</v>
      </c>
      <c r="S128" s="16">
        <f t="shared" si="5"/>
        <v>-15</v>
      </c>
      <c r="T128" s="12" t="s">
        <v>289</v>
      </c>
      <c r="U128" s="17">
        <v>44540</v>
      </c>
      <c r="V128" s="12" t="s">
        <v>42</v>
      </c>
      <c r="W128" s="18">
        <v>126</v>
      </c>
      <c r="X128" s="12"/>
    </row>
    <row r="129" spans="1:24" ht="15.75" customHeight="1">
      <c r="A129" s="18">
        <v>129</v>
      </c>
      <c r="B129" s="9">
        <v>20210921260420</v>
      </c>
      <c r="C129" s="14" t="s">
        <v>282</v>
      </c>
      <c r="D129" s="26" t="s">
        <v>283</v>
      </c>
      <c r="E129" s="26" t="s">
        <v>284</v>
      </c>
      <c r="F129" s="26" t="s">
        <v>45</v>
      </c>
      <c r="G129" s="27" t="s">
        <v>285</v>
      </c>
      <c r="H129" s="26" t="s">
        <v>286</v>
      </c>
      <c r="I129" s="12">
        <v>729</v>
      </c>
      <c r="J129" s="56">
        <v>44537</v>
      </c>
      <c r="K129" s="12" t="s">
        <v>290</v>
      </c>
      <c r="L129" s="12"/>
      <c r="M129" s="12" t="s">
        <v>30</v>
      </c>
      <c r="N129" s="12">
        <v>2000</v>
      </c>
      <c r="O129" s="12">
        <v>25</v>
      </c>
      <c r="P129" s="12">
        <v>0</v>
      </c>
      <c r="Q129" s="15">
        <v>2025</v>
      </c>
      <c r="R129" s="12">
        <v>2001</v>
      </c>
      <c r="S129" s="16">
        <f t="shared" si="5"/>
        <v>-24</v>
      </c>
      <c r="T129" s="12" t="s">
        <v>291</v>
      </c>
      <c r="U129" s="17" t="s">
        <v>292</v>
      </c>
      <c r="V129" s="12" t="s">
        <v>42</v>
      </c>
      <c r="W129" s="18">
        <v>127</v>
      </c>
      <c r="X129" s="12"/>
    </row>
    <row r="130" spans="1:24" ht="15.75" customHeight="1">
      <c r="A130" s="18">
        <v>130</v>
      </c>
      <c r="B130" s="9">
        <v>20210921260420</v>
      </c>
      <c r="C130" s="14" t="s">
        <v>282</v>
      </c>
      <c r="D130" s="26" t="s">
        <v>283</v>
      </c>
      <c r="E130" s="26" t="s">
        <v>284</v>
      </c>
      <c r="F130" s="26" t="s">
        <v>45</v>
      </c>
      <c r="G130" s="27" t="s">
        <v>285</v>
      </c>
      <c r="H130" s="26" t="s">
        <v>286</v>
      </c>
      <c r="I130" s="12">
        <v>730</v>
      </c>
      <c r="J130" s="56">
        <v>44543</v>
      </c>
      <c r="K130" s="12" t="s">
        <v>293</v>
      </c>
      <c r="L130" s="12"/>
      <c r="M130" s="12" t="s">
        <v>30</v>
      </c>
      <c r="N130" s="12">
        <v>1000</v>
      </c>
      <c r="O130" s="12">
        <v>0</v>
      </c>
      <c r="P130" s="12">
        <v>0</v>
      </c>
      <c r="Q130" s="57">
        <v>1000</v>
      </c>
      <c r="R130" s="12">
        <v>1025</v>
      </c>
      <c r="S130" s="16">
        <f t="shared" si="5"/>
        <v>25</v>
      </c>
      <c r="T130" s="12" t="s">
        <v>291</v>
      </c>
      <c r="U130" s="17" t="s">
        <v>292</v>
      </c>
      <c r="V130" s="12" t="s">
        <v>42</v>
      </c>
      <c r="W130" s="18">
        <v>128</v>
      </c>
      <c r="X130" s="12"/>
    </row>
    <row r="131" spans="1:24" ht="15.75" customHeight="1">
      <c r="A131" s="18">
        <v>131</v>
      </c>
      <c r="B131" s="9">
        <v>20211119260416</v>
      </c>
      <c r="C131" s="42" t="s">
        <v>271</v>
      </c>
      <c r="D131" s="12" t="s">
        <v>272</v>
      </c>
      <c r="E131" s="12" t="s">
        <v>273</v>
      </c>
      <c r="F131" s="12" t="s">
        <v>274</v>
      </c>
      <c r="G131" s="13" t="s">
        <v>275</v>
      </c>
      <c r="H131" s="12" t="s">
        <v>276</v>
      </c>
      <c r="I131" s="12">
        <v>731</v>
      </c>
      <c r="J131" s="58" t="s">
        <v>281</v>
      </c>
      <c r="K131" s="12" t="s">
        <v>294</v>
      </c>
      <c r="L131" s="11"/>
      <c r="M131" s="12" t="s">
        <v>30</v>
      </c>
      <c r="N131" s="12">
        <v>1350</v>
      </c>
      <c r="O131" s="12">
        <v>0</v>
      </c>
      <c r="P131" s="59">
        <v>0</v>
      </c>
      <c r="Q131" s="16">
        <v>1350</v>
      </c>
      <c r="R131" s="33">
        <v>1313</v>
      </c>
      <c r="S131" s="16">
        <f t="shared" si="5"/>
        <v>-37</v>
      </c>
      <c r="T131" s="11" t="s">
        <v>295</v>
      </c>
      <c r="U131" s="60" t="s">
        <v>296</v>
      </c>
      <c r="V131" s="12" t="s">
        <v>42</v>
      </c>
      <c r="W131" s="23">
        <v>129</v>
      </c>
      <c r="X131" s="11"/>
    </row>
    <row r="132" spans="1:24" ht="15.75" customHeight="1">
      <c r="A132" s="18">
        <v>132</v>
      </c>
      <c r="B132" s="9">
        <v>20210921260420</v>
      </c>
      <c r="C132" s="14" t="s">
        <v>282</v>
      </c>
      <c r="D132" s="26" t="s">
        <v>283</v>
      </c>
      <c r="E132" s="26" t="s">
        <v>284</v>
      </c>
      <c r="F132" s="61" t="s">
        <v>45</v>
      </c>
      <c r="G132" s="62" t="s">
        <v>285</v>
      </c>
      <c r="H132" s="61" t="s">
        <v>286</v>
      </c>
      <c r="I132" s="63">
        <v>732</v>
      </c>
      <c r="J132" s="64" t="s">
        <v>281</v>
      </c>
      <c r="K132" s="12" t="s">
        <v>297</v>
      </c>
      <c r="L132" s="63"/>
      <c r="M132" s="63" t="s">
        <v>288</v>
      </c>
      <c r="N132" s="63">
        <v>2305</v>
      </c>
      <c r="O132" s="63">
        <v>35</v>
      </c>
      <c r="P132" s="65">
        <v>0</v>
      </c>
      <c r="Q132" s="16">
        <v>2340</v>
      </c>
      <c r="R132" s="66">
        <v>2325</v>
      </c>
      <c r="S132" s="67">
        <f t="shared" si="5"/>
        <v>-15</v>
      </c>
      <c r="T132" s="63" t="s">
        <v>298</v>
      </c>
      <c r="U132" s="60" t="s">
        <v>299</v>
      </c>
      <c r="V132" s="12" t="s">
        <v>42</v>
      </c>
      <c r="W132" s="68">
        <v>130</v>
      </c>
      <c r="X132" s="63"/>
    </row>
    <row r="133" spans="1:24" ht="15.75" customHeight="1">
      <c r="A133" s="18">
        <v>133</v>
      </c>
      <c r="B133" s="40" t="s">
        <v>105</v>
      </c>
      <c r="C133" s="41">
        <v>42625</v>
      </c>
      <c r="D133" s="12" t="s">
        <v>106</v>
      </c>
      <c r="E133" s="12" t="s">
        <v>107</v>
      </c>
      <c r="F133" s="12" t="s">
        <v>26</v>
      </c>
      <c r="G133" s="11"/>
      <c r="H133" s="11"/>
      <c r="I133" s="12">
        <v>733</v>
      </c>
      <c r="J133" s="11" t="s">
        <v>300</v>
      </c>
      <c r="K133" s="12" t="s">
        <v>257</v>
      </c>
      <c r="L133" s="11"/>
      <c r="M133" s="11" t="s">
        <v>30</v>
      </c>
      <c r="N133" s="11">
        <v>27759</v>
      </c>
      <c r="O133" s="11">
        <v>0</v>
      </c>
      <c r="P133" s="11">
        <v>0</v>
      </c>
      <c r="Q133" s="11">
        <v>27759</v>
      </c>
      <c r="R133" s="11">
        <v>31430</v>
      </c>
      <c r="S133" s="67">
        <f t="shared" si="5"/>
        <v>3671</v>
      </c>
      <c r="T133" s="69" t="s">
        <v>301</v>
      </c>
      <c r="U133" s="17">
        <v>44564</v>
      </c>
      <c r="V133" s="11"/>
      <c r="W133" s="23">
        <v>131</v>
      </c>
      <c r="X133" s="11"/>
    </row>
    <row r="134" spans="1:24" ht="15.75" customHeight="1">
      <c r="A134" s="18">
        <v>134</v>
      </c>
      <c r="B134" s="11" t="s">
        <v>213</v>
      </c>
      <c r="C134" s="51">
        <v>43500</v>
      </c>
      <c r="D134" s="11" t="s">
        <v>214</v>
      </c>
      <c r="E134" s="11" t="s">
        <v>215</v>
      </c>
      <c r="F134" s="11" t="s">
        <v>26</v>
      </c>
      <c r="G134" s="11" t="s">
        <v>216</v>
      </c>
      <c r="H134" s="11" t="s">
        <v>80</v>
      </c>
      <c r="I134" s="12">
        <v>734</v>
      </c>
      <c r="J134" s="11" t="s">
        <v>300</v>
      </c>
      <c r="K134" s="12" t="s">
        <v>302</v>
      </c>
      <c r="L134" s="11"/>
      <c r="M134" s="11" t="s">
        <v>303</v>
      </c>
      <c r="N134" s="11">
        <v>2684.64</v>
      </c>
      <c r="O134" s="11"/>
      <c r="P134" s="11"/>
      <c r="Q134" s="11"/>
      <c r="R134" s="11"/>
      <c r="S134" s="67"/>
      <c r="T134" s="26" t="s">
        <v>218</v>
      </c>
      <c r="U134" s="53"/>
      <c r="V134" s="47">
        <v>192569</v>
      </c>
      <c r="W134" s="23"/>
      <c r="X134" s="11"/>
    </row>
    <row r="135" spans="1:24" ht="15.75" customHeight="1">
      <c r="A135" s="18">
        <v>135</v>
      </c>
      <c r="B135" s="9">
        <v>20180608156255</v>
      </c>
      <c r="C135" s="14">
        <v>43259</v>
      </c>
      <c r="D135" s="26" t="s">
        <v>55</v>
      </c>
      <c r="E135" s="26" t="s">
        <v>56</v>
      </c>
      <c r="F135" s="26" t="s">
        <v>45</v>
      </c>
      <c r="G135" s="27" t="s">
        <v>57</v>
      </c>
      <c r="H135" s="11" t="s">
        <v>58</v>
      </c>
      <c r="I135" s="12">
        <v>735</v>
      </c>
      <c r="J135" s="14">
        <v>44562</v>
      </c>
      <c r="K135" s="12" t="s">
        <v>304</v>
      </c>
      <c r="L135" s="11"/>
      <c r="M135" s="11" t="s">
        <v>30</v>
      </c>
      <c r="N135" s="11">
        <v>5000</v>
      </c>
      <c r="O135" s="11">
        <v>0</v>
      </c>
      <c r="P135" s="11">
        <v>0</v>
      </c>
      <c r="Q135" s="11">
        <v>5000</v>
      </c>
      <c r="R135" s="11">
        <v>5000</v>
      </c>
      <c r="S135" s="11">
        <f t="shared" ref="S135:S174" si="6">R135-Q135</f>
        <v>0</v>
      </c>
      <c r="T135" s="11" t="s">
        <v>305</v>
      </c>
      <c r="U135" s="60">
        <v>44566</v>
      </c>
      <c r="V135" s="12" t="s">
        <v>42</v>
      </c>
      <c r="W135" s="23">
        <v>132</v>
      </c>
      <c r="X135" s="11"/>
    </row>
    <row r="136" spans="1:24" ht="15.75" customHeight="1">
      <c r="A136" s="18">
        <v>136</v>
      </c>
      <c r="B136" s="20" t="s">
        <v>61</v>
      </c>
      <c r="C136" s="21">
        <v>43462</v>
      </c>
      <c r="D136" s="11" t="s">
        <v>62</v>
      </c>
      <c r="E136" s="11" t="s">
        <v>63</v>
      </c>
      <c r="F136" s="11" t="s">
        <v>26</v>
      </c>
      <c r="G136" s="13" t="s">
        <v>64</v>
      </c>
      <c r="H136" s="11" t="s">
        <v>65</v>
      </c>
      <c r="I136" s="12">
        <v>736</v>
      </c>
      <c r="J136" s="14">
        <v>44562</v>
      </c>
      <c r="K136" s="12" t="s">
        <v>304</v>
      </c>
      <c r="L136" s="11"/>
      <c r="M136" s="11" t="s">
        <v>30</v>
      </c>
      <c r="N136" s="11">
        <v>5357.5</v>
      </c>
      <c r="O136" s="11">
        <v>25</v>
      </c>
      <c r="P136" s="11">
        <v>0</v>
      </c>
      <c r="Q136" s="11">
        <v>5382.5</v>
      </c>
      <c r="R136" s="11">
        <v>5370.5</v>
      </c>
      <c r="S136" s="11">
        <f t="shared" si="6"/>
        <v>-12</v>
      </c>
      <c r="T136" s="11" t="s">
        <v>306</v>
      </c>
      <c r="U136" s="60">
        <v>44559</v>
      </c>
      <c r="V136" s="12" t="s">
        <v>42</v>
      </c>
      <c r="W136" s="23">
        <v>133</v>
      </c>
      <c r="X136" s="11"/>
    </row>
    <row r="137" spans="1:24" ht="15.75" customHeight="1">
      <c r="A137" s="18">
        <v>137</v>
      </c>
      <c r="B137" s="9">
        <v>20211013247674</v>
      </c>
      <c r="C137" s="14">
        <v>44482</v>
      </c>
      <c r="D137" s="26" t="s">
        <v>128</v>
      </c>
      <c r="E137" s="26" t="s">
        <v>129</v>
      </c>
      <c r="F137" s="12" t="s">
        <v>130</v>
      </c>
      <c r="G137" s="27" t="s">
        <v>131</v>
      </c>
      <c r="H137" s="26" t="s">
        <v>132</v>
      </c>
      <c r="I137" s="11">
        <v>737</v>
      </c>
      <c r="J137" s="14">
        <v>44562</v>
      </c>
      <c r="K137" s="12" t="s">
        <v>304</v>
      </c>
      <c r="L137" s="11"/>
      <c r="M137" s="11" t="s">
        <v>30</v>
      </c>
      <c r="N137" s="11">
        <v>1260</v>
      </c>
      <c r="O137" s="11">
        <v>25</v>
      </c>
      <c r="P137" s="11">
        <v>0</v>
      </c>
      <c r="Q137" s="11">
        <v>1285</v>
      </c>
      <c r="R137" s="11">
        <v>1240</v>
      </c>
      <c r="S137" s="11">
        <f t="shared" si="6"/>
        <v>-45</v>
      </c>
      <c r="T137" s="11" t="s">
        <v>307</v>
      </c>
      <c r="U137" s="60" t="s">
        <v>300</v>
      </c>
      <c r="V137" s="12" t="s">
        <v>42</v>
      </c>
      <c r="W137" s="23">
        <v>134</v>
      </c>
      <c r="X137" s="11"/>
    </row>
    <row r="138" spans="1:24" ht="15.75" customHeight="1">
      <c r="A138" s="18">
        <v>138</v>
      </c>
      <c r="B138" s="9">
        <v>20200427137403</v>
      </c>
      <c r="C138" s="25">
        <v>43948</v>
      </c>
      <c r="D138" s="11" t="s">
        <v>72</v>
      </c>
      <c r="E138" s="11" t="s">
        <v>73</v>
      </c>
      <c r="F138" s="11" t="s">
        <v>26</v>
      </c>
      <c r="G138" s="13" t="s">
        <v>74</v>
      </c>
      <c r="H138" s="11" t="s">
        <v>75</v>
      </c>
      <c r="I138" s="12">
        <v>738</v>
      </c>
      <c r="J138" s="14">
        <v>44562</v>
      </c>
      <c r="K138" s="12" t="s">
        <v>304</v>
      </c>
      <c r="L138" s="11"/>
      <c r="M138" s="11" t="s">
        <v>30</v>
      </c>
      <c r="N138" s="11">
        <v>1000</v>
      </c>
      <c r="O138" s="11">
        <v>25</v>
      </c>
      <c r="P138" s="11">
        <v>0</v>
      </c>
      <c r="Q138" s="11">
        <v>1025</v>
      </c>
      <c r="R138" s="11">
        <v>1013</v>
      </c>
      <c r="S138" s="11">
        <f t="shared" si="6"/>
        <v>-12</v>
      </c>
      <c r="T138" s="11" t="s">
        <v>308</v>
      </c>
      <c r="U138" s="60" t="s">
        <v>300</v>
      </c>
      <c r="V138" s="12" t="s">
        <v>42</v>
      </c>
      <c r="W138" s="23">
        <v>135</v>
      </c>
      <c r="X138" s="11"/>
    </row>
    <row r="139" spans="1:24" ht="15.75" customHeight="1">
      <c r="A139" s="18">
        <v>139</v>
      </c>
      <c r="B139" s="9">
        <v>20200427137399</v>
      </c>
      <c r="C139" s="25">
        <v>43948</v>
      </c>
      <c r="D139" s="26" t="s">
        <v>82</v>
      </c>
      <c r="E139" s="37" t="s">
        <v>83</v>
      </c>
      <c r="F139" s="37" t="s">
        <v>84</v>
      </c>
      <c r="G139" s="38" t="s">
        <v>85</v>
      </c>
      <c r="H139" s="37" t="s">
        <v>86</v>
      </c>
      <c r="I139" s="12">
        <v>739</v>
      </c>
      <c r="J139" s="14">
        <v>44562</v>
      </c>
      <c r="K139" s="12" t="s">
        <v>304</v>
      </c>
      <c r="L139" s="11"/>
      <c r="M139" s="11" t="s">
        <v>30</v>
      </c>
      <c r="N139" s="11">
        <v>1142</v>
      </c>
      <c r="O139" s="11">
        <v>25</v>
      </c>
      <c r="P139" s="11">
        <v>0</v>
      </c>
      <c r="Q139" s="11">
        <v>1167</v>
      </c>
      <c r="R139" s="11">
        <v>1167</v>
      </c>
      <c r="S139" s="11">
        <f t="shared" si="6"/>
        <v>0</v>
      </c>
      <c r="T139" s="11" t="s">
        <v>309</v>
      </c>
      <c r="U139" s="60">
        <v>44572</v>
      </c>
      <c r="V139" s="12" t="s">
        <v>42</v>
      </c>
      <c r="W139" s="23">
        <v>136</v>
      </c>
      <c r="X139" s="11"/>
    </row>
    <row r="140" spans="1:24" ht="15.75" customHeight="1">
      <c r="A140" s="18">
        <v>140</v>
      </c>
      <c r="B140" s="9">
        <v>20200703140963</v>
      </c>
      <c r="C140" s="10">
        <v>44013</v>
      </c>
      <c r="D140" s="11" t="s">
        <v>24</v>
      </c>
      <c r="E140" s="12" t="s">
        <v>25</v>
      </c>
      <c r="F140" s="12" t="s">
        <v>26</v>
      </c>
      <c r="G140" s="13" t="s">
        <v>27</v>
      </c>
      <c r="H140" s="11" t="s">
        <v>28</v>
      </c>
      <c r="I140" s="11">
        <v>740</v>
      </c>
      <c r="J140" s="14">
        <v>44562</v>
      </c>
      <c r="K140" s="12" t="s">
        <v>304</v>
      </c>
      <c r="L140" s="11"/>
      <c r="M140" s="11" t="s">
        <v>30</v>
      </c>
      <c r="N140" s="11">
        <v>1524</v>
      </c>
      <c r="O140" s="11">
        <v>0</v>
      </c>
      <c r="P140" s="11">
        <v>0</v>
      </c>
      <c r="Q140" s="11">
        <v>1524</v>
      </c>
      <c r="R140" s="11">
        <v>1500</v>
      </c>
      <c r="S140" s="11">
        <f t="shared" si="6"/>
        <v>-24</v>
      </c>
      <c r="T140" s="11" t="s">
        <v>310</v>
      </c>
      <c r="U140" s="60" t="s">
        <v>299</v>
      </c>
      <c r="V140" s="12" t="s">
        <v>42</v>
      </c>
      <c r="W140" s="23">
        <v>137</v>
      </c>
      <c r="X140" s="11"/>
    </row>
    <row r="141" spans="1:24" ht="15.75" customHeight="1">
      <c r="A141" s="18">
        <v>141</v>
      </c>
      <c r="B141" s="9">
        <v>2019100884827</v>
      </c>
      <c r="C141" s="25">
        <v>43746</v>
      </c>
      <c r="D141" s="11" t="s">
        <v>77</v>
      </c>
      <c r="E141" s="12" t="s">
        <v>78</v>
      </c>
      <c r="F141" s="12" t="s">
        <v>26</v>
      </c>
      <c r="G141" s="13" t="s">
        <v>79</v>
      </c>
      <c r="H141" s="11" t="s">
        <v>80</v>
      </c>
      <c r="I141" s="12">
        <v>741</v>
      </c>
      <c r="J141" s="14">
        <v>44562</v>
      </c>
      <c r="K141" s="12" t="s">
        <v>304</v>
      </c>
      <c r="L141" s="11"/>
      <c r="M141" s="11" t="s">
        <v>30</v>
      </c>
      <c r="N141" s="11">
        <v>8750</v>
      </c>
      <c r="O141" s="11">
        <v>25</v>
      </c>
      <c r="P141" s="11">
        <v>0</v>
      </c>
      <c r="Q141" s="11">
        <v>8775</v>
      </c>
      <c r="R141" s="11">
        <v>8753</v>
      </c>
      <c r="S141" s="11">
        <f t="shared" si="6"/>
        <v>-22</v>
      </c>
      <c r="T141" s="11" t="s">
        <v>311</v>
      </c>
      <c r="U141" s="60">
        <v>44566</v>
      </c>
      <c r="V141" s="12" t="s">
        <v>42</v>
      </c>
      <c r="W141" s="23">
        <v>138</v>
      </c>
      <c r="X141" s="11"/>
    </row>
    <row r="142" spans="1:24" ht="15.75" customHeight="1">
      <c r="A142" s="18">
        <v>142</v>
      </c>
      <c r="B142" s="48" t="s">
        <v>93</v>
      </c>
      <c r="C142" s="14">
        <v>43353</v>
      </c>
      <c r="D142" s="26" t="s">
        <v>94</v>
      </c>
      <c r="E142" s="26" t="s">
        <v>95</v>
      </c>
      <c r="F142" s="26" t="s">
        <v>45</v>
      </c>
      <c r="G142" s="27" t="s">
        <v>96</v>
      </c>
      <c r="H142" s="26" t="s">
        <v>97</v>
      </c>
      <c r="I142" s="12">
        <v>742</v>
      </c>
      <c r="J142" s="14">
        <v>44562</v>
      </c>
      <c r="K142" s="12" t="s">
        <v>304</v>
      </c>
      <c r="L142" s="11"/>
      <c r="M142" s="11" t="s">
        <v>30</v>
      </c>
      <c r="N142" s="11">
        <v>1227</v>
      </c>
      <c r="O142" s="11">
        <v>0</v>
      </c>
      <c r="P142" s="11">
        <v>0</v>
      </c>
      <c r="Q142" s="11">
        <v>1227</v>
      </c>
      <c r="R142" s="11">
        <v>1200</v>
      </c>
      <c r="S142" s="11">
        <f t="shared" si="6"/>
        <v>-27</v>
      </c>
      <c r="T142" s="11" t="s">
        <v>312</v>
      </c>
      <c r="U142" s="60">
        <v>44580</v>
      </c>
      <c r="V142" s="12" t="s">
        <v>42</v>
      </c>
      <c r="W142" s="23">
        <v>139</v>
      </c>
      <c r="X142" s="11"/>
    </row>
    <row r="143" spans="1:24" ht="15.75" customHeight="1">
      <c r="A143" s="18">
        <v>143</v>
      </c>
      <c r="B143" s="9">
        <v>20210515211746</v>
      </c>
      <c r="C143" s="14">
        <v>44331</v>
      </c>
      <c r="D143" s="26" t="s">
        <v>111</v>
      </c>
      <c r="E143" s="26" t="s">
        <v>112</v>
      </c>
      <c r="F143" s="26" t="s">
        <v>113</v>
      </c>
      <c r="G143" s="27" t="s">
        <v>114</v>
      </c>
      <c r="H143" s="26" t="s">
        <v>115</v>
      </c>
      <c r="I143" s="11">
        <v>743</v>
      </c>
      <c r="J143" s="14">
        <v>44562</v>
      </c>
      <c r="K143" s="12" t="s">
        <v>313</v>
      </c>
      <c r="L143" s="11"/>
      <c r="M143" s="11" t="s">
        <v>314</v>
      </c>
      <c r="N143" s="11">
        <v>8700</v>
      </c>
      <c r="O143" s="11">
        <v>25</v>
      </c>
      <c r="P143" s="11">
        <v>0</v>
      </c>
      <c r="Q143" s="11">
        <v>8725</v>
      </c>
      <c r="R143" s="11">
        <v>8770.5</v>
      </c>
      <c r="S143" s="11">
        <f t="shared" si="6"/>
        <v>45.5</v>
      </c>
      <c r="T143" s="11" t="s">
        <v>315</v>
      </c>
      <c r="U143" s="60" t="s">
        <v>300</v>
      </c>
      <c r="V143" s="12" t="s">
        <v>42</v>
      </c>
      <c r="W143" s="23">
        <v>140</v>
      </c>
      <c r="X143" s="11"/>
    </row>
    <row r="144" spans="1:24" ht="15.75" customHeight="1">
      <c r="A144" s="18">
        <v>144</v>
      </c>
      <c r="B144" s="9">
        <v>20210518211747</v>
      </c>
      <c r="C144" s="42">
        <v>44334</v>
      </c>
      <c r="D144" s="33" t="s">
        <v>135</v>
      </c>
      <c r="E144" s="33" t="s">
        <v>136</v>
      </c>
      <c r="F144" s="33" t="s">
        <v>51</v>
      </c>
      <c r="G144" s="32" t="s">
        <v>235</v>
      </c>
      <c r="H144" s="33" t="s">
        <v>138</v>
      </c>
      <c r="I144" s="12">
        <v>744</v>
      </c>
      <c r="J144" s="14">
        <v>44562</v>
      </c>
      <c r="K144" s="12" t="s">
        <v>304</v>
      </c>
      <c r="L144" s="11"/>
      <c r="M144" s="11" t="s">
        <v>30</v>
      </c>
      <c r="N144" s="11">
        <v>9200</v>
      </c>
      <c r="O144" s="11">
        <v>25</v>
      </c>
      <c r="P144" s="11">
        <v>0</v>
      </c>
      <c r="Q144" s="11">
        <v>9225</v>
      </c>
      <c r="R144" s="11">
        <v>9225</v>
      </c>
      <c r="S144" s="11">
        <f t="shared" si="6"/>
        <v>0</v>
      </c>
      <c r="T144" s="11" t="s">
        <v>316</v>
      </c>
      <c r="U144" s="60">
        <v>44568</v>
      </c>
      <c r="V144" s="12" t="s">
        <v>42</v>
      </c>
      <c r="W144" s="23">
        <v>141</v>
      </c>
      <c r="X144" s="11"/>
    </row>
    <row r="145" spans="1:33" ht="15.75" customHeight="1">
      <c r="A145" s="18">
        <v>145</v>
      </c>
      <c r="B145" s="20" t="s">
        <v>33</v>
      </c>
      <c r="C145" s="24">
        <v>43435</v>
      </c>
      <c r="D145" s="11" t="s">
        <v>34</v>
      </c>
      <c r="E145" s="11" t="s">
        <v>35</v>
      </c>
      <c r="F145" s="11" t="s">
        <v>36</v>
      </c>
      <c r="G145" s="13" t="s">
        <v>37</v>
      </c>
      <c r="H145" s="11" t="s">
        <v>38</v>
      </c>
      <c r="I145" s="12">
        <v>745</v>
      </c>
      <c r="J145" s="14">
        <v>44562</v>
      </c>
      <c r="K145" s="12" t="s">
        <v>317</v>
      </c>
      <c r="L145" s="11"/>
      <c r="M145" s="11" t="s">
        <v>314</v>
      </c>
      <c r="N145" s="11">
        <v>2458</v>
      </c>
      <c r="O145" s="11">
        <v>10</v>
      </c>
      <c r="P145" s="11">
        <v>0</v>
      </c>
      <c r="Q145" s="11">
        <v>2468</v>
      </c>
      <c r="R145" s="11">
        <v>2458</v>
      </c>
      <c r="S145" s="11">
        <f t="shared" si="6"/>
        <v>-10</v>
      </c>
      <c r="T145" s="11" t="s">
        <v>318</v>
      </c>
      <c r="U145" s="60">
        <v>44585</v>
      </c>
      <c r="V145" s="12" t="s">
        <v>42</v>
      </c>
      <c r="W145" s="23">
        <v>142</v>
      </c>
      <c r="X145" s="11"/>
    </row>
    <row r="146" spans="1:33" ht="15.75" customHeight="1">
      <c r="A146" s="18">
        <v>146</v>
      </c>
      <c r="B146" s="9">
        <v>20211119260416</v>
      </c>
      <c r="C146" s="42" t="s">
        <v>271</v>
      </c>
      <c r="D146" s="12" t="s">
        <v>272</v>
      </c>
      <c r="E146" s="12" t="s">
        <v>273</v>
      </c>
      <c r="F146" s="12" t="s">
        <v>274</v>
      </c>
      <c r="G146" s="13" t="s">
        <v>275</v>
      </c>
      <c r="H146" s="12" t="s">
        <v>276</v>
      </c>
      <c r="I146" s="11">
        <v>746</v>
      </c>
      <c r="J146" s="14">
        <v>44562</v>
      </c>
      <c r="K146" s="12" t="s">
        <v>304</v>
      </c>
      <c r="L146" s="11"/>
      <c r="M146" s="11" t="s">
        <v>30</v>
      </c>
      <c r="N146" s="11">
        <v>9375</v>
      </c>
      <c r="O146" s="11">
        <v>25</v>
      </c>
      <c r="P146" s="11">
        <v>0</v>
      </c>
      <c r="Q146" s="11">
        <v>9400</v>
      </c>
      <c r="R146" s="11">
        <f>4863+4463</f>
        <v>9326</v>
      </c>
      <c r="S146" s="11">
        <f t="shared" si="6"/>
        <v>-74</v>
      </c>
      <c r="T146" s="11" t="s">
        <v>319</v>
      </c>
      <c r="U146" s="60">
        <v>44581</v>
      </c>
      <c r="V146" s="12" t="s">
        <v>42</v>
      </c>
      <c r="W146" s="23">
        <v>143</v>
      </c>
      <c r="X146" s="11"/>
    </row>
    <row r="147" spans="1:33" ht="15.75" customHeight="1">
      <c r="A147" s="18">
        <v>147</v>
      </c>
      <c r="B147" s="9">
        <v>20211119260416</v>
      </c>
      <c r="C147" s="42" t="s">
        <v>271</v>
      </c>
      <c r="D147" s="12" t="s">
        <v>272</v>
      </c>
      <c r="E147" s="12" t="s">
        <v>273</v>
      </c>
      <c r="F147" s="12" t="s">
        <v>274</v>
      </c>
      <c r="G147" s="13" t="s">
        <v>275</v>
      </c>
      <c r="H147" s="12" t="s">
        <v>276</v>
      </c>
      <c r="I147" s="11">
        <v>747</v>
      </c>
      <c r="J147" s="14">
        <v>44562</v>
      </c>
      <c r="K147" s="12" t="s">
        <v>257</v>
      </c>
      <c r="L147" s="11"/>
      <c r="M147" s="11" t="s">
        <v>30</v>
      </c>
      <c r="N147" s="11">
        <v>4500</v>
      </c>
      <c r="O147" s="11">
        <v>0</v>
      </c>
      <c r="P147" s="11">
        <v>0</v>
      </c>
      <c r="Q147" s="11">
        <v>4500</v>
      </c>
      <c r="R147" s="11">
        <v>4463</v>
      </c>
      <c r="S147" s="11">
        <f t="shared" si="6"/>
        <v>-37</v>
      </c>
      <c r="T147" s="11" t="s">
        <v>320</v>
      </c>
      <c r="U147" s="60">
        <v>44574</v>
      </c>
      <c r="V147" s="12" t="s">
        <v>42</v>
      </c>
      <c r="W147" s="23">
        <v>144</v>
      </c>
      <c r="X147" s="11"/>
      <c r="Y147" s="70"/>
      <c r="Z147" s="70"/>
      <c r="AA147" s="70"/>
      <c r="AB147" s="70"/>
      <c r="AC147" s="70"/>
      <c r="AD147" s="70"/>
      <c r="AE147" s="70"/>
      <c r="AF147" s="70"/>
      <c r="AG147" s="70"/>
    </row>
    <row r="148" spans="1:33" ht="15.75" customHeight="1">
      <c r="A148" s="18">
        <v>148</v>
      </c>
      <c r="B148" s="9">
        <v>20210921260420</v>
      </c>
      <c r="C148" s="14" t="s">
        <v>282</v>
      </c>
      <c r="D148" s="26" t="s">
        <v>283</v>
      </c>
      <c r="E148" s="26" t="s">
        <v>284</v>
      </c>
      <c r="F148" s="61" t="s">
        <v>45</v>
      </c>
      <c r="G148" s="62" t="s">
        <v>285</v>
      </c>
      <c r="H148" s="61" t="s">
        <v>286</v>
      </c>
      <c r="I148" s="12">
        <v>748</v>
      </c>
      <c r="J148" s="14">
        <v>44565</v>
      </c>
      <c r="K148" s="12" t="s">
        <v>321</v>
      </c>
      <c r="L148" s="11"/>
      <c r="M148" s="11" t="s">
        <v>30</v>
      </c>
      <c r="N148" s="11">
        <v>2000</v>
      </c>
      <c r="O148" s="11">
        <v>25</v>
      </c>
      <c r="P148" s="11">
        <v>25</v>
      </c>
      <c r="Q148" s="11">
        <v>2050</v>
      </c>
      <c r="R148" s="11">
        <v>2050</v>
      </c>
      <c r="S148" s="11">
        <f t="shared" si="6"/>
        <v>0</v>
      </c>
      <c r="T148" s="11" t="s">
        <v>322</v>
      </c>
      <c r="U148" s="60">
        <v>44575</v>
      </c>
      <c r="V148" s="12" t="s">
        <v>42</v>
      </c>
      <c r="W148" s="23">
        <v>145</v>
      </c>
      <c r="X148" s="11"/>
    </row>
    <row r="149" spans="1:33" ht="15.75" customHeight="1">
      <c r="A149" s="18">
        <v>149</v>
      </c>
      <c r="B149" s="9">
        <v>20210515211746</v>
      </c>
      <c r="C149" s="14">
        <v>44331</v>
      </c>
      <c r="D149" s="26" t="s">
        <v>111</v>
      </c>
      <c r="E149" s="26" t="s">
        <v>112</v>
      </c>
      <c r="F149" s="26" t="s">
        <v>113</v>
      </c>
      <c r="G149" s="27" t="s">
        <v>114</v>
      </c>
      <c r="H149" s="26" t="s">
        <v>115</v>
      </c>
      <c r="I149" s="12">
        <v>749</v>
      </c>
      <c r="J149" s="14">
        <v>44576</v>
      </c>
      <c r="K149" s="12" t="s">
        <v>323</v>
      </c>
      <c r="L149" s="11"/>
      <c r="M149" s="11" t="s">
        <v>314</v>
      </c>
      <c r="N149" s="11">
        <v>11750</v>
      </c>
      <c r="O149" s="11">
        <v>25</v>
      </c>
      <c r="P149" s="11">
        <v>0</v>
      </c>
      <c r="Q149" s="11">
        <v>11775</v>
      </c>
      <c r="R149" s="11">
        <v>11770.5</v>
      </c>
      <c r="S149" s="11">
        <f t="shared" si="6"/>
        <v>-4.5</v>
      </c>
      <c r="T149" s="11" t="s">
        <v>324</v>
      </c>
      <c r="U149" s="60">
        <v>44594</v>
      </c>
      <c r="V149" s="12" t="s">
        <v>42</v>
      </c>
      <c r="W149" s="23">
        <v>146</v>
      </c>
      <c r="X149" s="11"/>
    </row>
    <row r="150" spans="1:33" ht="15.75" customHeight="1">
      <c r="A150" s="18">
        <v>150</v>
      </c>
      <c r="B150" s="40" t="s">
        <v>105</v>
      </c>
      <c r="C150" s="41">
        <v>42625</v>
      </c>
      <c r="D150" s="12" t="s">
        <v>106</v>
      </c>
      <c r="E150" s="12" t="s">
        <v>107</v>
      </c>
      <c r="F150" s="12" t="s">
        <v>26</v>
      </c>
      <c r="G150" s="11"/>
      <c r="H150" s="11"/>
      <c r="I150" s="11">
        <v>750</v>
      </c>
      <c r="J150" s="14">
        <v>44591</v>
      </c>
      <c r="K150" s="12" t="s">
        <v>304</v>
      </c>
      <c r="L150" s="11"/>
      <c r="M150" s="11" t="s">
        <v>30</v>
      </c>
      <c r="N150" s="11">
        <v>30919</v>
      </c>
      <c r="O150" s="11">
        <v>0</v>
      </c>
      <c r="P150" s="11">
        <v>0</v>
      </c>
      <c r="Q150" s="11">
        <v>30919</v>
      </c>
      <c r="R150" s="11">
        <v>30610</v>
      </c>
      <c r="S150" s="11">
        <f t="shared" si="6"/>
        <v>-309</v>
      </c>
      <c r="T150" s="11" t="s">
        <v>325</v>
      </c>
      <c r="U150" s="60">
        <v>44593</v>
      </c>
      <c r="V150" s="12" t="s">
        <v>42</v>
      </c>
      <c r="W150" s="23">
        <v>147</v>
      </c>
      <c r="X150" s="11"/>
    </row>
    <row r="151" spans="1:33" ht="15.75" customHeight="1">
      <c r="A151" s="18">
        <v>151</v>
      </c>
      <c r="B151" s="9">
        <v>20180608156255</v>
      </c>
      <c r="C151" s="14">
        <v>43259</v>
      </c>
      <c r="D151" s="26" t="s">
        <v>55</v>
      </c>
      <c r="E151" s="26" t="s">
        <v>56</v>
      </c>
      <c r="F151" s="26" t="s">
        <v>45</v>
      </c>
      <c r="G151" s="27" t="s">
        <v>57</v>
      </c>
      <c r="H151" s="11" t="s">
        <v>58</v>
      </c>
      <c r="I151" s="12">
        <v>751</v>
      </c>
      <c r="J151" s="14">
        <v>44593</v>
      </c>
      <c r="K151" s="12" t="s">
        <v>326</v>
      </c>
      <c r="L151" s="11"/>
      <c r="M151" s="11" t="s">
        <v>30</v>
      </c>
      <c r="N151" s="11">
        <v>5000</v>
      </c>
      <c r="O151" s="11">
        <v>0</v>
      </c>
      <c r="P151" s="11">
        <v>0</v>
      </c>
      <c r="Q151" s="11">
        <v>5000</v>
      </c>
      <c r="R151" s="11">
        <v>5000</v>
      </c>
      <c r="S151" s="11">
        <f t="shared" si="6"/>
        <v>0</v>
      </c>
      <c r="T151" s="11" t="s">
        <v>327</v>
      </c>
      <c r="U151" s="60">
        <v>44600</v>
      </c>
      <c r="V151" s="12" t="s">
        <v>42</v>
      </c>
      <c r="W151" s="23">
        <v>148</v>
      </c>
      <c r="X151" s="11"/>
    </row>
    <row r="152" spans="1:33" ht="15.75" customHeight="1">
      <c r="A152" s="18">
        <v>152</v>
      </c>
      <c r="B152" s="20" t="s">
        <v>61</v>
      </c>
      <c r="C152" s="21">
        <v>43462</v>
      </c>
      <c r="D152" s="11" t="s">
        <v>62</v>
      </c>
      <c r="E152" s="11" t="s">
        <v>63</v>
      </c>
      <c r="F152" s="11" t="s">
        <v>26</v>
      </c>
      <c r="G152" s="13" t="s">
        <v>64</v>
      </c>
      <c r="H152" s="11" t="s">
        <v>65</v>
      </c>
      <c r="I152" s="12">
        <v>752</v>
      </c>
      <c r="J152" s="14">
        <v>44593</v>
      </c>
      <c r="K152" s="12" t="s">
        <v>326</v>
      </c>
      <c r="L152" s="11"/>
      <c r="M152" s="11" t="s">
        <v>30</v>
      </c>
      <c r="N152" s="11">
        <v>4077</v>
      </c>
      <c r="O152" s="11">
        <v>25</v>
      </c>
      <c r="P152" s="11">
        <v>0</v>
      </c>
      <c r="Q152" s="11">
        <v>4102</v>
      </c>
      <c r="R152" s="11">
        <v>4090</v>
      </c>
      <c r="S152" s="11">
        <f t="shared" si="6"/>
        <v>-12</v>
      </c>
      <c r="T152" s="11" t="s">
        <v>328</v>
      </c>
      <c r="U152" s="60">
        <v>44602</v>
      </c>
      <c r="V152" s="12" t="s">
        <v>42</v>
      </c>
      <c r="W152" s="23">
        <v>149</v>
      </c>
      <c r="X152" s="11"/>
    </row>
    <row r="153" spans="1:33" ht="15.75" customHeight="1">
      <c r="A153" s="18">
        <v>153</v>
      </c>
      <c r="B153" s="9">
        <v>20211013247674</v>
      </c>
      <c r="C153" s="14">
        <v>44482</v>
      </c>
      <c r="D153" s="26" t="s">
        <v>128</v>
      </c>
      <c r="E153" s="26" t="s">
        <v>129</v>
      </c>
      <c r="F153" s="12" t="s">
        <v>130</v>
      </c>
      <c r="G153" s="27" t="s">
        <v>131</v>
      </c>
      <c r="H153" s="26" t="s">
        <v>132</v>
      </c>
      <c r="I153" s="12">
        <v>753</v>
      </c>
      <c r="J153" s="14">
        <v>44593</v>
      </c>
      <c r="K153" s="12" t="s">
        <v>326</v>
      </c>
      <c r="L153" s="11"/>
      <c r="M153" s="11" t="s">
        <v>30</v>
      </c>
      <c r="N153" s="11">
        <v>2033.75</v>
      </c>
      <c r="O153" s="11">
        <v>25</v>
      </c>
      <c r="P153" s="11">
        <v>0</v>
      </c>
      <c r="Q153" s="11">
        <v>2058.75</v>
      </c>
      <c r="R153" s="11">
        <v>2058.75</v>
      </c>
      <c r="S153" s="11">
        <f t="shared" si="6"/>
        <v>0</v>
      </c>
      <c r="T153" s="11" t="s">
        <v>329</v>
      </c>
      <c r="U153" s="60">
        <v>44590</v>
      </c>
      <c r="V153" s="12" t="s">
        <v>42</v>
      </c>
      <c r="W153" s="23">
        <v>150</v>
      </c>
      <c r="X153" s="11"/>
    </row>
    <row r="154" spans="1:33" ht="15.75" customHeight="1">
      <c r="A154" s="18">
        <v>154</v>
      </c>
      <c r="B154" s="9">
        <v>20200427137403</v>
      </c>
      <c r="C154" s="25">
        <v>43948</v>
      </c>
      <c r="D154" s="11" t="s">
        <v>72</v>
      </c>
      <c r="E154" s="11" t="s">
        <v>73</v>
      </c>
      <c r="F154" s="11" t="s">
        <v>26</v>
      </c>
      <c r="G154" s="13" t="s">
        <v>74</v>
      </c>
      <c r="H154" s="11" t="s">
        <v>75</v>
      </c>
      <c r="I154" s="12">
        <v>754</v>
      </c>
      <c r="J154" s="14">
        <v>44593</v>
      </c>
      <c r="K154" s="12" t="s">
        <v>326</v>
      </c>
      <c r="L154" s="11"/>
      <c r="M154" s="11" t="s">
        <v>30</v>
      </c>
      <c r="N154" s="11">
        <v>1000</v>
      </c>
      <c r="O154" s="11">
        <v>25</v>
      </c>
      <c r="P154" s="11">
        <v>0</v>
      </c>
      <c r="Q154" s="11">
        <v>1025</v>
      </c>
      <c r="R154" s="11">
        <v>1013</v>
      </c>
      <c r="S154" s="11">
        <f t="shared" si="6"/>
        <v>-12</v>
      </c>
      <c r="T154" s="11" t="s">
        <v>330</v>
      </c>
      <c r="U154" s="60">
        <v>44593</v>
      </c>
      <c r="V154" s="12" t="s">
        <v>42</v>
      </c>
      <c r="W154" s="23">
        <v>151</v>
      </c>
      <c r="X154" s="11"/>
    </row>
    <row r="155" spans="1:33" ht="15.75" customHeight="1">
      <c r="A155" s="18">
        <v>155</v>
      </c>
      <c r="B155" s="9">
        <v>2019100884827</v>
      </c>
      <c r="C155" s="25">
        <v>43746</v>
      </c>
      <c r="D155" s="11" t="s">
        <v>77</v>
      </c>
      <c r="E155" s="12" t="s">
        <v>78</v>
      </c>
      <c r="F155" s="12" t="s">
        <v>26</v>
      </c>
      <c r="G155" s="13" t="s">
        <v>79</v>
      </c>
      <c r="H155" s="11" t="s">
        <v>80</v>
      </c>
      <c r="I155" s="12">
        <v>755</v>
      </c>
      <c r="J155" s="14">
        <v>44593</v>
      </c>
      <c r="K155" s="12" t="s">
        <v>326</v>
      </c>
      <c r="L155" s="11"/>
      <c r="M155" s="11" t="s">
        <v>30</v>
      </c>
      <c r="N155" s="11">
        <v>8750</v>
      </c>
      <c r="O155" s="11">
        <v>25</v>
      </c>
      <c r="P155" s="11">
        <v>0</v>
      </c>
      <c r="Q155" s="11">
        <v>8775</v>
      </c>
      <c r="R155" s="11">
        <v>8753</v>
      </c>
      <c r="S155" s="11">
        <f t="shared" si="6"/>
        <v>-22</v>
      </c>
      <c r="T155" s="11" t="s">
        <v>331</v>
      </c>
      <c r="U155" s="60">
        <v>44595</v>
      </c>
      <c r="V155" s="12" t="s">
        <v>42</v>
      </c>
      <c r="W155" s="23">
        <v>152</v>
      </c>
      <c r="X155" s="11"/>
    </row>
    <row r="156" spans="1:33" ht="15.75" customHeight="1">
      <c r="A156" s="18">
        <v>156</v>
      </c>
      <c r="B156" s="9">
        <v>20200427137399</v>
      </c>
      <c r="C156" s="25">
        <v>43948</v>
      </c>
      <c r="D156" s="26" t="s">
        <v>82</v>
      </c>
      <c r="E156" s="37" t="s">
        <v>83</v>
      </c>
      <c r="F156" s="37" t="s">
        <v>84</v>
      </c>
      <c r="G156" s="38" t="s">
        <v>85</v>
      </c>
      <c r="H156" s="37" t="s">
        <v>86</v>
      </c>
      <c r="I156" s="12">
        <v>756</v>
      </c>
      <c r="J156" s="14">
        <v>44593</v>
      </c>
      <c r="K156" s="12" t="s">
        <v>326</v>
      </c>
      <c r="L156" s="11"/>
      <c r="M156" s="11" t="s">
        <v>30</v>
      </c>
      <c r="N156" s="11">
        <v>625</v>
      </c>
      <c r="O156" s="11">
        <v>25</v>
      </c>
      <c r="P156" s="11">
        <v>0</v>
      </c>
      <c r="Q156" s="11">
        <v>650</v>
      </c>
      <c r="R156" s="11">
        <v>650</v>
      </c>
      <c r="S156" s="11">
        <f t="shared" si="6"/>
        <v>0</v>
      </c>
      <c r="T156" s="11" t="s">
        <v>332</v>
      </c>
      <c r="U156" s="60">
        <v>44609</v>
      </c>
      <c r="V156" s="12" t="s">
        <v>42</v>
      </c>
      <c r="W156" s="23">
        <v>153</v>
      </c>
      <c r="X156" s="11"/>
    </row>
    <row r="157" spans="1:33" ht="15.75" customHeight="1">
      <c r="A157" s="18">
        <v>157</v>
      </c>
      <c r="B157" s="9">
        <v>20200703140963</v>
      </c>
      <c r="C157" s="10">
        <v>44013</v>
      </c>
      <c r="D157" s="11" t="s">
        <v>24</v>
      </c>
      <c r="E157" s="12" t="s">
        <v>25</v>
      </c>
      <c r="F157" s="12" t="s">
        <v>26</v>
      </c>
      <c r="G157" s="13" t="s">
        <v>27</v>
      </c>
      <c r="H157" s="11" t="s">
        <v>28</v>
      </c>
      <c r="I157" s="12">
        <v>757</v>
      </c>
      <c r="J157" s="14">
        <v>44593</v>
      </c>
      <c r="K157" s="12" t="s">
        <v>326</v>
      </c>
      <c r="L157" s="11"/>
      <c r="M157" s="11" t="s">
        <v>30</v>
      </c>
      <c r="N157" s="11">
        <v>1500</v>
      </c>
      <c r="O157" s="11">
        <v>0</v>
      </c>
      <c r="P157" s="11">
        <v>0</v>
      </c>
      <c r="Q157" s="11">
        <v>1500</v>
      </c>
      <c r="R157" s="11">
        <v>1476</v>
      </c>
      <c r="S157" s="11">
        <f t="shared" si="6"/>
        <v>-24</v>
      </c>
      <c r="T157" s="11" t="s">
        <v>333</v>
      </c>
      <c r="U157" s="60">
        <v>44593</v>
      </c>
      <c r="V157" s="12" t="s">
        <v>42</v>
      </c>
      <c r="W157" s="23">
        <v>154</v>
      </c>
      <c r="X157" s="11"/>
    </row>
    <row r="158" spans="1:33" ht="15.75" customHeight="1">
      <c r="A158" s="18">
        <v>158</v>
      </c>
      <c r="B158" s="48" t="s">
        <v>93</v>
      </c>
      <c r="C158" s="14">
        <v>43353</v>
      </c>
      <c r="D158" s="26" t="s">
        <v>94</v>
      </c>
      <c r="E158" s="26" t="s">
        <v>95</v>
      </c>
      <c r="F158" s="26" t="s">
        <v>45</v>
      </c>
      <c r="G158" s="27" t="s">
        <v>96</v>
      </c>
      <c r="H158" s="26" t="s">
        <v>97</v>
      </c>
      <c r="I158" s="12">
        <v>758</v>
      </c>
      <c r="J158" s="14">
        <v>44593</v>
      </c>
      <c r="K158" s="12" t="s">
        <v>326</v>
      </c>
      <c r="L158" s="11"/>
      <c r="M158" s="11" t="s">
        <v>30</v>
      </c>
      <c r="N158" s="11">
        <v>1200</v>
      </c>
      <c r="O158" s="11">
        <v>0</v>
      </c>
      <c r="P158" s="11">
        <v>0</v>
      </c>
      <c r="Q158" s="11">
        <v>1200</v>
      </c>
      <c r="R158" s="11">
        <v>1173</v>
      </c>
      <c r="S158" s="11">
        <f t="shared" si="6"/>
        <v>-27</v>
      </c>
      <c r="T158" s="11" t="s">
        <v>334</v>
      </c>
      <c r="U158" s="60">
        <v>44600</v>
      </c>
      <c r="V158" s="12" t="s">
        <v>42</v>
      </c>
      <c r="W158" s="23">
        <v>155</v>
      </c>
      <c r="X158" s="11"/>
    </row>
    <row r="159" spans="1:33" ht="15.75" customHeight="1">
      <c r="A159" s="18">
        <v>159</v>
      </c>
      <c r="B159" s="9">
        <v>20210515211746</v>
      </c>
      <c r="C159" s="14">
        <v>44331</v>
      </c>
      <c r="D159" s="26" t="s">
        <v>111</v>
      </c>
      <c r="E159" s="26" t="s">
        <v>112</v>
      </c>
      <c r="F159" s="26" t="s">
        <v>113</v>
      </c>
      <c r="G159" s="27" t="s">
        <v>114</v>
      </c>
      <c r="H159" s="26" t="s">
        <v>115</v>
      </c>
      <c r="I159" s="12">
        <v>759</v>
      </c>
      <c r="J159" s="14">
        <v>44593</v>
      </c>
      <c r="K159" s="12" t="s">
        <v>335</v>
      </c>
      <c r="L159" s="11"/>
      <c r="M159" s="11" t="s">
        <v>314</v>
      </c>
      <c r="N159" s="11">
        <v>10250</v>
      </c>
      <c r="O159" s="11">
        <v>25</v>
      </c>
      <c r="P159" s="11">
        <v>0</v>
      </c>
      <c r="Q159" s="11">
        <v>10275</v>
      </c>
      <c r="R159" s="11">
        <v>10270.5</v>
      </c>
      <c r="S159" s="11">
        <f t="shared" si="6"/>
        <v>-4.5</v>
      </c>
      <c r="T159" s="11" t="s">
        <v>336</v>
      </c>
      <c r="U159" s="60">
        <v>44596</v>
      </c>
      <c r="V159" s="12" t="s">
        <v>42</v>
      </c>
      <c r="W159" s="23">
        <v>156</v>
      </c>
      <c r="X159" s="11"/>
    </row>
    <row r="160" spans="1:33" ht="15.75" customHeight="1">
      <c r="A160" s="18">
        <v>160</v>
      </c>
      <c r="B160" s="9">
        <v>20210518211747</v>
      </c>
      <c r="C160" s="42">
        <v>44334</v>
      </c>
      <c r="D160" s="33" t="s">
        <v>135</v>
      </c>
      <c r="E160" s="33" t="s">
        <v>136</v>
      </c>
      <c r="F160" s="33" t="s">
        <v>51</v>
      </c>
      <c r="G160" s="32" t="s">
        <v>235</v>
      </c>
      <c r="H160" s="33" t="s">
        <v>138</v>
      </c>
      <c r="I160" s="12">
        <v>760</v>
      </c>
      <c r="J160" s="14">
        <v>44593</v>
      </c>
      <c r="K160" s="12" t="s">
        <v>326</v>
      </c>
      <c r="L160" s="11"/>
      <c r="M160" s="11" t="s">
        <v>30</v>
      </c>
      <c r="N160" s="11">
        <v>9200</v>
      </c>
      <c r="O160" s="11">
        <v>25</v>
      </c>
      <c r="P160" s="11">
        <v>0</v>
      </c>
      <c r="Q160" s="11">
        <v>9225</v>
      </c>
      <c r="R160" s="11">
        <v>9225</v>
      </c>
      <c r="S160" s="11">
        <f t="shared" si="6"/>
        <v>0</v>
      </c>
      <c r="T160" s="11" t="s">
        <v>337</v>
      </c>
      <c r="U160" s="60">
        <v>44608</v>
      </c>
      <c r="V160" s="12" t="s">
        <v>42</v>
      </c>
      <c r="W160" s="23">
        <v>157</v>
      </c>
      <c r="X160" s="11"/>
    </row>
    <row r="161" spans="1:24" ht="15.75" customHeight="1">
      <c r="A161" s="18">
        <v>161</v>
      </c>
      <c r="B161" s="9">
        <v>20211119260416</v>
      </c>
      <c r="C161" s="42" t="s">
        <v>271</v>
      </c>
      <c r="D161" s="12" t="s">
        <v>272</v>
      </c>
      <c r="E161" s="12" t="s">
        <v>273</v>
      </c>
      <c r="F161" s="12" t="s">
        <v>274</v>
      </c>
      <c r="G161" s="13" t="s">
        <v>275</v>
      </c>
      <c r="H161" s="12" t="s">
        <v>276</v>
      </c>
      <c r="I161" s="12">
        <v>761</v>
      </c>
      <c r="J161" s="14">
        <v>44593</v>
      </c>
      <c r="K161" s="12" t="s">
        <v>326</v>
      </c>
      <c r="L161" s="11"/>
      <c r="M161" s="11" t="s">
        <v>30</v>
      </c>
      <c r="N161" s="11">
        <v>9087.5</v>
      </c>
      <c r="O161" s="11">
        <v>25</v>
      </c>
      <c r="P161" s="11">
        <v>0</v>
      </c>
      <c r="Q161" s="11">
        <v>9112.5</v>
      </c>
      <c r="R161" s="71">
        <f>4463+4463</f>
        <v>8926</v>
      </c>
      <c r="S161" s="11">
        <f t="shared" si="6"/>
        <v>-186.5</v>
      </c>
      <c r="T161" s="71" t="s">
        <v>338</v>
      </c>
      <c r="U161" s="72" t="s">
        <v>339</v>
      </c>
      <c r="V161" s="12" t="s">
        <v>42</v>
      </c>
      <c r="W161" s="23">
        <v>158</v>
      </c>
      <c r="X161" s="11"/>
    </row>
    <row r="162" spans="1:24" ht="15.75" customHeight="1">
      <c r="A162" s="18">
        <v>162</v>
      </c>
      <c r="B162" s="9">
        <v>20210921260420</v>
      </c>
      <c r="C162" s="14" t="s">
        <v>282</v>
      </c>
      <c r="D162" s="26" t="s">
        <v>283</v>
      </c>
      <c r="E162" s="26" t="s">
        <v>284</v>
      </c>
      <c r="F162" s="61" t="s">
        <v>45</v>
      </c>
      <c r="G162" s="62" t="s">
        <v>285</v>
      </c>
      <c r="H162" s="61" t="s">
        <v>286</v>
      </c>
      <c r="I162" s="12">
        <v>762</v>
      </c>
      <c r="J162" s="14">
        <v>44596</v>
      </c>
      <c r="K162" s="12" t="s">
        <v>340</v>
      </c>
      <c r="L162" s="11"/>
      <c r="M162" s="11" t="s">
        <v>303</v>
      </c>
      <c r="N162" s="11">
        <v>400</v>
      </c>
      <c r="O162" s="11">
        <v>25</v>
      </c>
      <c r="P162" s="11">
        <v>0</v>
      </c>
      <c r="Q162" s="11">
        <v>425</v>
      </c>
      <c r="R162" s="11">
        <v>425</v>
      </c>
      <c r="S162" s="11">
        <f t="shared" si="6"/>
        <v>0</v>
      </c>
      <c r="T162" s="11" t="s">
        <v>341</v>
      </c>
      <c r="U162" s="60">
        <v>44602</v>
      </c>
      <c r="V162" s="12" t="s">
        <v>42</v>
      </c>
      <c r="W162" s="23">
        <v>159</v>
      </c>
      <c r="X162" s="11"/>
    </row>
    <row r="163" spans="1:24" ht="15.75" customHeight="1">
      <c r="A163" s="23">
        <v>163</v>
      </c>
      <c r="B163" s="9">
        <v>20210515211746</v>
      </c>
      <c r="C163" s="14">
        <v>44331</v>
      </c>
      <c r="D163" s="26" t="s">
        <v>111</v>
      </c>
      <c r="E163" s="26" t="s">
        <v>112</v>
      </c>
      <c r="F163" s="26" t="s">
        <v>113</v>
      </c>
      <c r="G163" s="27" t="s">
        <v>114</v>
      </c>
      <c r="H163" s="26" t="s">
        <v>115</v>
      </c>
      <c r="I163" s="12">
        <v>763</v>
      </c>
      <c r="J163" s="73">
        <v>44607</v>
      </c>
      <c r="K163" s="12" t="s">
        <v>342</v>
      </c>
      <c r="L163" s="11"/>
      <c r="M163" s="11" t="s">
        <v>314</v>
      </c>
      <c r="N163" s="11">
        <v>10250</v>
      </c>
      <c r="O163" s="11">
        <v>25</v>
      </c>
      <c r="P163" s="11">
        <v>0</v>
      </c>
      <c r="Q163" s="11">
        <v>10275</v>
      </c>
      <c r="R163" s="71">
        <v>10270.5</v>
      </c>
      <c r="S163" s="11">
        <f t="shared" si="6"/>
        <v>-4.5</v>
      </c>
      <c r="T163" s="71" t="s">
        <v>343</v>
      </c>
      <c r="U163" s="74">
        <v>44617</v>
      </c>
      <c r="V163" s="12" t="s">
        <v>42</v>
      </c>
      <c r="W163" s="23">
        <v>160</v>
      </c>
      <c r="X163" s="11"/>
    </row>
    <row r="164" spans="1:24" ht="15.75" customHeight="1">
      <c r="A164" s="75">
        <v>164</v>
      </c>
      <c r="B164" s="40" t="s">
        <v>105</v>
      </c>
      <c r="C164" s="41">
        <v>42625</v>
      </c>
      <c r="D164" s="12" t="s">
        <v>106</v>
      </c>
      <c r="E164" s="12" t="s">
        <v>107</v>
      </c>
      <c r="F164" s="12" t="s">
        <v>26</v>
      </c>
      <c r="G164" s="27"/>
      <c r="H164" s="26"/>
      <c r="I164" s="76">
        <v>764</v>
      </c>
      <c r="J164" s="77">
        <v>44620</v>
      </c>
      <c r="K164" s="76"/>
      <c r="L164" s="11"/>
      <c r="M164" s="71" t="s">
        <v>30</v>
      </c>
      <c r="N164" s="71">
        <v>27126</v>
      </c>
      <c r="O164" s="71">
        <v>0</v>
      </c>
      <c r="P164" s="71">
        <v>0</v>
      </c>
      <c r="Q164" s="71">
        <v>27126</v>
      </c>
      <c r="R164" s="71">
        <v>26855</v>
      </c>
      <c r="S164" s="11">
        <f t="shared" si="6"/>
        <v>-271</v>
      </c>
      <c r="T164" s="71" t="s">
        <v>344</v>
      </c>
      <c r="U164" s="74">
        <v>44623</v>
      </c>
      <c r="V164" s="76" t="s">
        <v>42</v>
      </c>
      <c r="W164" s="23"/>
      <c r="X164" s="11"/>
    </row>
    <row r="165" spans="1:24" ht="15.75" customHeight="1">
      <c r="A165" s="75">
        <v>165</v>
      </c>
      <c r="B165" s="9">
        <v>20180608156255</v>
      </c>
      <c r="C165" s="14">
        <v>43259</v>
      </c>
      <c r="D165" s="26" t="s">
        <v>55</v>
      </c>
      <c r="E165" s="26" t="s">
        <v>56</v>
      </c>
      <c r="F165" s="26" t="s">
        <v>45</v>
      </c>
      <c r="G165" s="27" t="s">
        <v>57</v>
      </c>
      <c r="H165" s="11" t="s">
        <v>58</v>
      </c>
      <c r="I165" s="76">
        <v>765</v>
      </c>
      <c r="J165" s="77">
        <v>44621</v>
      </c>
      <c r="K165" s="76" t="s">
        <v>345</v>
      </c>
      <c r="L165" s="11"/>
      <c r="M165" s="11" t="s">
        <v>30</v>
      </c>
      <c r="N165" s="11">
        <v>5000</v>
      </c>
      <c r="O165" s="11">
        <v>0</v>
      </c>
      <c r="P165" s="11">
        <v>0</v>
      </c>
      <c r="Q165" s="11">
        <v>5000</v>
      </c>
      <c r="R165" s="71">
        <v>5000</v>
      </c>
      <c r="S165" s="11">
        <f t="shared" si="6"/>
        <v>0</v>
      </c>
      <c r="T165" s="71" t="s">
        <v>346</v>
      </c>
      <c r="U165" s="74">
        <v>44624</v>
      </c>
      <c r="V165" s="76" t="s">
        <v>42</v>
      </c>
      <c r="W165" s="23"/>
      <c r="X165" s="11"/>
    </row>
    <row r="166" spans="1:24" ht="12.75">
      <c r="A166" s="75">
        <v>166</v>
      </c>
      <c r="B166" s="20" t="s">
        <v>61</v>
      </c>
      <c r="C166" s="21">
        <v>43462</v>
      </c>
      <c r="D166" s="11" t="s">
        <v>62</v>
      </c>
      <c r="E166" s="11" t="s">
        <v>63</v>
      </c>
      <c r="F166" s="11" t="s">
        <v>26</v>
      </c>
      <c r="G166" s="13" t="s">
        <v>64</v>
      </c>
      <c r="H166" s="11" t="s">
        <v>65</v>
      </c>
      <c r="I166" s="76">
        <v>766</v>
      </c>
      <c r="J166" s="77">
        <v>44621</v>
      </c>
      <c r="K166" s="76" t="s">
        <v>345</v>
      </c>
      <c r="L166" s="11"/>
      <c r="M166" s="11" t="s">
        <v>30</v>
      </c>
      <c r="N166" s="71">
        <v>4210</v>
      </c>
      <c r="O166" s="11">
        <v>25</v>
      </c>
      <c r="P166" s="11">
        <v>0</v>
      </c>
      <c r="Q166" s="71">
        <v>4235</v>
      </c>
      <c r="R166" s="71">
        <v>4223</v>
      </c>
      <c r="S166" s="11">
        <f t="shared" si="6"/>
        <v>-12</v>
      </c>
      <c r="T166" s="71" t="s">
        <v>347</v>
      </c>
      <c r="U166" s="74">
        <v>44622</v>
      </c>
      <c r="V166" s="76" t="s">
        <v>42</v>
      </c>
      <c r="W166" s="23"/>
      <c r="X166" s="11"/>
    </row>
    <row r="167" spans="1:24" ht="15.75" customHeight="1">
      <c r="A167" s="75">
        <v>167</v>
      </c>
      <c r="B167" s="9">
        <v>20211013247674</v>
      </c>
      <c r="C167" s="14">
        <v>44482</v>
      </c>
      <c r="D167" s="26" t="s">
        <v>128</v>
      </c>
      <c r="E167" s="26" t="s">
        <v>129</v>
      </c>
      <c r="F167" s="12" t="s">
        <v>130</v>
      </c>
      <c r="G167" s="27" t="s">
        <v>131</v>
      </c>
      <c r="H167" s="26" t="s">
        <v>132</v>
      </c>
      <c r="I167" s="76">
        <v>767</v>
      </c>
      <c r="J167" s="77">
        <v>44621</v>
      </c>
      <c r="K167" s="76" t="s">
        <v>345</v>
      </c>
      <c r="L167" s="11"/>
      <c r="M167" s="11" t="s">
        <v>30</v>
      </c>
      <c r="N167" s="71">
        <v>2212.5</v>
      </c>
      <c r="O167" s="11">
        <v>25</v>
      </c>
      <c r="P167" s="11">
        <v>0</v>
      </c>
      <c r="Q167" s="71">
        <v>2237.5</v>
      </c>
      <c r="R167" s="71">
        <v>2202.5</v>
      </c>
      <c r="S167" s="11">
        <f t="shared" si="6"/>
        <v>-35</v>
      </c>
      <c r="T167" s="71" t="s">
        <v>348</v>
      </c>
      <c r="U167" s="74">
        <v>44628</v>
      </c>
      <c r="V167" s="76" t="s">
        <v>42</v>
      </c>
      <c r="W167" s="23"/>
      <c r="X167" s="11"/>
    </row>
    <row r="168" spans="1:24" ht="15.75" customHeight="1">
      <c r="A168" s="75">
        <v>168</v>
      </c>
      <c r="B168" s="9">
        <v>20200427137403</v>
      </c>
      <c r="C168" s="25">
        <v>43948</v>
      </c>
      <c r="D168" s="11" t="s">
        <v>72</v>
      </c>
      <c r="E168" s="11" t="s">
        <v>73</v>
      </c>
      <c r="F168" s="11" t="s">
        <v>26</v>
      </c>
      <c r="G168" s="13" t="s">
        <v>74</v>
      </c>
      <c r="H168" s="11" t="s">
        <v>75</v>
      </c>
      <c r="I168" s="76">
        <v>768</v>
      </c>
      <c r="J168" s="77">
        <v>44621</v>
      </c>
      <c r="K168" s="76" t="s">
        <v>345</v>
      </c>
      <c r="L168" s="11"/>
      <c r="M168" s="11" t="s">
        <v>30</v>
      </c>
      <c r="N168" s="71">
        <v>1000</v>
      </c>
      <c r="O168" s="11">
        <v>25</v>
      </c>
      <c r="P168" s="11">
        <v>0</v>
      </c>
      <c r="Q168" s="71">
        <v>1025</v>
      </c>
      <c r="R168" s="71">
        <v>1013</v>
      </c>
      <c r="S168" s="11">
        <f t="shared" si="6"/>
        <v>-12</v>
      </c>
      <c r="T168" s="71" t="s">
        <v>349</v>
      </c>
      <c r="U168" s="74">
        <v>44622</v>
      </c>
      <c r="V168" s="76" t="s">
        <v>42</v>
      </c>
      <c r="W168" s="23"/>
      <c r="X168" s="11"/>
    </row>
    <row r="169" spans="1:24" ht="15.75" customHeight="1">
      <c r="A169" s="75">
        <v>169</v>
      </c>
      <c r="B169" s="9">
        <v>2019100884827</v>
      </c>
      <c r="C169" s="25">
        <v>43746</v>
      </c>
      <c r="D169" s="11" t="s">
        <v>77</v>
      </c>
      <c r="E169" s="12" t="s">
        <v>78</v>
      </c>
      <c r="F169" s="12" t="s">
        <v>26</v>
      </c>
      <c r="G169" s="13" t="s">
        <v>79</v>
      </c>
      <c r="H169" s="11" t="s">
        <v>80</v>
      </c>
      <c r="I169" s="76">
        <v>769</v>
      </c>
      <c r="J169" s="77">
        <v>44621</v>
      </c>
      <c r="K169" s="76" t="s">
        <v>345</v>
      </c>
      <c r="L169" s="11"/>
      <c r="M169" s="11" t="s">
        <v>30</v>
      </c>
      <c r="N169" s="71">
        <v>1250</v>
      </c>
      <c r="O169" s="11">
        <v>25</v>
      </c>
      <c r="P169" s="11">
        <v>0</v>
      </c>
      <c r="Q169" s="71">
        <v>1275</v>
      </c>
      <c r="R169" s="71">
        <v>1253</v>
      </c>
      <c r="S169" s="11">
        <f t="shared" si="6"/>
        <v>-22</v>
      </c>
      <c r="T169" s="71" t="s">
        <v>350</v>
      </c>
      <c r="U169" s="74">
        <v>44622</v>
      </c>
      <c r="V169" s="76" t="s">
        <v>42</v>
      </c>
      <c r="W169" s="23"/>
      <c r="X169" s="11"/>
    </row>
    <row r="170" spans="1:24" ht="15.75" customHeight="1">
      <c r="A170" s="75">
        <v>170</v>
      </c>
      <c r="B170" s="9">
        <v>20220201281442</v>
      </c>
      <c r="C170" s="25">
        <v>44563</v>
      </c>
      <c r="D170" s="78" t="s">
        <v>351</v>
      </c>
      <c r="E170" s="37" t="s">
        <v>83</v>
      </c>
      <c r="F170" s="37" t="s">
        <v>84</v>
      </c>
      <c r="G170" s="38" t="s">
        <v>85</v>
      </c>
      <c r="H170" s="37" t="s">
        <v>86</v>
      </c>
      <c r="I170" s="76">
        <v>770</v>
      </c>
      <c r="J170" s="77">
        <v>44621</v>
      </c>
      <c r="K170" s="76" t="s">
        <v>345</v>
      </c>
      <c r="L170" s="11"/>
      <c r="M170" s="11" t="s">
        <v>30</v>
      </c>
      <c r="N170" s="71">
        <v>625</v>
      </c>
      <c r="O170" s="11">
        <v>25</v>
      </c>
      <c r="P170" s="11">
        <v>0</v>
      </c>
      <c r="Q170" s="71">
        <v>650</v>
      </c>
      <c r="R170" s="71">
        <v>650</v>
      </c>
      <c r="S170" s="11">
        <f t="shared" si="6"/>
        <v>0</v>
      </c>
      <c r="T170" s="71" t="s">
        <v>352</v>
      </c>
      <c r="U170" s="74">
        <v>44628</v>
      </c>
      <c r="V170" s="76" t="s">
        <v>42</v>
      </c>
      <c r="W170" s="23"/>
      <c r="X170" s="11"/>
    </row>
    <row r="171" spans="1:24" ht="15.75" customHeight="1">
      <c r="A171" s="75">
        <v>171</v>
      </c>
      <c r="B171" s="9">
        <v>20200703140963</v>
      </c>
      <c r="C171" s="10">
        <v>44013</v>
      </c>
      <c r="D171" s="11" t="s">
        <v>24</v>
      </c>
      <c r="E171" s="12" t="s">
        <v>25</v>
      </c>
      <c r="F171" s="12" t="s">
        <v>26</v>
      </c>
      <c r="G171" s="13" t="s">
        <v>27</v>
      </c>
      <c r="H171" s="11" t="s">
        <v>28</v>
      </c>
      <c r="I171" s="76">
        <v>771</v>
      </c>
      <c r="J171" s="77">
        <v>44621</v>
      </c>
      <c r="K171" s="76" t="s">
        <v>345</v>
      </c>
      <c r="L171" s="11"/>
      <c r="M171" s="11" t="s">
        <v>30</v>
      </c>
      <c r="N171" s="71">
        <v>1500</v>
      </c>
      <c r="O171" s="11">
        <v>0</v>
      </c>
      <c r="P171" s="11">
        <v>0</v>
      </c>
      <c r="Q171" s="71">
        <v>1500</v>
      </c>
      <c r="R171" s="71">
        <v>1476</v>
      </c>
      <c r="S171" s="11">
        <f t="shared" si="6"/>
        <v>-24</v>
      </c>
      <c r="T171" s="71" t="s">
        <v>353</v>
      </c>
      <c r="U171" s="74">
        <v>44627</v>
      </c>
      <c r="V171" s="76" t="s">
        <v>42</v>
      </c>
      <c r="W171" s="23"/>
      <c r="X171" s="11"/>
    </row>
    <row r="172" spans="1:24" ht="15.75" customHeight="1">
      <c r="A172" s="75">
        <v>172</v>
      </c>
      <c r="B172" s="48" t="s">
        <v>93</v>
      </c>
      <c r="C172" s="14">
        <v>43353</v>
      </c>
      <c r="D172" s="26" t="s">
        <v>94</v>
      </c>
      <c r="E172" s="26" t="s">
        <v>95</v>
      </c>
      <c r="F172" s="26" t="s">
        <v>45</v>
      </c>
      <c r="G172" s="27" t="s">
        <v>96</v>
      </c>
      <c r="H172" s="26" t="s">
        <v>97</v>
      </c>
      <c r="I172" s="76">
        <v>772</v>
      </c>
      <c r="J172" s="77">
        <v>44621</v>
      </c>
      <c r="K172" s="76" t="s">
        <v>345</v>
      </c>
      <c r="L172" s="11"/>
      <c r="M172" s="11" t="s">
        <v>30</v>
      </c>
      <c r="N172" s="71">
        <v>1200</v>
      </c>
      <c r="O172" s="11">
        <v>0</v>
      </c>
      <c r="P172" s="11">
        <v>0</v>
      </c>
      <c r="Q172" s="71">
        <v>1200</v>
      </c>
      <c r="R172" s="71">
        <v>1173</v>
      </c>
      <c r="S172" s="11">
        <f t="shared" si="6"/>
        <v>-27</v>
      </c>
      <c r="T172" s="11" t="s">
        <v>1707</v>
      </c>
      <c r="U172" s="60">
        <v>44596</v>
      </c>
      <c r="V172" s="76" t="s">
        <v>42</v>
      </c>
      <c r="W172" s="23"/>
      <c r="X172" s="11"/>
    </row>
    <row r="173" spans="1:24" ht="15.75" customHeight="1">
      <c r="A173" s="75">
        <v>173</v>
      </c>
      <c r="B173" s="9">
        <v>20210515211746</v>
      </c>
      <c r="C173" s="14">
        <v>44331</v>
      </c>
      <c r="D173" s="26" t="s">
        <v>111</v>
      </c>
      <c r="E173" s="26" t="s">
        <v>112</v>
      </c>
      <c r="F173" s="26" t="s">
        <v>113</v>
      </c>
      <c r="G173" s="27" t="s">
        <v>114</v>
      </c>
      <c r="H173" s="26" t="s">
        <v>115</v>
      </c>
      <c r="I173" s="76">
        <v>773</v>
      </c>
      <c r="J173" s="77">
        <v>44621</v>
      </c>
      <c r="K173" s="76" t="s">
        <v>354</v>
      </c>
      <c r="L173" s="11"/>
      <c r="M173" s="11" t="s">
        <v>314</v>
      </c>
      <c r="N173" s="71">
        <v>10250</v>
      </c>
      <c r="O173" s="11">
        <v>25</v>
      </c>
      <c r="P173" s="11">
        <v>0</v>
      </c>
      <c r="Q173" s="71">
        <v>10275</v>
      </c>
      <c r="R173" s="71">
        <v>10270.5</v>
      </c>
      <c r="S173" s="11">
        <f t="shared" si="6"/>
        <v>-4.5</v>
      </c>
      <c r="T173" s="71" t="s">
        <v>355</v>
      </c>
      <c r="U173" s="74">
        <v>44623</v>
      </c>
      <c r="V173" s="76" t="s">
        <v>42</v>
      </c>
      <c r="W173" s="23"/>
      <c r="X173" s="11"/>
    </row>
    <row r="174" spans="1:24" ht="15.75" customHeight="1">
      <c r="A174" s="75">
        <v>174</v>
      </c>
      <c r="B174" s="9">
        <v>20211119260416</v>
      </c>
      <c r="C174" s="42" t="s">
        <v>271</v>
      </c>
      <c r="D174" s="12" t="s">
        <v>272</v>
      </c>
      <c r="E174" s="12" t="s">
        <v>273</v>
      </c>
      <c r="F174" s="12" t="s">
        <v>274</v>
      </c>
      <c r="G174" s="13" t="s">
        <v>275</v>
      </c>
      <c r="H174" s="12" t="s">
        <v>276</v>
      </c>
      <c r="I174" s="76">
        <v>774</v>
      </c>
      <c r="J174" s="77">
        <v>44621</v>
      </c>
      <c r="K174" s="76" t="s">
        <v>345</v>
      </c>
      <c r="L174" s="11"/>
      <c r="M174" s="11" t="s">
        <v>30</v>
      </c>
      <c r="N174" s="71">
        <v>10725</v>
      </c>
      <c r="O174" s="11">
        <v>25</v>
      </c>
      <c r="P174" s="11">
        <v>0</v>
      </c>
      <c r="Q174" s="71">
        <v>10750</v>
      </c>
      <c r="R174" s="11">
        <f>4463+1713</f>
        <v>6176</v>
      </c>
      <c r="S174" s="11">
        <f t="shared" si="6"/>
        <v>-4574</v>
      </c>
      <c r="T174" s="11" t="s">
        <v>1727</v>
      </c>
      <c r="U174" s="74" t="s">
        <v>1728</v>
      </c>
      <c r="V174" s="76" t="s">
        <v>42</v>
      </c>
      <c r="W174" s="23"/>
      <c r="X174" s="11"/>
    </row>
    <row r="175" spans="1:24" ht="15.75" customHeight="1">
      <c r="A175" s="298">
        <v>175</v>
      </c>
      <c r="B175" s="9">
        <v>20210515211746</v>
      </c>
      <c r="C175" s="77">
        <v>44331</v>
      </c>
      <c r="D175" s="26" t="s">
        <v>111</v>
      </c>
      <c r="E175" s="26" t="s">
        <v>112</v>
      </c>
      <c r="F175" s="26" t="s">
        <v>113</v>
      </c>
      <c r="G175" s="27" t="s">
        <v>114</v>
      </c>
      <c r="H175" s="26" t="s">
        <v>115</v>
      </c>
      <c r="I175" s="76">
        <v>775</v>
      </c>
      <c r="J175" s="77" t="s">
        <v>1699</v>
      </c>
      <c r="K175" s="76" t="s">
        <v>1700</v>
      </c>
      <c r="L175" s="11"/>
      <c r="M175" s="11" t="s">
        <v>314</v>
      </c>
      <c r="N175" s="71">
        <v>10250</v>
      </c>
      <c r="O175" s="11">
        <v>25</v>
      </c>
      <c r="P175" s="11">
        <v>0</v>
      </c>
      <c r="Q175" s="71">
        <v>10275</v>
      </c>
      <c r="R175" s="71">
        <v>10270.5</v>
      </c>
      <c r="S175" s="11">
        <f>R175-Q175</f>
        <v>-4.5</v>
      </c>
      <c r="T175" s="71" t="s">
        <v>1701</v>
      </c>
      <c r="U175" s="74" t="s">
        <v>1702</v>
      </c>
      <c r="V175" s="76" t="s">
        <v>42</v>
      </c>
      <c r="W175" s="23"/>
      <c r="X175" s="11"/>
    </row>
    <row r="176" spans="1:24" ht="15.75" customHeight="1">
      <c r="A176" s="296">
        <v>176</v>
      </c>
      <c r="B176" s="40" t="s">
        <v>105</v>
      </c>
      <c r="C176" s="41">
        <v>42625</v>
      </c>
      <c r="D176" s="12" t="s">
        <v>106</v>
      </c>
      <c r="E176" s="12" t="s">
        <v>107</v>
      </c>
      <c r="F176" s="12" t="s">
        <v>26</v>
      </c>
      <c r="G176" s="27"/>
      <c r="H176" s="26"/>
      <c r="I176" s="76">
        <v>776</v>
      </c>
      <c r="J176" s="77" t="s">
        <v>1709</v>
      </c>
      <c r="K176" s="76" t="s">
        <v>345</v>
      </c>
      <c r="L176" s="11"/>
      <c r="M176" s="71" t="s">
        <v>30</v>
      </c>
      <c r="N176" s="71">
        <v>38818</v>
      </c>
      <c r="O176" s="71">
        <v>0</v>
      </c>
      <c r="P176" s="71">
        <v>0</v>
      </c>
      <c r="Q176" s="71">
        <v>38818</v>
      </c>
      <c r="R176" s="71">
        <v>38430</v>
      </c>
      <c r="S176" s="11">
        <f>R176-Q176</f>
        <v>-388</v>
      </c>
      <c r="T176" s="299" t="s">
        <v>1713</v>
      </c>
      <c r="U176" s="301">
        <v>44656</v>
      </c>
      <c r="V176" s="300" t="s">
        <v>42</v>
      </c>
      <c r="W176" s="23"/>
      <c r="X176" s="11"/>
    </row>
    <row r="177" spans="1:24" ht="15.75" customHeight="1">
      <c r="A177" s="297">
        <v>177</v>
      </c>
      <c r="B177" s="302" t="s">
        <v>213</v>
      </c>
      <c r="C177" s="51">
        <v>43500</v>
      </c>
      <c r="D177" s="11" t="s">
        <v>214</v>
      </c>
      <c r="E177" s="11" t="s">
        <v>215</v>
      </c>
      <c r="F177" s="11" t="s">
        <v>26</v>
      </c>
      <c r="G177" s="11" t="s">
        <v>216</v>
      </c>
      <c r="H177" s="11" t="s">
        <v>80</v>
      </c>
      <c r="I177" s="12">
        <v>777</v>
      </c>
      <c r="J177" s="77" t="s">
        <v>1709</v>
      </c>
      <c r="K177" s="12" t="s">
        <v>317</v>
      </c>
      <c r="L177" s="11"/>
      <c r="M177" s="11" t="s">
        <v>303</v>
      </c>
      <c r="N177" s="11">
        <v>1778.02</v>
      </c>
      <c r="O177" s="11">
        <v>0</v>
      </c>
      <c r="P177" s="11">
        <v>0</v>
      </c>
      <c r="Q177" s="11">
        <v>0</v>
      </c>
      <c r="R177" s="11"/>
      <c r="S177" s="11">
        <f>R177-Q177</f>
        <v>0</v>
      </c>
      <c r="T177" s="26" t="s">
        <v>218</v>
      </c>
      <c r="U177" s="53"/>
      <c r="V177" s="47">
        <v>80470</v>
      </c>
      <c r="W177" s="23"/>
      <c r="X177" s="11"/>
    </row>
    <row r="178" spans="1:24" ht="15.75" customHeight="1"/>
    <row r="179" spans="1:24" ht="15.75" customHeight="1"/>
    <row r="180" spans="1:24" ht="15.75" customHeight="1"/>
    <row r="181" spans="1:24" ht="15.75" customHeight="1"/>
    <row r="182" spans="1:24" ht="15.75" customHeight="1"/>
    <row r="183" spans="1:24" ht="15.75" customHeight="1"/>
    <row r="184" spans="1:24" ht="15.75" customHeight="1"/>
    <row r="185" spans="1:24" ht="15.75" customHeight="1"/>
    <row r="186" spans="1:24" ht="15.75" customHeight="1"/>
    <row r="187" spans="1:24" ht="15.75" customHeight="1"/>
    <row r="188" spans="1:24" ht="15.75" customHeight="1"/>
    <row r="189" spans="1:24" ht="15.75" customHeight="1"/>
    <row r="190" spans="1:24" ht="15.75" customHeight="1"/>
    <row r="191" spans="1:24" ht="15.75" customHeight="1"/>
    <row r="192" spans="1:24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107:L107"/>
  </mergeCells>
  <conditionalFormatting sqref="C3 C86">
    <cfRule type="notContainsBlanks" dxfId="7" priority="2">
      <formula>LEN(TRIM(C3))&gt;0</formula>
    </cfRule>
  </conditionalFormatting>
  <conditionalFormatting sqref="R1 U1">
    <cfRule type="notContainsBlanks" dxfId="6" priority="3">
      <formula>LEN(TRIM(R1))&gt;0</formula>
    </cfRule>
  </conditionalFormatting>
  <conditionalFormatting sqref="C134">
    <cfRule type="notContainsBlanks" dxfId="5" priority="4">
      <formula>LEN(TRIM(C134))&gt;0</formula>
    </cfRule>
  </conditionalFormatting>
  <conditionalFormatting sqref="C177">
    <cfRule type="notContainsBlanks" dxfId="4" priority="1">
      <formula>LEN(TRIM(C177))&gt;0</formula>
    </cfRule>
  </conditionalFormatting>
  <hyperlinks>
    <hyperlink ref="G13" r:id="rId1"/>
    <hyperlink ref="G26" r:id="rId2"/>
    <hyperlink ref="G31" r:id="rId3"/>
    <hyperlink ref="G56" r:id="rId4"/>
    <hyperlink ref="G69" r:id="rId5"/>
    <hyperlink ref="G83" r:id="rId6"/>
    <hyperlink ref="G86" r:id="rId7"/>
    <hyperlink ref="G97" r:id="rId8"/>
    <hyperlink ref="G106" r:id="rId9"/>
    <hyperlink ref="G123" r:id="rId10"/>
    <hyperlink ref="G142" r:id="rId11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opLeftCell="C1" workbookViewId="0">
      <pane ySplit="1" topLeftCell="A53" activePane="bottomLeft" state="frozen"/>
      <selection pane="bottomLeft" activeCell="D72" sqref="D72"/>
    </sheetView>
  </sheetViews>
  <sheetFormatPr defaultColWidth="14.42578125" defaultRowHeight="15" customHeight="1"/>
  <cols>
    <col min="1" max="1" width="5.85546875" customWidth="1"/>
    <col min="2" max="2" width="41.7109375" customWidth="1"/>
    <col min="3" max="3" width="13.28515625" customWidth="1"/>
    <col min="4" max="4" width="30.140625" customWidth="1"/>
    <col min="5" max="5" width="18.7109375" customWidth="1"/>
    <col min="6" max="6" width="5.5703125" customWidth="1"/>
    <col min="7" max="7" width="24.7109375" customWidth="1"/>
    <col min="8" max="8" width="19.7109375" customWidth="1"/>
    <col min="9" max="9" width="6.28515625" customWidth="1"/>
    <col min="10" max="10" width="26" customWidth="1"/>
    <col min="11" max="11" width="14.5703125" customWidth="1"/>
    <col min="12" max="12" width="6.28515625" customWidth="1"/>
    <col min="13" max="13" width="8.140625" customWidth="1"/>
    <col min="14" max="14" width="4" customWidth="1"/>
    <col min="15" max="15" width="8.5703125" customWidth="1"/>
    <col min="16" max="16" width="10.5703125" customWidth="1"/>
    <col min="17" max="17" width="9.85546875" customWidth="1"/>
    <col min="18" max="18" width="9.28515625" customWidth="1"/>
    <col min="19" max="19" width="6.42578125" customWidth="1"/>
    <col min="20" max="20" width="16.85546875" customWidth="1"/>
    <col min="21" max="21" width="12.4257812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14</v>
      </c>
      <c r="P1" s="3" t="s">
        <v>9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23</v>
      </c>
      <c r="X1" s="3" t="s">
        <v>356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</v>
      </c>
      <c r="B2" s="11" t="s">
        <v>357</v>
      </c>
      <c r="C2" s="21">
        <v>43367</v>
      </c>
      <c r="D2" s="11" t="s">
        <v>358</v>
      </c>
      <c r="E2" s="11" t="s">
        <v>44</v>
      </c>
      <c r="F2" s="11" t="s">
        <v>45</v>
      </c>
      <c r="G2" s="13" t="s">
        <v>46</v>
      </c>
      <c r="H2" s="11" t="s">
        <v>47</v>
      </c>
      <c r="I2" s="26">
        <v>101</v>
      </c>
      <c r="J2" s="43" t="s">
        <v>359</v>
      </c>
      <c r="K2" s="79">
        <v>43946</v>
      </c>
      <c r="L2" s="11" t="s">
        <v>30</v>
      </c>
      <c r="M2" s="16">
        <v>810.7</v>
      </c>
      <c r="N2" s="30">
        <v>0</v>
      </c>
      <c r="O2" s="30">
        <v>25</v>
      </c>
      <c r="P2" s="14">
        <v>43922</v>
      </c>
      <c r="Q2" s="16">
        <f t="shared" ref="Q2:Q12" si="0">M2-O2</f>
        <v>785.7</v>
      </c>
      <c r="R2" s="16">
        <v>795</v>
      </c>
      <c r="S2" s="16">
        <f t="shared" ref="S2:S7" si="1">R2-Q2</f>
        <v>9.2999999999999545</v>
      </c>
      <c r="T2" s="12" t="s">
        <v>360</v>
      </c>
      <c r="U2" s="17">
        <v>43928</v>
      </c>
      <c r="V2" s="12"/>
      <c r="W2" s="12"/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11" t="s">
        <v>361</v>
      </c>
      <c r="C3" s="21">
        <v>43160</v>
      </c>
      <c r="D3" s="11" t="s">
        <v>362</v>
      </c>
      <c r="E3" s="11" t="s">
        <v>363</v>
      </c>
      <c r="F3" s="11" t="s">
        <v>364</v>
      </c>
      <c r="G3" s="13" t="s">
        <v>365</v>
      </c>
      <c r="H3" s="11" t="s">
        <v>366</v>
      </c>
      <c r="I3" s="26">
        <v>102</v>
      </c>
      <c r="J3" s="43" t="s">
        <v>359</v>
      </c>
      <c r="K3" s="79">
        <v>43946</v>
      </c>
      <c r="L3" s="11" t="s">
        <v>30</v>
      </c>
      <c r="M3" s="12">
        <v>2735</v>
      </c>
      <c r="N3" s="30">
        <v>0</v>
      </c>
      <c r="O3" s="30">
        <v>25</v>
      </c>
      <c r="P3" s="14">
        <v>43922</v>
      </c>
      <c r="Q3" s="16">
        <f t="shared" si="0"/>
        <v>2710</v>
      </c>
      <c r="R3" s="16">
        <v>2720</v>
      </c>
      <c r="S3" s="16">
        <f t="shared" si="1"/>
        <v>10</v>
      </c>
      <c r="T3" s="12" t="s">
        <v>367</v>
      </c>
      <c r="U3" s="17">
        <v>43977</v>
      </c>
      <c r="V3" s="12"/>
      <c r="W3" s="12"/>
      <c r="X3" s="12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80">
        <v>2019100884827</v>
      </c>
      <c r="C4" s="10">
        <v>43746</v>
      </c>
      <c r="D4" s="11" t="s">
        <v>77</v>
      </c>
      <c r="E4" s="12" t="s">
        <v>78</v>
      </c>
      <c r="F4" s="12" t="s">
        <v>26</v>
      </c>
      <c r="G4" s="13" t="s">
        <v>79</v>
      </c>
      <c r="H4" s="11" t="s">
        <v>80</v>
      </c>
      <c r="I4" s="26">
        <v>103</v>
      </c>
      <c r="J4" s="43" t="s">
        <v>359</v>
      </c>
      <c r="K4" s="79">
        <v>43946</v>
      </c>
      <c r="L4" s="12" t="s">
        <v>30</v>
      </c>
      <c r="M4" s="12">
        <v>1225</v>
      </c>
      <c r="N4" s="12">
        <v>0</v>
      </c>
      <c r="O4" s="12">
        <v>25</v>
      </c>
      <c r="P4" s="14">
        <v>43922</v>
      </c>
      <c r="Q4" s="16">
        <f t="shared" si="0"/>
        <v>1200</v>
      </c>
      <c r="R4" s="12">
        <v>1200</v>
      </c>
      <c r="S4" s="16">
        <f t="shared" si="1"/>
        <v>0</v>
      </c>
      <c r="T4" s="12" t="s">
        <v>368</v>
      </c>
      <c r="U4" s="22">
        <v>43922</v>
      </c>
      <c r="V4" s="12"/>
      <c r="W4" s="12"/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80">
        <v>20200121134291</v>
      </c>
      <c r="C5" s="10">
        <v>43851</v>
      </c>
      <c r="D5" s="12" t="s">
        <v>369</v>
      </c>
      <c r="E5" s="12" t="s">
        <v>370</v>
      </c>
      <c r="F5" s="12" t="s">
        <v>84</v>
      </c>
      <c r="G5" s="13" t="s">
        <v>371</v>
      </c>
      <c r="H5" s="12" t="s">
        <v>372</v>
      </c>
      <c r="I5" s="26">
        <v>104</v>
      </c>
      <c r="J5" s="43" t="s">
        <v>359</v>
      </c>
      <c r="K5" s="79">
        <v>43946</v>
      </c>
      <c r="L5" s="11" t="s">
        <v>30</v>
      </c>
      <c r="M5" s="12">
        <v>2725</v>
      </c>
      <c r="N5" s="12">
        <v>0</v>
      </c>
      <c r="O5" s="12">
        <v>25</v>
      </c>
      <c r="P5" s="14">
        <v>43922</v>
      </c>
      <c r="Q5" s="15">
        <f t="shared" si="0"/>
        <v>2700</v>
      </c>
      <c r="R5" s="12">
        <v>2725</v>
      </c>
      <c r="S5" s="16">
        <f t="shared" si="1"/>
        <v>25</v>
      </c>
      <c r="T5" s="12" t="s">
        <v>373</v>
      </c>
      <c r="U5" s="22">
        <v>43930</v>
      </c>
      <c r="V5" s="12"/>
      <c r="W5" s="12"/>
      <c r="X5" s="12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8">
        <v>5</v>
      </c>
      <c r="B6" s="26" t="s">
        <v>374</v>
      </c>
      <c r="C6" s="14">
        <v>43433</v>
      </c>
      <c r="D6" s="26" t="s">
        <v>375</v>
      </c>
      <c r="E6" s="26" t="s">
        <v>376</v>
      </c>
      <c r="F6" s="26" t="s">
        <v>377</v>
      </c>
      <c r="G6" s="27" t="s">
        <v>378</v>
      </c>
      <c r="H6" s="26" t="s">
        <v>379</v>
      </c>
      <c r="I6" s="26">
        <v>105</v>
      </c>
      <c r="J6" s="43" t="s">
        <v>359</v>
      </c>
      <c r="K6" s="79">
        <v>43946</v>
      </c>
      <c r="L6" s="26" t="s">
        <v>30</v>
      </c>
      <c r="M6" s="12">
        <v>1725</v>
      </c>
      <c r="N6" s="28">
        <v>0</v>
      </c>
      <c r="O6" s="28">
        <v>25</v>
      </c>
      <c r="P6" s="14">
        <v>43922</v>
      </c>
      <c r="Q6" s="15">
        <f t="shared" si="0"/>
        <v>1700</v>
      </c>
      <c r="R6" s="15">
        <v>1690</v>
      </c>
      <c r="S6" s="15">
        <f t="shared" si="1"/>
        <v>-10</v>
      </c>
      <c r="T6" s="43" t="s">
        <v>380</v>
      </c>
      <c r="U6" s="22">
        <v>43929</v>
      </c>
      <c r="V6" s="12"/>
      <c r="W6" s="12"/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6</v>
      </c>
      <c r="B7" s="26" t="s">
        <v>61</v>
      </c>
      <c r="C7" s="14">
        <v>43462</v>
      </c>
      <c r="D7" s="26" t="s">
        <v>62</v>
      </c>
      <c r="E7" s="26" t="s">
        <v>63</v>
      </c>
      <c r="F7" s="26" t="s">
        <v>26</v>
      </c>
      <c r="G7" s="27" t="s">
        <v>381</v>
      </c>
      <c r="H7" s="26" t="s">
        <v>65</v>
      </c>
      <c r="I7" s="26">
        <v>106</v>
      </c>
      <c r="J7" s="43" t="s">
        <v>359</v>
      </c>
      <c r="K7" s="79">
        <v>43946</v>
      </c>
      <c r="L7" s="26" t="s">
        <v>30</v>
      </c>
      <c r="M7" s="12">
        <v>4255</v>
      </c>
      <c r="N7" s="28">
        <v>0</v>
      </c>
      <c r="O7" s="28">
        <v>25</v>
      </c>
      <c r="P7" s="14">
        <v>43922</v>
      </c>
      <c r="Q7" s="15">
        <f t="shared" si="0"/>
        <v>4230</v>
      </c>
      <c r="R7" s="28">
        <v>4255</v>
      </c>
      <c r="S7" s="15">
        <f t="shared" si="1"/>
        <v>25</v>
      </c>
      <c r="T7" s="43" t="s">
        <v>382</v>
      </c>
      <c r="U7" s="22">
        <v>43917</v>
      </c>
      <c r="V7" s="12"/>
      <c r="W7" s="12"/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 t="s">
        <v>383</v>
      </c>
      <c r="C8" s="14">
        <v>43259</v>
      </c>
      <c r="D8" s="26" t="s">
        <v>384</v>
      </c>
      <c r="E8" s="26" t="s">
        <v>385</v>
      </c>
      <c r="F8" s="26" t="s">
        <v>45</v>
      </c>
      <c r="G8" s="27" t="s">
        <v>57</v>
      </c>
      <c r="H8" s="26" t="s">
        <v>58</v>
      </c>
      <c r="I8" s="26">
        <v>107</v>
      </c>
      <c r="J8" s="43" t="s">
        <v>359</v>
      </c>
      <c r="K8" s="79">
        <v>43946</v>
      </c>
      <c r="L8" s="43" t="s">
        <v>30</v>
      </c>
      <c r="M8" s="16">
        <v>11196</v>
      </c>
      <c r="N8" s="15">
        <v>36</v>
      </c>
      <c r="O8" s="15">
        <v>120</v>
      </c>
      <c r="P8" s="14">
        <v>43922</v>
      </c>
      <c r="Q8" s="15">
        <f t="shared" si="0"/>
        <v>11076</v>
      </c>
      <c r="R8" s="28">
        <f>2812+2894+2982+2424</f>
        <v>11112</v>
      </c>
      <c r="S8" s="15">
        <f>Q8-R8</f>
        <v>-36</v>
      </c>
      <c r="T8" s="43" t="s">
        <v>386</v>
      </c>
      <c r="U8" s="81" t="s">
        <v>387</v>
      </c>
      <c r="V8" s="12"/>
      <c r="W8" s="12"/>
      <c r="X8" s="12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11" t="s">
        <v>61</v>
      </c>
      <c r="C9" s="21">
        <v>43462</v>
      </c>
      <c r="D9" s="11" t="s">
        <v>62</v>
      </c>
      <c r="E9" s="11" t="s">
        <v>63</v>
      </c>
      <c r="F9" s="11" t="s">
        <v>26</v>
      </c>
      <c r="G9" s="13" t="s">
        <v>381</v>
      </c>
      <c r="H9" s="11" t="s">
        <v>65</v>
      </c>
      <c r="I9" s="11">
        <v>108</v>
      </c>
      <c r="J9" s="12" t="s">
        <v>359</v>
      </c>
      <c r="K9" s="79">
        <v>43946</v>
      </c>
      <c r="L9" s="11" t="s">
        <v>30</v>
      </c>
      <c r="M9" s="12">
        <v>2905</v>
      </c>
      <c r="N9" s="30">
        <v>0</v>
      </c>
      <c r="O9" s="30">
        <v>25</v>
      </c>
      <c r="P9" s="21">
        <v>43922</v>
      </c>
      <c r="Q9" s="16">
        <f t="shared" si="0"/>
        <v>2880</v>
      </c>
      <c r="R9" s="30">
        <v>2905</v>
      </c>
      <c r="S9" s="16">
        <f>R9-Q9</f>
        <v>25</v>
      </c>
      <c r="T9" s="12" t="s">
        <v>388</v>
      </c>
      <c r="U9" s="17">
        <v>43922</v>
      </c>
      <c r="V9" s="12"/>
      <c r="W9" s="12"/>
      <c r="X9" s="12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11" t="s">
        <v>33</v>
      </c>
      <c r="C10" s="21">
        <v>43435</v>
      </c>
      <c r="D10" s="11" t="s">
        <v>34</v>
      </c>
      <c r="E10" s="11" t="s">
        <v>35</v>
      </c>
      <c r="F10" s="11" t="s">
        <v>36</v>
      </c>
      <c r="G10" s="13" t="s">
        <v>37</v>
      </c>
      <c r="H10" s="11" t="s">
        <v>38</v>
      </c>
      <c r="I10" s="26">
        <v>109</v>
      </c>
      <c r="J10" s="12" t="s">
        <v>359</v>
      </c>
      <c r="K10" s="12"/>
      <c r="L10" s="11" t="s">
        <v>40</v>
      </c>
      <c r="M10" s="16">
        <v>930</v>
      </c>
      <c r="N10" s="16">
        <v>0</v>
      </c>
      <c r="O10" s="16">
        <v>10</v>
      </c>
      <c r="P10" s="21">
        <v>43922</v>
      </c>
      <c r="Q10" s="15">
        <f t="shared" si="0"/>
        <v>920</v>
      </c>
      <c r="R10" s="16">
        <v>920</v>
      </c>
      <c r="S10" s="16">
        <f>R10-Q10</f>
        <v>0</v>
      </c>
      <c r="T10" s="12" t="s">
        <v>389</v>
      </c>
      <c r="U10" s="17">
        <v>43928</v>
      </c>
      <c r="V10" s="12">
        <f>2863-1265-920</f>
        <v>678</v>
      </c>
      <c r="W10" s="11"/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11" t="s">
        <v>361</v>
      </c>
      <c r="C11" s="21">
        <v>43160</v>
      </c>
      <c r="D11" s="11" t="s">
        <v>362</v>
      </c>
      <c r="E11" s="11" t="s">
        <v>363</v>
      </c>
      <c r="F11" s="11" t="s">
        <v>364</v>
      </c>
      <c r="G11" s="13" t="s">
        <v>365</v>
      </c>
      <c r="H11" s="11" t="s">
        <v>366</v>
      </c>
      <c r="I11" s="11">
        <v>110</v>
      </c>
      <c r="J11" s="12" t="s">
        <v>390</v>
      </c>
      <c r="K11" s="79"/>
      <c r="L11" s="11" t="s">
        <v>30</v>
      </c>
      <c r="M11" s="12">
        <v>1465</v>
      </c>
      <c r="N11" s="30">
        <v>0</v>
      </c>
      <c r="O11" s="30">
        <v>25</v>
      </c>
      <c r="P11" s="21">
        <v>43922</v>
      </c>
      <c r="Q11" s="16">
        <f t="shared" si="0"/>
        <v>1440</v>
      </c>
      <c r="R11" s="16">
        <v>1465</v>
      </c>
      <c r="S11" s="16">
        <f>R11-Q11</f>
        <v>25</v>
      </c>
      <c r="T11" s="12" t="s">
        <v>391</v>
      </c>
      <c r="U11" s="17">
        <v>43952</v>
      </c>
      <c r="V11" s="12"/>
      <c r="W11" s="12"/>
      <c r="X11" s="12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11" t="s">
        <v>33</v>
      </c>
      <c r="C12" s="82">
        <v>43435</v>
      </c>
      <c r="D12" s="31" t="s">
        <v>34</v>
      </c>
      <c r="E12" s="31" t="s">
        <v>35</v>
      </c>
      <c r="F12" s="31" t="s">
        <v>36</v>
      </c>
      <c r="G12" s="32" t="s">
        <v>37</v>
      </c>
      <c r="H12" s="31" t="s">
        <v>38</v>
      </c>
      <c r="I12" s="35">
        <v>111</v>
      </c>
      <c r="J12" s="12" t="s">
        <v>359</v>
      </c>
      <c r="K12" s="83"/>
      <c r="L12" s="31" t="s">
        <v>40</v>
      </c>
      <c r="M12" s="35">
        <v>670</v>
      </c>
      <c r="N12" s="35">
        <v>0</v>
      </c>
      <c r="O12" s="35">
        <v>10</v>
      </c>
      <c r="P12" s="21">
        <v>43922</v>
      </c>
      <c r="Q12" s="16">
        <f t="shared" si="0"/>
        <v>660</v>
      </c>
      <c r="R12" s="35">
        <v>678</v>
      </c>
      <c r="S12" s="35">
        <f>R12-Q12</f>
        <v>18</v>
      </c>
      <c r="T12" s="12" t="s">
        <v>389</v>
      </c>
      <c r="U12" s="17">
        <v>43928</v>
      </c>
      <c r="V12" s="12"/>
      <c r="W12" s="11"/>
      <c r="X12" s="12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84"/>
      <c r="C13" s="85"/>
      <c r="D13" s="84"/>
      <c r="E13" s="84"/>
      <c r="F13" s="84"/>
      <c r="G13" s="86"/>
      <c r="H13" s="86"/>
      <c r="I13" s="86"/>
      <c r="J13" s="86"/>
      <c r="K13" s="87"/>
      <c r="L13" s="86"/>
      <c r="M13" s="88"/>
      <c r="N13" s="88"/>
      <c r="O13" s="89"/>
      <c r="P13" s="85"/>
      <c r="Q13" s="89"/>
      <c r="R13" s="89"/>
      <c r="S13" s="89"/>
      <c r="T13" s="86"/>
      <c r="U13" s="90"/>
      <c r="V13" s="86"/>
      <c r="W13" s="86"/>
      <c r="X13" s="86"/>
      <c r="Y13" s="91"/>
      <c r="Z13" s="91"/>
      <c r="AA13" s="91"/>
      <c r="AB13" s="91"/>
      <c r="AC13" s="91"/>
      <c r="AD13" s="91"/>
      <c r="AE13" s="91"/>
      <c r="AF13" s="91"/>
      <c r="AG13" s="91"/>
    </row>
    <row r="14" spans="1:33" ht="15.75" customHeight="1">
      <c r="A14" s="8">
        <v>13</v>
      </c>
      <c r="B14" s="11" t="s">
        <v>93</v>
      </c>
      <c r="C14" s="21">
        <v>43353</v>
      </c>
      <c r="D14" s="11" t="s">
        <v>94</v>
      </c>
      <c r="E14" s="37" t="s">
        <v>95</v>
      </c>
      <c r="F14" s="37" t="s">
        <v>45</v>
      </c>
      <c r="G14" s="38" t="s">
        <v>96</v>
      </c>
      <c r="H14" s="37" t="s">
        <v>97</v>
      </c>
      <c r="I14" s="11">
        <v>113</v>
      </c>
      <c r="J14" s="12" t="s">
        <v>392</v>
      </c>
      <c r="K14" s="12"/>
      <c r="L14" s="37" t="s">
        <v>30</v>
      </c>
      <c r="M14" s="16">
        <v>5353</v>
      </c>
      <c r="N14" s="16">
        <v>0</v>
      </c>
      <c r="O14" s="16">
        <v>25</v>
      </c>
      <c r="P14" s="21">
        <v>43922</v>
      </c>
      <c r="Q14" s="16">
        <f t="shared" ref="Q14:Q32" si="2">M14-O14</f>
        <v>5328</v>
      </c>
      <c r="R14" s="16">
        <v>5333</v>
      </c>
      <c r="S14" s="16">
        <f t="shared" ref="S14:S32" si="3">R14-Q14</f>
        <v>5</v>
      </c>
      <c r="T14" s="12" t="s">
        <v>393</v>
      </c>
      <c r="U14" s="17">
        <v>43937</v>
      </c>
      <c r="V14" s="16"/>
      <c r="W14" s="37"/>
      <c r="X14" s="11"/>
    </row>
    <row r="15" spans="1:33" ht="15.75" customHeight="1">
      <c r="A15" s="8">
        <v>14</v>
      </c>
      <c r="B15" s="12">
        <v>20190821137395</v>
      </c>
      <c r="C15" s="10">
        <v>43698</v>
      </c>
      <c r="D15" s="12" t="s">
        <v>394</v>
      </c>
      <c r="E15" s="12" t="s">
        <v>395</v>
      </c>
      <c r="F15" s="12" t="s">
        <v>26</v>
      </c>
      <c r="G15" s="38" t="s">
        <v>396</v>
      </c>
      <c r="H15" s="12" t="s">
        <v>397</v>
      </c>
      <c r="I15" s="12">
        <v>114</v>
      </c>
      <c r="J15" s="12" t="s">
        <v>398</v>
      </c>
      <c r="K15" s="12"/>
      <c r="L15" s="12" t="s">
        <v>30</v>
      </c>
      <c r="M15" s="12">
        <v>2787.5</v>
      </c>
      <c r="N15" s="12">
        <v>0</v>
      </c>
      <c r="O15" s="16">
        <v>25</v>
      </c>
      <c r="P15" s="21">
        <v>43922</v>
      </c>
      <c r="Q15" s="16">
        <f t="shared" si="2"/>
        <v>2762.5</v>
      </c>
      <c r="R15" s="16">
        <v>2787.5</v>
      </c>
      <c r="S15" s="16">
        <f t="shared" si="3"/>
        <v>25</v>
      </c>
      <c r="T15" s="12" t="s">
        <v>399</v>
      </c>
      <c r="U15" s="17">
        <v>43922</v>
      </c>
      <c r="V15" s="12"/>
      <c r="W15" s="12"/>
      <c r="X15" s="12"/>
    </row>
    <row r="16" spans="1:33" ht="15.75" customHeight="1">
      <c r="A16" s="8">
        <v>15</v>
      </c>
      <c r="B16" s="11">
        <v>20200427137399</v>
      </c>
      <c r="C16" s="21">
        <v>43948</v>
      </c>
      <c r="D16" s="26" t="s">
        <v>400</v>
      </c>
      <c r="E16" s="37" t="s">
        <v>83</v>
      </c>
      <c r="F16" s="37" t="s">
        <v>84</v>
      </c>
      <c r="G16" s="38" t="s">
        <v>85</v>
      </c>
      <c r="H16" s="37" t="s">
        <v>401</v>
      </c>
      <c r="I16" s="11">
        <v>115</v>
      </c>
      <c r="J16" s="12" t="s">
        <v>402</v>
      </c>
      <c r="K16" s="12"/>
      <c r="L16" s="37" t="s">
        <v>30</v>
      </c>
      <c r="M16" s="16">
        <v>425</v>
      </c>
      <c r="N16" s="16">
        <v>0</v>
      </c>
      <c r="O16" s="16">
        <v>25</v>
      </c>
      <c r="P16" s="14">
        <v>43935</v>
      </c>
      <c r="Q16" s="16">
        <f t="shared" si="2"/>
        <v>400</v>
      </c>
      <c r="R16" s="16">
        <v>425</v>
      </c>
      <c r="S16" s="16">
        <f t="shared" si="3"/>
        <v>25</v>
      </c>
      <c r="T16" s="12" t="s">
        <v>403</v>
      </c>
      <c r="U16" s="17">
        <v>43945</v>
      </c>
      <c r="V16" s="16"/>
      <c r="W16" s="37"/>
      <c r="X16" s="11"/>
    </row>
    <row r="17" spans="1:33" ht="15.75" customHeight="1">
      <c r="A17" s="8">
        <v>16</v>
      </c>
      <c r="B17" s="12">
        <v>20200320134778</v>
      </c>
      <c r="C17" s="10">
        <v>43910</v>
      </c>
      <c r="D17" s="12" t="s">
        <v>404</v>
      </c>
      <c r="E17" s="12" t="s">
        <v>405</v>
      </c>
      <c r="F17" s="12" t="s">
        <v>406</v>
      </c>
      <c r="G17" s="13" t="s">
        <v>407</v>
      </c>
      <c r="H17" s="12" t="s">
        <v>408</v>
      </c>
      <c r="I17" s="12">
        <v>116</v>
      </c>
      <c r="J17" s="12" t="s">
        <v>409</v>
      </c>
      <c r="K17" s="12"/>
      <c r="L17" s="11" t="s">
        <v>30</v>
      </c>
      <c r="M17" s="12">
        <v>1129.5</v>
      </c>
      <c r="N17" s="16">
        <v>0</v>
      </c>
      <c r="O17" s="16">
        <v>0</v>
      </c>
      <c r="P17" s="14">
        <v>43946</v>
      </c>
      <c r="Q17" s="16">
        <f t="shared" si="2"/>
        <v>1129.5</v>
      </c>
      <c r="R17" s="12">
        <v>1160</v>
      </c>
      <c r="S17" s="16">
        <f t="shared" si="3"/>
        <v>30.5</v>
      </c>
      <c r="T17" s="12" t="s">
        <v>410</v>
      </c>
      <c r="U17" s="22">
        <v>43957</v>
      </c>
      <c r="V17" s="12"/>
      <c r="W17" s="12"/>
      <c r="X17" s="12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12">
        <v>20200320134778</v>
      </c>
      <c r="C18" s="10">
        <v>43910</v>
      </c>
      <c r="D18" s="12" t="s">
        <v>411</v>
      </c>
      <c r="E18" s="12" t="s">
        <v>412</v>
      </c>
      <c r="F18" s="12" t="s">
        <v>406</v>
      </c>
      <c r="G18" s="13" t="s">
        <v>413</v>
      </c>
      <c r="H18" s="12" t="s">
        <v>414</v>
      </c>
      <c r="I18" s="12">
        <v>117</v>
      </c>
      <c r="J18" s="12" t="s">
        <v>409</v>
      </c>
      <c r="K18" s="12"/>
      <c r="L18" s="11" t="s">
        <v>30</v>
      </c>
      <c r="M18" s="12">
        <v>1089.5</v>
      </c>
      <c r="N18" s="16">
        <v>0</v>
      </c>
      <c r="O18" s="16">
        <v>0</v>
      </c>
      <c r="P18" s="14">
        <v>43946</v>
      </c>
      <c r="Q18" s="16">
        <f t="shared" si="2"/>
        <v>1089.5</v>
      </c>
      <c r="R18" s="12">
        <v>1089.5</v>
      </c>
      <c r="S18" s="16">
        <f t="shared" si="3"/>
        <v>0</v>
      </c>
      <c r="T18" s="12" t="s">
        <v>415</v>
      </c>
      <c r="U18" s="22">
        <v>43951</v>
      </c>
      <c r="V18" s="12"/>
      <c r="W18" s="12"/>
      <c r="X18" s="12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11">
        <v>20200427137399</v>
      </c>
      <c r="C19" s="21">
        <v>43948</v>
      </c>
      <c r="D19" s="26" t="s">
        <v>82</v>
      </c>
      <c r="E19" s="37" t="s">
        <v>83</v>
      </c>
      <c r="F19" s="37" t="s">
        <v>84</v>
      </c>
      <c r="G19" s="38" t="s">
        <v>85</v>
      </c>
      <c r="H19" s="37" t="s">
        <v>401</v>
      </c>
      <c r="I19" s="11">
        <v>118</v>
      </c>
      <c r="J19" s="12" t="s">
        <v>416</v>
      </c>
      <c r="K19" s="12"/>
      <c r="L19" s="37" t="s">
        <v>30</v>
      </c>
      <c r="M19" s="16">
        <v>1825</v>
      </c>
      <c r="N19" s="16">
        <v>0</v>
      </c>
      <c r="O19" s="16">
        <v>25</v>
      </c>
      <c r="P19" s="14">
        <v>43952</v>
      </c>
      <c r="Q19" s="16">
        <f t="shared" si="2"/>
        <v>1800</v>
      </c>
      <c r="R19" s="16">
        <v>1800</v>
      </c>
      <c r="S19" s="16">
        <f t="shared" si="3"/>
        <v>0</v>
      </c>
      <c r="T19" s="12" t="s">
        <v>417</v>
      </c>
      <c r="U19" s="17">
        <v>43949</v>
      </c>
      <c r="V19" s="16"/>
      <c r="W19" s="37"/>
      <c r="X19" s="11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11" t="s">
        <v>357</v>
      </c>
      <c r="C20" s="21">
        <v>43367</v>
      </c>
      <c r="D20" s="11" t="s">
        <v>358</v>
      </c>
      <c r="E20" s="11" t="s">
        <v>44</v>
      </c>
      <c r="F20" s="11" t="s">
        <v>45</v>
      </c>
      <c r="G20" s="13" t="s">
        <v>46</v>
      </c>
      <c r="H20" s="11" t="s">
        <v>47</v>
      </c>
      <c r="I20" s="26">
        <v>119</v>
      </c>
      <c r="J20" s="12" t="s">
        <v>418</v>
      </c>
      <c r="K20" s="12"/>
      <c r="L20" s="11" t="s">
        <v>30</v>
      </c>
      <c r="M20" s="16">
        <v>349</v>
      </c>
      <c r="N20" s="30">
        <v>0</v>
      </c>
      <c r="O20" s="30">
        <v>25</v>
      </c>
      <c r="P20" s="14">
        <v>43952</v>
      </c>
      <c r="Q20" s="16">
        <f t="shared" si="2"/>
        <v>324</v>
      </c>
      <c r="R20" s="16">
        <v>334</v>
      </c>
      <c r="S20" s="16">
        <f t="shared" si="3"/>
        <v>10</v>
      </c>
      <c r="T20" s="12" t="s">
        <v>419</v>
      </c>
      <c r="U20" s="17">
        <v>43948</v>
      </c>
      <c r="V20" s="12"/>
      <c r="W20" s="12"/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80">
        <v>2019100884827</v>
      </c>
      <c r="C21" s="10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26">
        <v>120</v>
      </c>
      <c r="J21" s="12" t="s">
        <v>418</v>
      </c>
      <c r="K21" s="12"/>
      <c r="L21" s="12" t="s">
        <v>30</v>
      </c>
      <c r="M21" s="12">
        <v>1225</v>
      </c>
      <c r="N21" s="12">
        <v>0</v>
      </c>
      <c r="O21" s="12">
        <v>25</v>
      </c>
      <c r="P21" s="14">
        <v>43952</v>
      </c>
      <c r="Q21" s="16">
        <f t="shared" si="2"/>
        <v>1200</v>
      </c>
      <c r="R21" s="12">
        <v>1200</v>
      </c>
      <c r="S21" s="16">
        <f t="shared" si="3"/>
        <v>0</v>
      </c>
      <c r="T21" s="12" t="s">
        <v>420</v>
      </c>
      <c r="U21" s="22">
        <v>43951</v>
      </c>
      <c r="V21" s="12"/>
      <c r="W21" s="12"/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80">
        <v>20200121134291</v>
      </c>
      <c r="C22" s="10">
        <v>43851</v>
      </c>
      <c r="D22" s="12" t="s">
        <v>369</v>
      </c>
      <c r="E22" s="12" t="s">
        <v>370</v>
      </c>
      <c r="F22" s="12" t="s">
        <v>84</v>
      </c>
      <c r="G22" s="13" t="s">
        <v>371</v>
      </c>
      <c r="H22" s="12" t="s">
        <v>372</v>
      </c>
      <c r="I22" s="26">
        <v>121</v>
      </c>
      <c r="J22" s="12" t="s">
        <v>418</v>
      </c>
      <c r="K22" s="12"/>
      <c r="L22" s="11" t="s">
        <v>30</v>
      </c>
      <c r="M22" s="12">
        <v>2725</v>
      </c>
      <c r="N22" s="12">
        <v>0</v>
      </c>
      <c r="O22" s="12">
        <v>25</v>
      </c>
      <c r="P22" s="14">
        <v>43952</v>
      </c>
      <c r="Q22" s="15">
        <f t="shared" si="2"/>
        <v>2700</v>
      </c>
      <c r="R22" s="12">
        <v>2725</v>
      </c>
      <c r="S22" s="16">
        <f t="shared" si="3"/>
        <v>25</v>
      </c>
      <c r="T22" s="12" t="s">
        <v>421</v>
      </c>
      <c r="U22" s="22">
        <v>43963</v>
      </c>
      <c r="V22" s="12"/>
      <c r="W22" s="12"/>
      <c r="X22" s="12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 t="s">
        <v>374</v>
      </c>
      <c r="C23" s="14">
        <v>43433</v>
      </c>
      <c r="D23" s="26" t="s">
        <v>375</v>
      </c>
      <c r="E23" s="26" t="s">
        <v>376</v>
      </c>
      <c r="F23" s="26" t="s">
        <v>377</v>
      </c>
      <c r="G23" s="27" t="s">
        <v>378</v>
      </c>
      <c r="H23" s="26" t="s">
        <v>379</v>
      </c>
      <c r="I23" s="26">
        <v>122</v>
      </c>
      <c r="J23" s="12" t="s">
        <v>418</v>
      </c>
      <c r="K23" s="12"/>
      <c r="L23" s="26" t="s">
        <v>30</v>
      </c>
      <c r="M23" s="12">
        <v>1402</v>
      </c>
      <c r="N23" s="28">
        <v>0</v>
      </c>
      <c r="O23" s="28">
        <v>25</v>
      </c>
      <c r="P23" s="14">
        <v>43952</v>
      </c>
      <c r="Q23" s="15">
        <f t="shared" si="2"/>
        <v>1377</v>
      </c>
      <c r="R23" s="15">
        <v>1367</v>
      </c>
      <c r="S23" s="15">
        <f t="shared" si="3"/>
        <v>-10</v>
      </c>
      <c r="T23" s="43" t="s">
        <v>422</v>
      </c>
      <c r="U23" s="17">
        <v>43956</v>
      </c>
      <c r="V23" s="12"/>
      <c r="W23" s="12"/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11" t="s">
        <v>61</v>
      </c>
      <c r="C24" s="21">
        <v>43462</v>
      </c>
      <c r="D24" s="11" t="s">
        <v>62</v>
      </c>
      <c r="E24" s="11" t="s">
        <v>63</v>
      </c>
      <c r="F24" s="11" t="s">
        <v>26</v>
      </c>
      <c r="G24" s="13" t="s">
        <v>381</v>
      </c>
      <c r="H24" s="11" t="s">
        <v>65</v>
      </c>
      <c r="I24" s="11">
        <v>123</v>
      </c>
      <c r="J24" s="12" t="s">
        <v>418</v>
      </c>
      <c r="K24" s="12"/>
      <c r="L24" s="11" t="s">
        <v>30</v>
      </c>
      <c r="M24" s="12">
        <v>4435</v>
      </c>
      <c r="N24" s="30">
        <v>0</v>
      </c>
      <c r="O24" s="30">
        <v>25</v>
      </c>
      <c r="P24" s="14">
        <v>43952</v>
      </c>
      <c r="Q24" s="16">
        <f t="shared" si="2"/>
        <v>4410</v>
      </c>
      <c r="R24" s="30">
        <v>4435</v>
      </c>
      <c r="S24" s="16">
        <f t="shared" si="3"/>
        <v>25</v>
      </c>
      <c r="T24" s="12" t="s">
        <v>423</v>
      </c>
      <c r="U24" s="17">
        <v>43956</v>
      </c>
      <c r="V24" s="12"/>
      <c r="W24" s="12"/>
      <c r="X24" s="12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 t="s">
        <v>383</v>
      </c>
      <c r="C25" s="14">
        <v>43259</v>
      </c>
      <c r="D25" s="26" t="s">
        <v>384</v>
      </c>
      <c r="E25" s="26" t="s">
        <v>385</v>
      </c>
      <c r="F25" s="26" t="s">
        <v>45</v>
      </c>
      <c r="G25" s="27" t="s">
        <v>57</v>
      </c>
      <c r="H25" s="26" t="s">
        <v>58</v>
      </c>
      <c r="I25" s="26">
        <v>124</v>
      </c>
      <c r="J25" s="12" t="s">
        <v>418</v>
      </c>
      <c r="K25" s="12"/>
      <c r="L25" s="43" t="s">
        <v>30</v>
      </c>
      <c r="M25" s="16">
        <v>7020</v>
      </c>
      <c r="N25" s="15">
        <v>0</v>
      </c>
      <c r="O25" s="15">
        <v>120</v>
      </c>
      <c r="P25" s="14">
        <v>43952</v>
      </c>
      <c r="Q25" s="15">
        <f t="shared" si="2"/>
        <v>6900</v>
      </c>
      <c r="R25" s="28">
        <f>3025+3028+904</f>
        <v>6957</v>
      </c>
      <c r="S25" s="16">
        <f t="shared" si="3"/>
        <v>57</v>
      </c>
      <c r="T25" s="12" t="s">
        <v>424</v>
      </c>
      <c r="U25" s="81" t="s">
        <v>425</v>
      </c>
      <c r="V25" s="12"/>
      <c r="W25" s="12"/>
      <c r="X25" s="12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11" t="s">
        <v>33</v>
      </c>
      <c r="C26" s="82">
        <v>43435</v>
      </c>
      <c r="D26" s="31" t="s">
        <v>34</v>
      </c>
      <c r="E26" s="31" t="s">
        <v>35</v>
      </c>
      <c r="F26" s="31" t="s">
        <v>36</v>
      </c>
      <c r="G26" s="32" t="s">
        <v>37</v>
      </c>
      <c r="H26" s="31" t="s">
        <v>38</v>
      </c>
      <c r="I26" s="35">
        <v>125</v>
      </c>
      <c r="J26" s="12" t="s">
        <v>418</v>
      </c>
      <c r="K26" s="83"/>
      <c r="L26" s="31" t="s">
        <v>40</v>
      </c>
      <c r="M26" s="35">
        <v>670</v>
      </c>
      <c r="N26" s="35">
        <v>0</v>
      </c>
      <c r="O26" s="35">
        <v>10</v>
      </c>
      <c r="P26" s="14">
        <v>43952</v>
      </c>
      <c r="Q26" s="15">
        <f t="shared" si="2"/>
        <v>660</v>
      </c>
      <c r="R26" s="35">
        <v>660</v>
      </c>
      <c r="S26" s="16">
        <f t="shared" si="3"/>
        <v>0</v>
      </c>
      <c r="T26" s="92" t="s">
        <v>426</v>
      </c>
      <c r="U26" s="17">
        <v>43990</v>
      </c>
      <c r="V26" s="12"/>
      <c r="W26" s="11"/>
      <c r="X26" s="12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1">
        <v>20200427137403</v>
      </c>
      <c r="C27" s="21">
        <v>43948</v>
      </c>
      <c r="D27" s="11" t="s">
        <v>72</v>
      </c>
      <c r="E27" s="11" t="s">
        <v>73</v>
      </c>
      <c r="F27" s="11" t="s">
        <v>26</v>
      </c>
      <c r="G27" s="13" t="s">
        <v>74</v>
      </c>
      <c r="H27" s="11" t="s">
        <v>427</v>
      </c>
      <c r="I27" s="11">
        <v>126</v>
      </c>
      <c r="J27" s="12" t="s">
        <v>418</v>
      </c>
      <c r="K27" s="12"/>
      <c r="L27" s="11" t="s">
        <v>30</v>
      </c>
      <c r="M27" s="16">
        <v>1025</v>
      </c>
      <c r="N27" s="16">
        <v>0</v>
      </c>
      <c r="O27" s="16">
        <v>25</v>
      </c>
      <c r="P27" s="14">
        <v>43952</v>
      </c>
      <c r="Q27" s="15">
        <f t="shared" si="2"/>
        <v>1000</v>
      </c>
      <c r="R27" s="16">
        <v>1025</v>
      </c>
      <c r="S27" s="16">
        <f t="shared" si="3"/>
        <v>25</v>
      </c>
      <c r="T27" s="11" t="s">
        <v>428</v>
      </c>
      <c r="U27" s="17">
        <v>43951</v>
      </c>
      <c r="V27" s="12"/>
      <c r="W27" s="11"/>
      <c r="X27" s="12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80">
        <v>20200409139309</v>
      </c>
      <c r="C28" s="25">
        <v>43930</v>
      </c>
      <c r="D28" s="11" t="s">
        <v>429</v>
      </c>
      <c r="E28" s="11" t="s">
        <v>430</v>
      </c>
      <c r="F28" s="11" t="s">
        <v>431</v>
      </c>
      <c r="G28" s="13" t="s">
        <v>432</v>
      </c>
      <c r="H28" s="11" t="s">
        <v>433</v>
      </c>
      <c r="I28" s="11">
        <v>127</v>
      </c>
      <c r="J28" s="12" t="s">
        <v>434</v>
      </c>
      <c r="K28" s="12"/>
      <c r="L28" s="11" t="s">
        <v>30</v>
      </c>
      <c r="M28" s="16">
        <v>1025</v>
      </c>
      <c r="N28" s="16">
        <v>0</v>
      </c>
      <c r="O28" s="16">
        <v>25</v>
      </c>
      <c r="P28" s="14">
        <v>43952</v>
      </c>
      <c r="Q28" s="15">
        <f t="shared" si="2"/>
        <v>1000</v>
      </c>
      <c r="R28" s="16">
        <v>994</v>
      </c>
      <c r="S28" s="16">
        <f t="shared" si="3"/>
        <v>-6</v>
      </c>
      <c r="T28" s="11" t="s">
        <v>435</v>
      </c>
      <c r="U28" s="17">
        <v>43956</v>
      </c>
      <c r="V28" s="12"/>
      <c r="W28" s="11"/>
      <c r="X28" s="12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 t="s">
        <v>436</v>
      </c>
      <c r="C29" s="14">
        <v>43462</v>
      </c>
      <c r="D29" s="26" t="s">
        <v>437</v>
      </c>
      <c r="E29" s="26" t="s">
        <v>438</v>
      </c>
      <c r="F29" s="26" t="s">
        <v>51</v>
      </c>
      <c r="G29" s="27" t="s">
        <v>439</v>
      </c>
      <c r="H29" s="26" t="s">
        <v>440</v>
      </c>
      <c r="I29" s="26">
        <v>128</v>
      </c>
      <c r="J29" s="26" t="s">
        <v>441</v>
      </c>
      <c r="K29" s="93"/>
      <c r="L29" s="26" t="s">
        <v>30</v>
      </c>
      <c r="M29" s="15">
        <v>2200</v>
      </c>
      <c r="N29" s="15">
        <v>0</v>
      </c>
      <c r="O29" s="15">
        <v>0</v>
      </c>
      <c r="P29" s="14">
        <v>43952</v>
      </c>
      <c r="Q29" s="15">
        <f t="shared" si="2"/>
        <v>2200</v>
      </c>
      <c r="R29" s="43">
        <v>2200</v>
      </c>
      <c r="S29" s="15">
        <f t="shared" si="3"/>
        <v>0</v>
      </c>
      <c r="T29" s="43" t="s">
        <v>442</v>
      </c>
      <c r="U29" s="17">
        <v>43959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 t="s">
        <v>436</v>
      </c>
      <c r="C30" s="14">
        <v>43462</v>
      </c>
      <c r="D30" s="26" t="s">
        <v>437</v>
      </c>
      <c r="E30" s="26" t="s">
        <v>438</v>
      </c>
      <c r="F30" s="26" t="s">
        <v>51</v>
      </c>
      <c r="G30" s="27" t="s">
        <v>439</v>
      </c>
      <c r="H30" s="26" t="s">
        <v>440</v>
      </c>
      <c r="I30" s="26">
        <v>129</v>
      </c>
      <c r="J30" s="26" t="s">
        <v>443</v>
      </c>
      <c r="K30" s="93"/>
      <c r="L30" s="26" t="s">
        <v>30</v>
      </c>
      <c r="M30" s="15">
        <v>1800</v>
      </c>
      <c r="N30" s="15">
        <v>0</v>
      </c>
      <c r="O30" s="15">
        <v>0</v>
      </c>
      <c r="P30" s="14">
        <v>43958</v>
      </c>
      <c r="Q30" s="15">
        <f t="shared" si="2"/>
        <v>1800</v>
      </c>
      <c r="R30" s="43">
        <v>1800</v>
      </c>
      <c r="S30" s="15">
        <f t="shared" si="3"/>
        <v>0</v>
      </c>
      <c r="T30" s="43" t="s">
        <v>442</v>
      </c>
      <c r="U30" s="17">
        <v>43959</v>
      </c>
      <c r="V30" s="43"/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11" t="s">
        <v>61</v>
      </c>
      <c r="C31" s="21">
        <v>43462</v>
      </c>
      <c r="D31" s="11" t="s">
        <v>62</v>
      </c>
      <c r="E31" s="11" t="s">
        <v>63</v>
      </c>
      <c r="F31" s="11" t="s">
        <v>26</v>
      </c>
      <c r="G31" s="13" t="s">
        <v>381</v>
      </c>
      <c r="H31" s="11" t="s">
        <v>65</v>
      </c>
      <c r="I31" s="11">
        <v>130</v>
      </c>
      <c r="J31" s="12" t="s">
        <v>444</v>
      </c>
      <c r="K31" s="12"/>
      <c r="L31" s="11" t="s">
        <v>30</v>
      </c>
      <c r="M31" s="12">
        <v>1645</v>
      </c>
      <c r="N31" s="30">
        <v>0</v>
      </c>
      <c r="O31" s="30">
        <v>25</v>
      </c>
      <c r="P31" s="14">
        <v>43965</v>
      </c>
      <c r="Q31" s="16">
        <f t="shared" si="2"/>
        <v>1620</v>
      </c>
      <c r="R31" s="30">
        <v>1645</v>
      </c>
      <c r="S31" s="16">
        <f t="shared" si="3"/>
        <v>25</v>
      </c>
      <c r="T31" s="12" t="s">
        <v>445</v>
      </c>
      <c r="U31" s="17">
        <v>43966</v>
      </c>
      <c r="V31" s="12"/>
      <c r="W31" s="12"/>
      <c r="X31" s="12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80">
        <v>20200516137407</v>
      </c>
      <c r="C32" s="41">
        <v>43967</v>
      </c>
      <c r="D32" s="11" t="s">
        <v>67</v>
      </c>
      <c r="E32" s="11" t="s">
        <v>68</v>
      </c>
      <c r="F32" s="11" t="s">
        <v>26</v>
      </c>
      <c r="G32" s="13" t="s">
        <v>69</v>
      </c>
      <c r="H32" s="11" t="s">
        <v>70</v>
      </c>
      <c r="I32" s="11">
        <v>131</v>
      </c>
      <c r="J32" s="12" t="s">
        <v>446</v>
      </c>
      <c r="K32" s="12"/>
      <c r="L32" s="11" t="s">
        <v>30</v>
      </c>
      <c r="M32" s="12">
        <v>1525</v>
      </c>
      <c r="N32" s="30">
        <v>0</v>
      </c>
      <c r="O32" s="30">
        <v>25</v>
      </c>
      <c r="P32" s="14">
        <v>43966</v>
      </c>
      <c r="Q32" s="16">
        <f t="shared" si="2"/>
        <v>1500</v>
      </c>
      <c r="R32" s="30">
        <v>1510</v>
      </c>
      <c r="S32" s="16">
        <f t="shared" si="3"/>
        <v>10</v>
      </c>
      <c r="T32" s="12" t="s">
        <v>447</v>
      </c>
      <c r="U32" s="17">
        <v>43977</v>
      </c>
      <c r="V32" s="12"/>
      <c r="W32" s="12"/>
      <c r="X32" s="12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84"/>
      <c r="C33" s="85"/>
      <c r="D33" s="84"/>
      <c r="E33" s="84"/>
      <c r="F33" s="84"/>
      <c r="G33" s="86"/>
      <c r="H33" s="86"/>
      <c r="I33" s="86"/>
      <c r="J33" s="86"/>
      <c r="K33" s="87"/>
      <c r="L33" s="86"/>
      <c r="M33" s="88"/>
      <c r="N33" s="88"/>
      <c r="O33" s="89"/>
      <c r="P33" s="85"/>
      <c r="Q33" s="89"/>
      <c r="R33" s="89"/>
      <c r="S33" s="89"/>
      <c r="T33" s="86"/>
      <c r="U33" s="90"/>
      <c r="V33" s="86"/>
      <c r="W33" s="86"/>
      <c r="X33" s="86"/>
      <c r="Y33" s="91"/>
      <c r="Z33" s="91"/>
      <c r="AA33" s="91"/>
      <c r="AB33" s="91"/>
      <c r="AC33" s="91"/>
      <c r="AD33" s="91"/>
      <c r="AE33" s="91"/>
      <c r="AF33" s="91"/>
      <c r="AG33" s="91"/>
    </row>
    <row r="34" spans="1:33" ht="15.75" customHeight="1">
      <c r="A34" s="8">
        <v>33</v>
      </c>
      <c r="B34" s="11" t="s">
        <v>357</v>
      </c>
      <c r="C34" s="21">
        <v>43367</v>
      </c>
      <c r="D34" s="11" t="s">
        <v>358</v>
      </c>
      <c r="E34" s="11" t="s">
        <v>44</v>
      </c>
      <c r="F34" s="11" t="s">
        <v>45</v>
      </c>
      <c r="G34" s="13" t="s">
        <v>46</v>
      </c>
      <c r="H34" s="11" t="s">
        <v>47</v>
      </c>
      <c r="I34" s="26">
        <v>133</v>
      </c>
      <c r="J34" s="12" t="s">
        <v>448</v>
      </c>
      <c r="K34" s="12"/>
      <c r="L34" s="11" t="s">
        <v>30</v>
      </c>
      <c r="M34" s="16">
        <v>349</v>
      </c>
      <c r="N34" s="30">
        <v>0</v>
      </c>
      <c r="O34" s="30">
        <v>25</v>
      </c>
      <c r="P34" s="14">
        <v>43983</v>
      </c>
      <c r="Q34" s="16">
        <f t="shared" ref="Q34:Q49" si="4">M34-O34</f>
        <v>324</v>
      </c>
      <c r="R34" s="16">
        <v>334</v>
      </c>
      <c r="S34" s="16">
        <f t="shared" ref="S34:S49" si="5">R34-Q34</f>
        <v>10</v>
      </c>
      <c r="T34" s="12" t="s">
        <v>449</v>
      </c>
      <c r="U34" s="17">
        <v>43978</v>
      </c>
      <c r="V34" s="12"/>
      <c r="W34" s="12"/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80">
        <v>2019100884827</v>
      </c>
      <c r="C35" s="10">
        <v>43746</v>
      </c>
      <c r="D35" s="11" t="s">
        <v>77</v>
      </c>
      <c r="E35" s="12" t="s">
        <v>78</v>
      </c>
      <c r="F35" s="12" t="s">
        <v>26</v>
      </c>
      <c r="G35" s="13" t="s">
        <v>79</v>
      </c>
      <c r="H35" s="11" t="s">
        <v>80</v>
      </c>
      <c r="I35" s="26">
        <v>134</v>
      </c>
      <c r="J35" s="12" t="s">
        <v>448</v>
      </c>
      <c r="K35" s="12"/>
      <c r="L35" s="12" t="s">
        <v>30</v>
      </c>
      <c r="M35" s="12">
        <v>1225</v>
      </c>
      <c r="N35" s="12">
        <v>0</v>
      </c>
      <c r="O35" s="12">
        <v>25</v>
      </c>
      <c r="P35" s="14">
        <v>43983</v>
      </c>
      <c r="Q35" s="16">
        <f t="shared" si="4"/>
        <v>1200</v>
      </c>
      <c r="R35" s="12">
        <v>1200</v>
      </c>
      <c r="S35" s="16">
        <f t="shared" si="5"/>
        <v>0</v>
      </c>
      <c r="T35" s="94" t="s">
        <v>450</v>
      </c>
      <c r="U35" s="22">
        <v>43990</v>
      </c>
      <c r="V35" s="12"/>
      <c r="W35" s="12"/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80">
        <v>20200121134291</v>
      </c>
      <c r="C36" s="10">
        <v>43851</v>
      </c>
      <c r="D36" s="12" t="s">
        <v>369</v>
      </c>
      <c r="E36" s="12" t="s">
        <v>370</v>
      </c>
      <c r="F36" s="12" t="s">
        <v>84</v>
      </c>
      <c r="G36" s="13" t="s">
        <v>371</v>
      </c>
      <c r="H36" s="12" t="s">
        <v>372</v>
      </c>
      <c r="I36" s="11">
        <v>135</v>
      </c>
      <c r="J36" s="12" t="s">
        <v>448</v>
      </c>
      <c r="K36" s="12"/>
      <c r="L36" s="11" t="s">
        <v>30</v>
      </c>
      <c r="M36" s="12">
        <v>2725</v>
      </c>
      <c r="N36" s="12">
        <v>0</v>
      </c>
      <c r="O36" s="12">
        <v>25</v>
      </c>
      <c r="P36" s="14">
        <v>43983</v>
      </c>
      <c r="Q36" s="15">
        <f t="shared" si="4"/>
        <v>2700</v>
      </c>
      <c r="R36" s="12">
        <v>2725</v>
      </c>
      <c r="S36" s="16">
        <f t="shared" si="5"/>
        <v>25</v>
      </c>
      <c r="T36" s="94" t="s">
        <v>451</v>
      </c>
      <c r="U36" s="22">
        <v>43991</v>
      </c>
      <c r="V36" s="12"/>
      <c r="W36" s="12"/>
      <c r="X36" s="12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 t="s">
        <v>374</v>
      </c>
      <c r="C37" s="14">
        <v>43433</v>
      </c>
      <c r="D37" s="26" t="s">
        <v>375</v>
      </c>
      <c r="E37" s="26" t="s">
        <v>376</v>
      </c>
      <c r="F37" s="26" t="s">
        <v>377</v>
      </c>
      <c r="G37" s="27" t="s">
        <v>378</v>
      </c>
      <c r="H37" s="26" t="s">
        <v>379</v>
      </c>
      <c r="I37" s="11">
        <v>136</v>
      </c>
      <c r="J37" s="12" t="s">
        <v>448</v>
      </c>
      <c r="K37" s="12"/>
      <c r="L37" s="26" t="s">
        <v>30</v>
      </c>
      <c r="M37" s="12">
        <v>1825</v>
      </c>
      <c r="N37" s="28">
        <v>0</v>
      </c>
      <c r="O37" s="28">
        <v>25</v>
      </c>
      <c r="P37" s="14">
        <v>43983</v>
      </c>
      <c r="Q37" s="15">
        <f t="shared" si="4"/>
        <v>1800</v>
      </c>
      <c r="R37" s="15">
        <v>1790</v>
      </c>
      <c r="S37" s="15">
        <f t="shared" si="5"/>
        <v>-10</v>
      </c>
      <c r="T37" s="12" t="s">
        <v>452</v>
      </c>
      <c r="U37" s="17">
        <v>43984</v>
      </c>
      <c r="V37" s="12"/>
      <c r="W37" s="12"/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11" t="s">
        <v>61</v>
      </c>
      <c r="C38" s="21">
        <v>43462</v>
      </c>
      <c r="D38" s="11" t="s">
        <v>62</v>
      </c>
      <c r="E38" s="11" t="s">
        <v>63</v>
      </c>
      <c r="F38" s="11" t="s">
        <v>26</v>
      </c>
      <c r="G38" s="13" t="s">
        <v>381</v>
      </c>
      <c r="H38" s="11" t="s">
        <v>65</v>
      </c>
      <c r="I38" s="12">
        <v>137</v>
      </c>
      <c r="J38" s="12" t="s">
        <v>448</v>
      </c>
      <c r="K38" s="12"/>
      <c r="L38" s="11" t="s">
        <v>30</v>
      </c>
      <c r="M38" s="12">
        <v>8017</v>
      </c>
      <c r="N38" s="30">
        <v>0</v>
      </c>
      <c r="O38" s="30">
        <v>25</v>
      </c>
      <c r="P38" s="14">
        <v>43983</v>
      </c>
      <c r="Q38" s="16">
        <f t="shared" si="4"/>
        <v>7992</v>
      </c>
      <c r="R38" s="30">
        <v>8017</v>
      </c>
      <c r="S38" s="16">
        <f t="shared" si="5"/>
        <v>25</v>
      </c>
      <c r="T38" s="12" t="s">
        <v>453</v>
      </c>
      <c r="U38" s="17">
        <v>43978</v>
      </c>
      <c r="V38" s="12"/>
      <c r="W38" s="12"/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 t="s">
        <v>383</v>
      </c>
      <c r="C39" s="14">
        <v>43259</v>
      </c>
      <c r="D39" s="26" t="s">
        <v>384</v>
      </c>
      <c r="E39" s="26" t="s">
        <v>385</v>
      </c>
      <c r="F39" s="26" t="s">
        <v>45</v>
      </c>
      <c r="G39" s="27" t="s">
        <v>57</v>
      </c>
      <c r="H39" s="26" t="s">
        <v>58</v>
      </c>
      <c r="I39" s="26">
        <v>138</v>
      </c>
      <c r="J39" s="12" t="s">
        <v>448</v>
      </c>
      <c r="K39" s="12"/>
      <c r="L39" s="43" t="s">
        <v>30</v>
      </c>
      <c r="M39" s="16">
        <v>15960</v>
      </c>
      <c r="N39" s="15">
        <v>0</v>
      </c>
      <c r="O39" s="15">
        <v>120</v>
      </c>
      <c r="P39" s="14">
        <v>43983</v>
      </c>
      <c r="Q39" s="15">
        <f t="shared" si="4"/>
        <v>15840</v>
      </c>
      <c r="R39" s="28">
        <f>3130+3103+3276.5+3260.5+3085</f>
        <v>15855</v>
      </c>
      <c r="S39" s="16">
        <f t="shared" si="5"/>
        <v>15</v>
      </c>
      <c r="T39" s="12" t="s">
        <v>454</v>
      </c>
      <c r="U39" s="81" t="s">
        <v>455</v>
      </c>
      <c r="V39" s="12"/>
      <c r="W39" s="12"/>
      <c r="X39" s="12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11" t="s">
        <v>33</v>
      </c>
      <c r="C40" s="21">
        <v>43435</v>
      </c>
      <c r="D40" s="11" t="s">
        <v>34</v>
      </c>
      <c r="E40" s="11" t="s">
        <v>35</v>
      </c>
      <c r="F40" s="11" t="s">
        <v>36</v>
      </c>
      <c r="G40" s="13" t="s">
        <v>37</v>
      </c>
      <c r="H40" s="11" t="s">
        <v>38</v>
      </c>
      <c r="I40" s="26">
        <v>139</v>
      </c>
      <c r="J40" s="12" t="s">
        <v>448</v>
      </c>
      <c r="K40" s="12"/>
      <c r="L40" s="11" t="s">
        <v>40</v>
      </c>
      <c r="M40" s="16">
        <v>670</v>
      </c>
      <c r="N40" s="16">
        <v>0</v>
      </c>
      <c r="O40" s="16">
        <v>10</v>
      </c>
      <c r="P40" s="14">
        <v>43983</v>
      </c>
      <c r="Q40" s="15">
        <f t="shared" si="4"/>
        <v>660</v>
      </c>
      <c r="R40" s="16">
        <f>1328-660</f>
        <v>668</v>
      </c>
      <c r="S40" s="16">
        <f t="shared" si="5"/>
        <v>8</v>
      </c>
      <c r="T40" s="92" t="s">
        <v>426</v>
      </c>
      <c r="U40" s="17">
        <v>43990</v>
      </c>
      <c r="V40" s="12"/>
      <c r="W40" s="11"/>
      <c r="X40" s="12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80">
        <v>20200427137403</v>
      </c>
      <c r="C41" s="25">
        <v>43948</v>
      </c>
      <c r="D41" s="11" t="s">
        <v>72</v>
      </c>
      <c r="E41" s="11" t="s">
        <v>73</v>
      </c>
      <c r="F41" s="11" t="s">
        <v>26</v>
      </c>
      <c r="G41" s="13" t="s">
        <v>74</v>
      </c>
      <c r="H41" s="11" t="s">
        <v>427</v>
      </c>
      <c r="I41" s="11">
        <v>140</v>
      </c>
      <c r="J41" s="12" t="s">
        <v>448</v>
      </c>
      <c r="K41" s="12"/>
      <c r="L41" s="11" t="s">
        <v>30</v>
      </c>
      <c r="M41" s="16">
        <v>1025</v>
      </c>
      <c r="N41" s="16">
        <v>0</v>
      </c>
      <c r="O41" s="16">
        <v>25</v>
      </c>
      <c r="P41" s="14">
        <v>43983</v>
      </c>
      <c r="Q41" s="15">
        <f t="shared" si="4"/>
        <v>1000</v>
      </c>
      <c r="R41" s="16">
        <v>1025</v>
      </c>
      <c r="S41" s="16">
        <f t="shared" si="5"/>
        <v>25</v>
      </c>
      <c r="T41" s="11" t="s">
        <v>456</v>
      </c>
      <c r="U41" s="17">
        <v>43978</v>
      </c>
      <c r="V41" s="12"/>
      <c r="W41" s="11"/>
      <c r="X41" s="12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80">
        <v>20200409139309</v>
      </c>
      <c r="C42" s="25">
        <v>43930</v>
      </c>
      <c r="D42" s="11" t="s">
        <v>429</v>
      </c>
      <c r="E42" s="11" t="s">
        <v>430</v>
      </c>
      <c r="F42" s="11" t="s">
        <v>431</v>
      </c>
      <c r="G42" s="13" t="s">
        <v>432</v>
      </c>
      <c r="H42" s="11" t="s">
        <v>433</v>
      </c>
      <c r="I42" s="11">
        <v>141</v>
      </c>
      <c r="J42" s="12" t="s">
        <v>434</v>
      </c>
      <c r="K42" s="12"/>
      <c r="L42" s="11" t="s">
        <v>30</v>
      </c>
      <c r="M42" s="16">
        <v>1025</v>
      </c>
      <c r="N42" s="16">
        <v>0</v>
      </c>
      <c r="O42" s="16">
        <v>25</v>
      </c>
      <c r="P42" s="14">
        <v>43983</v>
      </c>
      <c r="Q42" s="15">
        <f t="shared" si="4"/>
        <v>1000</v>
      </c>
      <c r="R42" s="16">
        <v>994</v>
      </c>
      <c r="S42" s="16">
        <f t="shared" si="5"/>
        <v>-6</v>
      </c>
      <c r="T42" s="11" t="s">
        <v>457</v>
      </c>
      <c r="U42" s="17">
        <v>44027</v>
      </c>
      <c r="V42" s="12"/>
      <c r="W42" s="11"/>
      <c r="X42" s="12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80">
        <v>20200427137399</v>
      </c>
      <c r="C43" s="25">
        <v>43948</v>
      </c>
      <c r="D43" s="26" t="s">
        <v>82</v>
      </c>
      <c r="E43" s="37" t="s">
        <v>83</v>
      </c>
      <c r="F43" s="37" t="s">
        <v>84</v>
      </c>
      <c r="G43" s="38" t="s">
        <v>85</v>
      </c>
      <c r="H43" s="37" t="s">
        <v>401</v>
      </c>
      <c r="I43" s="11">
        <v>142</v>
      </c>
      <c r="J43" s="12" t="s">
        <v>458</v>
      </c>
      <c r="K43" s="12"/>
      <c r="L43" s="37" t="s">
        <v>30</v>
      </c>
      <c r="M43" s="16">
        <v>2461</v>
      </c>
      <c r="N43" s="16">
        <v>0</v>
      </c>
      <c r="O43" s="16">
        <v>25</v>
      </c>
      <c r="P43" s="14">
        <v>43983</v>
      </c>
      <c r="Q43" s="16">
        <f t="shared" si="4"/>
        <v>2436</v>
      </c>
      <c r="R43" s="16">
        <v>2461</v>
      </c>
      <c r="S43" s="16">
        <f t="shared" si="5"/>
        <v>25</v>
      </c>
      <c r="T43" s="94" t="s">
        <v>459</v>
      </c>
      <c r="U43" s="17">
        <v>43999</v>
      </c>
      <c r="V43" s="16"/>
      <c r="W43" s="37"/>
      <c r="X43" s="11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80">
        <v>20200320134778</v>
      </c>
      <c r="C44" s="25">
        <v>43910</v>
      </c>
      <c r="D44" s="12" t="s">
        <v>411</v>
      </c>
      <c r="E44" s="12" t="s">
        <v>412</v>
      </c>
      <c r="F44" s="12" t="s">
        <v>406</v>
      </c>
      <c r="G44" s="13" t="s">
        <v>413</v>
      </c>
      <c r="H44" s="12" t="s">
        <v>414</v>
      </c>
      <c r="I44" s="12">
        <v>143</v>
      </c>
      <c r="J44" s="12" t="s">
        <v>458</v>
      </c>
      <c r="K44" s="12"/>
      <c r="L44" s="11" t="s">
        <v>30</v>
      </c>
      <c r="M44" s="12">
        <v>1089.5</v>
      </c>
      <c r="N44" s="16">
        <v>0</v>
      </c>
      <c r="O44" s="16">
        <v>0</v>
      </c>
      <c r="P44" s="14">
        <v>43983</v>
      </c>
      <c r="Q44" s="16">
        <f t="shared" si="4"/>
        <v>1089.5</v>
      </c>
      <c r="R44" s="12">
        <v>1089.5</v>
      </c>
      <c r="S44" s="16">
        <f t="shared" si="5"/>
        <v>0</v>
      </c>
      <c r="T44" s="94" t="s">
        <v>460</v>
      </c>
      <c r="U44" s="22">
        <v>43985</v>
      </c>
      <c r="V44" s="12"/>
      <c r="W44" s="12"/>
      <c r="X44" s="12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44</v>
      </c>
      <c r="B45" s="80">
        <v>20200320134778</v>
      </c>
      <c r="C45" s="25">
        <v>43910</v>
      </c>
      <c r="D45" s="12" t="s">
        <v>404</v>
      </c>
      <c r="E45" s="12" t="s">
        <v>405</v>
      </c>
      <c r="F45" s="12" t="s">
        <v>406</v>
      </c>
      <c r="G45" s="13" t="s">
        <v>407</v>
      </c>
      <c r="H45" s="12" t="s">
        <v>408</v>
      </c>
      <c r="I45" s="12">
        <v>144</v>
      </c>
      <c r="J45" s="12" t="s">
        <v>458</v>
      </c>
      <c r="K45" s="12"/>
      <c r="L45" s="11" t="s">
        <v>30</v>
      </c>
      <c r="M45" s="12">
        <v>1089.5</v>
      </c>
      <c r="N45" s="16">
        <v>0</v>
      </c>
      <c r="O45" s="16">
        <v>0</v>
      </c>
      <c r="P45" s="14">
        <v>43983</v>
      </c>
      <c r="Q45" s="16">
        <f t="shared" si="4"/>
        <v>1089.5</v>
      </c>
      <c r="R45" s="12">
        <v>1049.5</v>
      </c>
      <c r="S45" s="16">
        <f t="shared" si="5"/>
        <v>-40</v>
      </c>
      <c r="T45" s="94" t="s">
        <v>461</v>
      </c>
      <c r="U45" s="22">
        <v>43990</v>
      </c>
      <c r="V45" s="12"/>
      <c r="W45" s="12"/>
      <c r="X45" s="12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45</v>
      </c>
      <c r="B46" s="80">
        <v>20200516137407</v>
      </c>
      <c r="C46" s="25">
        <v>43967</v>
      </c>
      <c r="D46" s="11" t="s">
        <v>67</v>
      </c>
      <c r="E46" s="11" t="s">
        <v>68</v>
      </c>
      <c r="F46" s="11" t="s">
        <v>26</v>
      </c>
      <c r="G46" s="13" t="s">
        <v>69</v>
      </c>
      <c r="H46" s="11" t="s">
        <v>70</v>
      </c>
      <c r="I46" s="11">
        <v>145</v>
      </c>
      <c r="J46" s="12" t="s">
        <v>448</v>
      </c>
      <c r="K46" s="12"/>
      <c r="L46" s="11" t="s">
        <v>30</v>
      </c>
      <c r="M46" s="12">
        <v>3025</v>
      </c>
      <c r="N46" s="30">
        <v>0</v>
      </c>
      <c r="O46" s="30">
        <v>25</v>
      </c>
      <c r="P46" s="14">
        <v>43983</v>
      </c>
      <c r="Q46" s="16">
        <f t="shared" si="4"/>
        <v>3000</v>
      </c>
      <c r="R46" s="30">
        <v>3010</v>
      </c>
      <c r="S46" s="16">
        <f t="shared" si="5"/>
        <v>10</v>
      </c>
      <c r="T46" s="94" t="s">
        <v>462</v>
      </c>
      <c r="U46" s="17">
        <v>44004</v>
      </c>
      <c r="V46" s="12"/>
      <c r="W46" s="12"/>
      <c r="X46" s="12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11" t="s">
        <v>93</v>
      </c>
      <c r="C47" s="21">
        <v>43353</v>
      </c>
      <c r="D47" s="11" t="s">
        <v>94</v>
      </c>
      <c r="E47" s="37" t="s">
        <v>95</v>
      </c>
      <c r="F47" s="37" t="s">
        <v>45</v>
      </c>
      <c r="G47" s="38" t="s">
        <v>96</v>
      </c>
      <c r="H47" s="37" t="s">
        <v>97</v>
      </c>
      <c r="I47" s="11">
        <v>146</v>
      </c>
      <c r="J47" s="12" t="s">
        <v>392</v>
      </c>
      <c r="K47" s="12"/>
      <c r="L47" s="37" t="s">
        <v>30</v>
      </c>
      <c r="M47" s="16">
        <v>6153</v>
      </c>
      <c r="N47" s="16">
        <v>0</v>
      </c>
      <c r="O47" s="16">
        <v>25</v>
      </c>
      <c r="P47" s="14">
        <v>43983</v>
      </c>
      <c r="Q47" s="16">
        <f t="shared" si="4"/>
        <v>6128</v>
      </c>
      <c r="R47" s="16">
        <v>6133</v>
      </c>
      <c r="S47" s="16">
        <f t="shared" si="5"/>
        <v>5</v>
      </c>
      <c r="T47" s="92" t="s">
        <v>463</v>
      </c>
      <c r="U47" s="17">
        <v>43990</v>
      </c>
      <c r="V47" s="16"/>
      <c r="W47" s="37"/>
      <c r="X47" s="11"/>
    </row>
    <row r="48" spans="1:33" ht="15.75" customHeight="1">
      <c r="A48" s="8">
        <v>47</v>
      </c>
      <c r="B48" s="80">
        <v>20200427137399</v>
      </c>
      <c r="C48" s="25">
        <v>43948</v>
      </c>
      <c r="D48" s="26" t="s">
        <v>82</v>
      </c>
      <c r="E48" s="37" t="s">
        <v>83</v>
      </c>
      <c r="F48" s="37" t="s">
        <v>84</v>
      </c>
      <c r="G48" s="38" t="s">
        <v>85</v>
      </c>
      <c r="H48" s="37" t="s">
        <v>401</v>
      </c>
      <c r="I48" s="11">
        <v>147</v>
      </c>
      <c r="J48" s="12" t="s">
        <v>448</v>
      </c>
      <c r="K48" s="12"/>
      <c r="L48" s="37" t="s">
        <v>30</v>
      </c>
      <c r="M48" s="16">
        <v>7825</v>
      </c>
      <c r="N48" s="16">
        <v>0</v>
      </c>
      <c r="O48" s="16">
        <v>25</v>
      </c>
      <c r="P48" s="14">
        <v>43983</v>
      </c>
      <c r="Q48" s="16">
        <f t="shared" si="4"/>
        <v>7800</v>
      </c>
      <c r="R48" s="16">
        <v>7825</v>
      </c>
      <c r="S48" s="16">
        <f t="shared" si="5"/>
        <v>25</v>
      </c>
      <c r="T48" s="94" t="s">
        <v>464</v>
      </c>
      <c r="U48" s="17">
        <v>44004</v>
      </c>
      <c r="V48" s="16"/>
      <c r="W48" s="37"/>
      <c r="X48" s="11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 t="s">
        <v>436</v>
      </c>
      <c r="C49" s="14">
        <v>43462</v>
      </c>
      <c r="D49" s="26" t="s">
        <v>437</v>
      </c>
      <c r="E49" s="26" t="s">
        <v>438</v>
      </c>
      <c r="F49" s="26" t="s">
        <v>51</v>
      </c>
      <c r="G49" s="27" t="s">
        <v>439</v>
      </c>
      <c r="H49" s="26" t="s">
        <v>440</v>
      </c>
      <c r="I49" s="26">
        <v>148</v>
      </c>
      <c r="J49" s="26" t="s">
        <v>465</v>
      </c>
      <c r="K49" s="93"/>
      <c r="L49" s="26" t="s">
        <v>30</v>
      </c>
      <c r="M49" s="15">
        <v>2200</v>
      </c>
      <c r="N49" s="15">
        <v>0</v>
      </c>
      <c r="O49" s="15">
        <v>0</v>
      </c>
      <c r="P49" s="14">
        <v>43999</v>
      </c>
      <c r="Q49" s="16">
        <f t="shared" si="4"/>
        <v>2200</v>
      </c>
      <c r="R49" s="43"/>
      <c r="S49" s="15">
        <f t="shared" si="5"/>
        <v>-2200</v>
      </c>
      <c r="T49" s="43"/>
      <c r="U49" s="95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96" t="s">
        <v>466</v>
      </c>
      <c r="C50" s="97"/>
      <c r="D50" s="96"/>
      <c r="E50" s="96"/>
      <c r="F50" s="96"/>
      <c r="G50" s="98"/>
      <c r="H50" s="96"/>
      <c r="I50" s="96"/>
      <c r="J50" s="86"/>
      <c r="K50" s="99"/>
      <c r="L50" s="96"/>
      <c r="M50" s="100"/>
      <c r="N50" s="100"/>
      <c r="O50" s="100"/>
      <c r="P50" s="97"/>
      <c r="Q50" s="89"/>
      <c r="R50" s="101"/>
      <c r="S50" s="100"/>
      <c r="T50" s="101"/>
      <c r="U50" s="102"/>
      <c r="V50" s="101"/>
      <c r="W50" s="101"/>
      <c r="X50" s="101"/>
      <c r="Y50" s="91"/>
      <c r="Z50" s="91"/>
      <c r="AA50" s="91"/>
      <c r="AB50" s="91"/>
      <c r="AC50" s="91"/>
      <c r="AD50" s="91"/>
      <c r="AE50" s="91"/>
      <c r="AF50" s="91"/>
      <c r="AG50" s="91"/>
    </row>
    <row r="51" spans="1:33" ht="15.75" customHeight="1">
      <c r="A51" s="8">
        <v>50</v>
      </c>
      <c r="B51" s="80">
        <v>20200225135060</v>
      </c>
      <c r="C51" s="25">
        <v>43886</v>
      </c>
      <c r="D51" s="12" t="s">
        <v>99</v>
      </c>
      <c r="E51" s="12" t="s">
        <v>100</v>
      </c>
      <c r="F51" s="12" t="s">
        <v>26</v>
      </c>
      <c r="G51" s="38" t="s">
        <v>101</v>
      </c>
      <c r="H51" s="12" t="s">
        <v>102</v>
      </c>
      <c r="I51" s="12">
        <v>150</v>
      </c>
      <c r="J51" s="12" t="s">
        <v>467</v>
      </c>
      <c r="K51" s="12"/>
      <c r="L51" s="37" t="s">
        <v>30</v>
      </c>
      <c r="M51" s="12">
        <v>2599</v>
      </c>
      <c r="N51" s="12">
        <v>0</v>
      </c>
      <c r="O51" s="12">
        <v>25</v>
      </c>
      <c r="P51" s="14">
        <v>44001</v>
      </c>
      <c r="Q51" s="16">
        <f t="shared" ref="Q51:Q68" si="6">M51-O51</f>
        <v>2574</v>
      </c>
      <c r="R51" s="12">
        <v>2579</v>
      </c>
      <c r="S51" s="15">
        <f>R51-Q51</f>
        <v>5</v>
      </c>
      <c r="T51" s="94" t="s">
        <v>468</v>
      </c>
      <c r="U51" s="22">
        <v>44018</v>
      </c>
      <c r="V51" s="12"/>
      <c r="W51" s="12"/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11" t="s">
        <v>105</v>
      </c>
      <c r="C52" s="21">
        <v>42625</v>
      </c>
      <c r="D52" s="11" t="s">
        <v>106</v>
      </c>
      <c r="E52" s="11" t="s">
        <v>107</v>
      </c>
      <c r="F52" s="11" t="s">
        <v>26</v>
      </c>
      <c r="G52" s="12"/>
      <c r="H52" s="12"/>
      <c r="I52" s="12">
        <v>151</v>
      </c>
      <c r="J52" s="12" t="s">
        <v>469</v>
      </c>
      <c r="K52" s="79"/>
      <c r="L52" s="12" t="s">
        <v>30</v>
      </c>
      <c r="M52" s="30">
        <f>48140-7430</f>
        <v>40710</v>
      </c>
      <c r="N52" s="30">
        <v>0</v>
      </c>
      <c r="O52" s="16">
        <v>0</v>
      </c>
      <c r="P52" s="21">
        <v>44002</v>
      </c>
      <c r="Q52" s="16">
        <f t="shared" si="6"/>
        <v>40710</v>
      </c>
      <c r="R52" s="16">
        <v>40710</v>
      </c>
      <c r="S52" s="16"/>
      <c r="T52" s="94" t="s">
        <v>470</v>
      </c>
      <c r="U52" s="17">
        <v>44005</v>
      </c>
      <c r="V52" s="12"/>
      <c r="W52" s="12"/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80">
        <v>20200427137403</v>
      </c>
      <c r="C53" s="25">
        <v>43948</v>
      </c>
      <c r="D53" s="11" t="s">
        <v>72</v>
      </c>
      <c r="E53" s="11" t="s">
        <v>73</v>
      </c>
      <c r="F53" s="11" t="s">
        <v>26</v>
      </c>
      <c r="G53" s="13" t="s">
        <v>74</v>
      </c>
      <c r="H53" s="11" t="s">
        <v>427</v>
      </c>
      <c r="I53" s="11">
        <v>152</v>
      </c>
      <c r="J53" s="12" t="s">
        <v>471</v>
      </c>
      <c r="K53" s="12"/>
      <c r="L53" s="11" t="s">
        <v>30</v>
      </c>
      <c r="M53" s="16">
        <v>1025</v>
      </c>
      <c r="N53" s="16">
        <v>0</v>
      </c>
      <c r="O53" s="16">
        <v>25</v>
      </c>
      <c r="P53" s="14">
        <v>44013</v>
      </c>
      <c r="Q53" s="15">
        <f t="shared" si="6"/>
        <v>1000</v>
      </c>
      <c r="R53" s="16">
        <v>1025</v>
      </c>
      <c r="S53" s="16">
        <f t="shared" ref="S53:S210" si="7">R53-Q53</f>
        <v>25</v>
      </c>
      <c r="T53" s="103" t="s">
        <v>472</v>
      </c>
      <c r="U53" s="17">
        <v>44012</v>
      </c>
      <c r="V53" s="12"/>
      <c r="W53" s="11"/>
      <c r="X53" s="12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80">
        <v>2019100884827</v>
      </c>
      <c r="C54" s="25">
        <v>43746</v>
      </c>
      <c r="D54" s="11" t="s">
        <v>77</v>
      </c>
      <c r="E54" s="12" t="s">
        <v>78</v>
      </c>
      <c r="F54" s="12" t="s">
        <v>26</v>
      </c>
      <c r="G54" s="13" t="s">
        <v>79</v>
      </c>
      <c r="H54" s="11" t="s">
        <v>80</v>
      </c>
      <c r="I54" s="26">
        <v>153</v>
      </c>
      <c r="J54" s="12" t="s">
        <v>471</v>
      </c>
      <c r="K54" s="12"/>
      <c r="L54" s="12" t="s">
        <v>30</v>
      </c>
      <c r="M54" s="12">
        <v>1225</v>
      </c>
      <c r="N54" s="12">
        <v>0</v>
      </c>
      <c r="O54" s="12">
        <v>25</v>
      </c>
      <c r="P54" s="14">
        <v>44013</v>
      </c>
      <c r="Q54" s="16">
        <f t="shared" si="6"/>
        <v>1200</v>
      </c>
      <c r="R54" s="12">
        <v>1200</v>
      </c>
      <c r="S54" s="16">
        <f t="shared" si="7"/>
        <v>0</v>
      </c>
      <c r="T54" s="103" t="s">
        <v>473</v>
      </c>
      <c r="U54" s="17">
        <v>44012</v>
      </c>
      <c r="V54" s="12"/>
      <c r="W54" s="12"/>
      <c r="X54" s="12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80">
        <v>20200427137399</v>
      </c>
      <c r="C55" s="25">
        <v>43948</v>
      </c>
      <c r="D55" s="26" t="s">
        <v>82</v>
      </c>
      <c r="E55" s="37" t="s">
        <v>83</v>
      </c>
      <c r="F55" s="37" t="s">
        <v>84</v>
      </c>
      <c r="G55" s="38" t="s">
        <v>85</v>
      </c>
      <c r="H55" s="37" t="s">
        <v>401</v>
      </c>
      <c r="I55" s="11">
        <v>154</v>
      </c>
      <c r="J55" s="12" t="s">
        <v>471</v>
      </c>
      <c r="K55" s="12"/>
      <c r="L55" s="37" t="s">
        <v>30</v>
      </c>
      <c r="M55" s="16">
        <v>4225</v>
      </c>
      <c r="N55" s="16">
        <v>0</v>
      </c>
      <c r="O55" s="16">
        <v>25</v>
      </c>
      <c r="P55" s="14">
        <v>44013</v>
      </c>
      <c r="Q55" s="16">
        <f t="shared" si="6"/>
        <v>4200</v>
      </c>
      <c r="R55" s="16">
        <v>4225</v>
      </c>
      <c r="S55" s="16">
        <f t="shared" si="7"/>
        <v>25</v>
      </c>
      <c r="T55" s="12" t="s">
        <v>474</v>
      </c>
      <c r="U55" s="17">
        <v>44021</v>
      </c>
      <c r="V55" s="16"/>
      <c r="W55" s="37"/>
      <c r="X55" s="11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383</v>
      </c>
      <c r="C56" s="14">
        <v>43259</v>
      </c>
      <c r="D56" s="26" t="s">
        <v>384</v>
      </c>
      <c r="E56" s="26" t="s">
        <v>385</v>
      </c>
      <c r="F56" s="26" t="s">
        <v>45</v>
      </c>
      <c r="G56" s="27" t="s">
        <v>57</v>
      </c>
      <c r="H56" s="26" t="s">
        <v>58</v>
      </c>
      <c r="I56" s="26">
        <v>155</v>
      </c>
      <c r="J56" s="12" t="s">
        <v>471</v>
      </c>
      <c r="K56" s="12"/>
      <c r="L56" s="43" t="s">
        <v>30</v>
      </c>
      <c r="M56" s="16">
        <v>20033</v>
      </c>
      <c r="N56" s="15">
        <v>0</v>
      </c>
      <c r="O56" s="15">
        <v>120</v>
      </c>
      <c r="P56" s="14">
        <v>44013</v>
      </c>
      <c r="Q56" s="15">
        <f t="shared" si="6"/>
        <v>19913</v>
      </c>
      <c r="R56" s="28">
        <f>3224+3249.5+3256.5+3257.5+3268.5+3283.5+346.5</f>
        <v>19886</v>
      </c>
      <c r="S56" s="16">
        <f t="shared" si="7"/>
        <v>-27</v>
      </c>
      <c r="T56" s="12" t="s">
        <v>475</v>
      </c>
      <c r="U56" s="29" t="s">
        <v>476</v>
      </c>
      <c r="V56" s="12"/>
      <c r="W56" s="12"/>
      <c r="X56" s="12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374</v>
      </c>
      <c r="C57" s="14">
        <v>43433</v>
      </c>
      <c r="D57" s="26" t="s">
        <v>375</v>
      </c>
      <c r="E57" s="26" t="s">
        <v>376</v>
      </c>
      <c r="F57" s="26" t="s">
        <v>377</v>
      </c>
      <c r="G57" s="27" t="s">
        <v>378</v>
      </c>
      <c r="H57" s="26" t="s">
        <v>379</v>
      </c>
      <c r="I57" s="11">
        <v>156</v>
      </c>
      <c r="J57" s="12" t="s">
        <v>471</v>
      </c>
      <c r="K57" s="12"/>
      <c r="L57" s="26" t="s">
        <v>30</v>
      </c>
      <c r="M57" s="12">
        <v>525</v>
      </c>
      <c r="N57" s="28">
        <v>0</v>
      </c>
      <c r="O57" s="28">
        <v>25</v>
      </c>
      <c r="P57" s="14">
        <v>44013</v>
      </c>
      <c r="Q57" s="15">
        <f t="shared" si="6"/>
        <v>500</v>
      </c>
      <c r="R57" s="15">
        <v>510</v>
      </c>
      <c r="S57" s="15">
        <f t="shared" si="7"/>
        <v>10</v>
      </c>
      <c r="T57" s="103" t="s">
        <v>477</v>
      </c>
      <c r="U57" s="17">
        <v>44012</v>
      </c>
      <c r="V57" s="12"/>
      <c r="W57" s="12"/>
      <c r="X57" s="12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11" t="s">
        <v>357</v>
      </c>
      <c r="C58" s="21">
        <v>43367</v>
      </c>
      <c r="D58" s="11" t="s">
        <v>358</v>
      </c>
      <c r="E58" s="11" t="s">
        <v>44</v>
      </c>
      <c r="F58" s="11" t="s">
        <v>45</v>
      </c>
      <c r="G58" s="13" t="s">
        <v>46</v>
      </c>
      <c r="H58" s="11" t="s">
        <v>47</v>
      </c>
      <c r="I58" s="26">
        <v>157</v>
      </c>
      <c r="J58" s="12" t="s">
        <v>471</v>
      </c>
      <c r="K58" s="12"/>
      <c r="L58" s="11" t="s">
        <v>30</v>
      </c>
      <c r="M58" s="16">
        <v>349</v>
      </c>
      <c r="N58" s="30">
        <v>0</v>
      </c>
      <c r="O58" s="30">
        <v>25</v>
      </c>
      <c r="P58" s="14">
        <v>44013</v>
      </c>
      <c r="Q58" s="16">
        <f t="shared" si="6"/>
        <v>324</v>
      </c>
      <c r="R58" s="16">
        <v>334</v>
      </c>
      <c r="S58" s="16">
        <f t="shared" si="7"/>
        <v>10</v>
      </c>
      <c r="T58" s="103" t="s">
        <v>478</v>
      </c>
      <c r="U58" s="17">
        <v>44011</v>
      </c>
      <c r="V58" s="12"/>
      <c r="W58" s="12"/>
      <c r="X58" s="12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84" t="s">
        <v>33</v>
      </c>
      <c r="C59" s="85">
        <v>43435</v>
      </c>
      <c r="D59" s="84" t="s">
        <v>34</v>
      </c>
      <c r="E59" s="84" t="s">
        <v>35</v>
      </c>
      <c r="F59" s="84" t="s">
        <v>36</v>
      </c>
      <c r="G59" s="104" t="s">
        <v>37</v>
      </c>
      <c r="H59" s="84" t="s">
        <v>38</v>
      </c>
      <c r="I59" s="84">
        <v>158</v>
      </c>
      <c r="J59" s="86" t="s">
        <v>471</v>
      </c>
      <c r="K59" s="86"/>
      <c r="L59" s="84" t="s">
        <v>40</v>
      </c>
      <c r="M59" s="89">
        <v>1066</v>
      </c>
      <c r="N59" s="89">
        <v>0</v>
      </c>
      <c r="O59" s="89">
        <v>10</v>
      </c>
      <c r="P59" s="97">
        <v>44013</v>
      </c>
      <c r="Q59" s="100">
        <f t="shared" si="6"/>
        <v>1056</v>
      </c>
      <c r="R59" s="89">
        <v>1066</v>
      </c>
      <c r="S59" s="89">
        <f t="shared" si="7"/>
        <v>10</v>
      </c>
      <c r="T59" s="86" t="s">
        <v>479</v>
      </c>
      <c r="U59" s="90">
        <v>44036</v>
      </c>
      <c r="V59" s="86"/>
      <c r="W59" s="84"/>
      <c r="X59" s="86"/>
      <c r="Y59" s="91"/>
      <c r="Z59" s="91"/>
      <c r="AA59" s="91"/>
      <c r="AB59" s="91"/>
      <c r="AC59" s="91"/>
      <c r="AD59" s="91"/>
      <c r="AE59" s="91"/>
      <c r="AF59" s="91"/>
      <c r="AG59" s="91"/>
    </row>
    <row r="60" spans="1:33" ht="15.75" customHeight="1">
      <c r="A60" s="8">
        <v>59</v>
      </c>
      <c r="B60" s="11" t="s">
        <v>61</v>
      </c>
      <c r="C60" s="21">
        <v>43462</v>
      </c>
      <c r="D60" s="11" t="s">
        <v>62</v>
      </c>
      <c r="E60" s="11" t="s">
        <v>63</v>
      </c>
      <c r="F60" s="11" t="s">
        <v>26</v>
      </c>
      <c r="G60" s="13" t="s">
        <v>381</v>
      </c>
      <c r="H60" s="11" t="s">
        <v>65</v>
      </c>
      <c r="I60" s="12">
        <v>159</v>
      </c>
      <c r="J60" s="12" t="s">
        <v>471</v>
      </c>
      <c r="K60" s="12"/>
      <c r="L60" s="11" t="s">
        <v>30</v>
      </c>
      <c r="M60" s="12">
        <v>15559</v>
      </c>
      <c r="N60" s="30">
        <v>0</v>
      </c>
      <c r="O60" s="30">
        <v>25</v>
      </c>
      <c r="P60" s="14">
        <v>44013</v>
      </c>
      <c r="Q60" s="16">
        <f t="shared" si="6"/>
        <v>15534</v>
      </c>
      <c r="R60" s="30">
        <v>15559</v>
      </c>
      <c r="S60" s="16">
        <f t="shared" si="7"/>
        <v>25</v>
      </c>
      <c r="T60" s="103" t="s">
        <v>480</v>
      </c>
      <c r="U60" s="17">
        <v>44008</v>
      </c>
      <c r="V60" s="12"/>
      <c r="W60" s="12"/>
      <c r="X60" s="12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80">
        <v>20200121134291</v>
      </c>
      <c r="C61" s="10">
        <v>43851</v>
      </c>
      <c r="D61" s="12" t="s">
        <v>369</v>
      </c>
      <c r="E61" s="12" t="s">
        <v>370</v>
      </c>
      <c r="F61" s="12" t="s">
        <v>84</v>
      </c>
      <c r="G61" s="13" t="s">
        <v>371</v>
      </c>
      <c r="H61" s="12" t="s">
        <v>372</v>
      </c>
      <c r="I61" s="11">
        <v>160</v>
      </c>
      <c r="J61" s="12" t="s">
        <v>471</v>
      </c>
      <c r="K61" s="12"/>
      <c r="L61" s="11" t="s">
        <v>30</v>
      </c>
      <c r="M61" s="12">
        <v>2725</v>
      </c>
      <c r="N61" s="12">
        <v>0</v>
      </c>
      <c r="O61" s="12">
        <v>25</v>
      </c>
      <c r="P61" s="14">
        <v>44013</v>
      </c>
      <c r="Q61" s="15">
        <f t="shared" si="6"/>
        <v>2700</v>
      </c>
      <c r="R61" s="12">
        <v>2725</v>
      </c>
      <c r="S61" s="16">
        <f t="shared" si="7"/>
        <v>25</v>
      </c>
      <c r="T61" s="103" t="s">
        <v>481</v>
      </c>
      <c r="U61" s="22">
        <v>44025</v>
      </c>
      <c r="V61" s="12"/>
      <c r="W61" s="12"/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80">
        <v>20200516137407</v>
      </c>
      <c r="C62" s="25">
        <v>43967</v>
      </c>
      <c r="D62" s="31" t="s">
        <v>67</v>
      </c>
      <c r="E62" s="31" t="s">
        <v>68</v>
      </c>
      <c r="F62" s="31" t="s">
        <v>26</v>
      </c>
      <c r="G62" s="32" t="s">
        <v>69</v>
      </c>
      <c r="H62" s="31" t="s">
        <v>70</v>
      </c>
      <c r="I62" s="35">
        <v>161</v>
      </c>
      <c r="J62" s="12" t="s">
        <v>471</v>
      </c>
      <c r="K62" s="33"/>
      <c r="L62" s="33" t="s">
        <v>30</v>
      </c>
      <c r="M62" s="34">
        <v>6025</v>
      </c>
      <c r="N62" s="34">
        <v>0</v>
      </c>
      <c r="O62" s="34">
        <v>25</v>
      </c>
      <c r="P62" s="14">
        <v>44013</v>
      </c>
      <c r="Q62" s="35">
        <f t="shared" si="6"/>
        <v>6000</v>
      </c>
      <c r="R62" s="34">
        <v>6007</v>
      </c>
      <c r="S62" s="35">
        <f t="shared" si="7"/>
        <v>7</v>
      </c>
      <c r="T62" s="12" t="s">
        <v>482</v>
      </c>
      <c r="U62" s="105">
        <v>44028</v>
      </c>
      <c r="V62" s="33"/>
      <c r="W62" s="33"/>
      <c r="X62" s="3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436</v>
      </c>
      <c r="C63" s="14">
        <v>43462</v>
      </c>
      <c r="D63" s="26" t="s">
        <v>437</v>
      </c>
      <c r="E63" s="26" t="s">
        <v>438</v>
      </c>
      <c r="F63" s="26" t="s">
        <v>51</v>
      </c>
      <c r="G63" s="27" t="s">
        <v>439</v>
      </c>
      <c r="H63" s="26" t="s">
        <v>440</v>
      </c>
      <c r="I63" s="26">
        <v>162</v>
      </c>
      <c r="J63" s="12" t="s">
        <v>471</v>
      </c>
      <c r="K63" s="93"/>
      <c r="L63" s="26" t="s">
        <v>30</v>
      </c>
      <c r="M63" s="15">
        <v>1800</v>
      </c>
      <c r="N63" s="15">
        <v>0</v>
      </c>
      <c r="O63" s="15">
        <v>0</v>
      </c>
      <c r="P63" s="14">
        <v>44013</v>
      </c>
      <c r="Q63" s="15">
        <f t="shared" si="6"/>
        <v>1800</v>
      </c>
      <c r="R63" s="43">
        <v>1800</v>
      </c>
      <c r="S63" s="15">
        <f t="shared" si="7"/>
        <v>0</v>
      </c>
      <c r="T63" s="12" t="s">
        <v>483</v>
      </c>
      <c r="U63" s="17">
        <v>44019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80">
        <v>2019100884827</v>
      </c>
      <c r="C64" s="10">
        <v>43746</v>
      </c>
      <c r="D64" s="11" t="s">
        <v>77</v>
      </c>
      <c r="E64" s="12" t="s">
        <v>78</v>
      </c>
      <c r="F64" s="12" t="s">
        <v>26</v>
      </c>
      <c r="G64" s="13" t="s">
        <v>79</v>
      </c>
      <c r="H64" s="11" t="s">
        <v>80</v>
      </c>
      <c r="I64" s="26">
        <v>163</v>
      </c>
      <c r="J64" s="12" t="s">
        <v>471</v>
      </c>
      <c r="K64" s="12"/>
      <c r="L64" s="12" t="s">
        <v>30</v>
      </c>
      <c r="M64" s="12">
        <v>1225</v>
      </c>
      <c r="N64" s="12">
        <v>0</v>
      </c>
      <c r="O64" s="12">
        <v>25</v>
      </c>
      <c r="P64" s="14">
        <v>44013</v>
      </c>
      <c r="Q64" s="16">
        <f t="shared" si="6"/>
        <v>1200</v>
      </c>
      <c r="R64" s="12">
        <v>1200</v>
      </c>
      <c r="S64" s="16">
        <f t="shared" si="7"/>
        <v>0</v>
      </c>
      <c r="T64" s="12" t="s">
        <v>484</v>
      </c>
      <c r="U64" s="17">
        <v>44021</v>
      </c>
      <c r="V64" s="12"/>
      <c r="W64" s="12"/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80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26">
        <v>164</v>
      </c>
      <c r="J65" s="12" t="s">
        <v>471</v>
      </c>
      <c r="K65" s="12"/>
      <c r="L65" s="12" t="s">
        <v>30</v>
      </c>
      <c r="M65" s="12">
        <v>2425</v>
      </c>
      <c r="N65" s="12">
        <v>0</v>
      </c>
      <c r="O65" s="12">
        <v>25</v>
      </c>
      <c r="P65" s="14">
        <v>44013</v>
      </c>
      <c r="Q65" s="16">
        <f t="shared" si="6"/>
        <v>2400</v>
      </c>
      <c r="R65" s="12">
        <v>2400</v>
      </c>
      <c r="S65" s="16">
        <f t="shared" si="7"/>
        <v>0</v>
      </c>
      <c r="T65" s="12" t="s">
        <v>485</v>
      </c>
      <c r="U65" s="17">
        <v>44021</v>
      </c>
      <c r="V65" s="12"/>
      <c r="W65" s="12"/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11" t="s">
        <v>93</v>
      </c>
      <c r="C66" s="21">
        <v>43353</v>
      </c>
      <c r="D66" s="11" t="s">
        <v>94</v>
      </c>
      <c r="E66" s="37" t="s">
        <v>95</v>
      </c>
      <c r="F66" s="37" t="s">
        <v>45</v>
      </c>
      <c r="G66" s="38" t="s">
        <v>96</v>
      </c>
      <c r="H66" s="37" t="s">
        <v>97</v>
      </c>
      <c r="I66" s="11">
        <v>165</v>
      </c>
      <c r="J66" s="12" t="s">
        <v>486</v>
      </c>
      <c r="K66" s="12"/>
      <c r="L66" s="37" t="s">
        <v>30</v>
      </c>
      <c r="M66" s="16">
        <v>7603</v>
      </c>
      <c r="N66" s="16">
        <v>0</v>
      </c>
      <c r="O66" s="16">
        <v>25</v>
      </c>
      <c r="P66" s="14">
        <v>44021</v>
      </c>
      <c r="Q66" s="16">
        <f t="shared" si="6"/>
        <v>7578</v>
      </c>
      <c r="R66" s="16">
        <v>7583</v>
      </c>
      <c r="S66" s="16">
        <f t="shared" si="7"/>
        <v>5</v>
      </c>
      <c r="T66" s="12" t="s">
        <v>487</v>
      </c>
      <c r="U66" s="17">
        <v>44036</v>
      </c>
      <c r="V66" s="16"/>
      <c r="W66" s="37"/>
      <c r="X66" s="11"/>
    </row>
    <row r="67" spans="1:33" ht="15.75" customHeight="1">
      <c r="A67" s="8">
        <v>66</v>
      </c>
      <c r="B67" s="80">
        <v>20200320134778</v>
      </c>
      <c r="C67" s="25">
        <v>43910</v>
      </c>
      <c r="D67" s="12" t="s">
        <v>411</v>
      </c>
      <c r="E67" s="12" t="s">
        <v>412</v>
      </c>
      <c r="F67" s="12" t="s">
        <v>406</v>
      </c>
      <c r="G67" s="13" t="s">
        <v>413</v>
      </c>
      <c r="H67" s="12" t="s">
        <v>414</v>
      </c>
      <c r="I67" s="12">
        <v>166</v>
      </c>
      <c r="J67" s="12" t="s">
        <v>488</v>
      </c>
      <c r="K67" s="12"/>
      <c r="L67" s="11" t="s">
        <v>30</v>
      </c>
      <c r="M67" s="12">
        <v>1252</v>
      </c>
      <c r="N67" s="16">
        <v>0</v>
      </c>
      <c r="O67" s="16">
        <v>0</v>
      </c>
      <c r="P67" s="14">
        <v>44021</v>
      </c>
      <c r="Q67" s="16">
        <f t="shared" si="6"/>
        <v>1252</v>
      </c>
      <c r="R67" s="12">
        <v>1252</v>
      </c>
      <c r="S67" s="16">
        <f t="shared" si="7"/>
        <v>0</v>
      </c>
      <c r="T67" s="12" t="s">
        <v>489</v>
      </c>
      <c r="U67" s="22">
        <v>44028</v>
      </c>
      <c r="V67" s="12"/>
      <c r="W67" s="12"/>
      <c r="X67" s="12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80">
        <v>20200320134778</v>
      </c>
      <c r="C68" s="25">
        <v>43910</v>
      </c>
      <c r="D68" s="12" t="s">
        <v>404</v>
      </c>
      <c r="E68" s="12" t="s">
        <v>405</v>
      </c>
      <c r="F68" s="12" t="s">
        <v>406</v>
      </c>
      <c r="G68" s="13" t="s">
        <v>407</v>
      </c>
      <c r="H68" s="12" t="s">
        <v>408</v>
      </c>
      <c r="I68" s="12">
        <v>167</v>
      </c>
      <c r="J68" s="12" t="s">
        <v>488</v>
      </c>
      <c r="K68" s="12"/>
      <c r="L68" s="11" t="s">
        <v>30</v>
      </c>
      <c r="M68" s="12">
        <v>1292</v>
      </c>
      <c r="N68" s="16">
        <v>0</v>
      </c>
      <c r="O68" s="16">
        <v>0</v>
      </c>
      <c r="P68" s="14">
        <v>44021</v>
      </c>
      <c r="Q68" s="16">
        <f t="shared" si="6"/>
        <v>1292</v>
      </c>
      <c r="R68" s="12">
        <v>1285</v>
      </c>
      <c r="S68" s="16">
        <f t="shared" si="7"/>
        <v>-7</v>
      </c>
      <c r="T68" s="12" t="s">
        <v>490</v>
      </c>
      <c r="U68" s="22">
        <v>44028</v>
      </c>
      <c r="V68" s="12"/>
      <c r="W68" s="12"/>
      <c r="X68" s="12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80">
        <v>20200709138507</v>
      </c>
      <c r="C69" s="25">
        <v>44021</v>
      </c>
      <c r="D69" s="12" t="s">
        <v>49</v>
      </c>
      <c r="E69" s="12" t="s">
        <v>50</v>
      </c>
      <c r="F69" s="12" t="s">
        <v>51</v>
      </c>
      <c r="G69" s="13" t="s">
        <v>52</v>
      </c>
      <c r="H69" s="12" t="s">
        <v>53</v>
      </c>
      <c r="I69" s="12">
        <v>168</v>
      </c>
      <c r="J69" s="12" t="s">
        <v>491</v>
      </c>
      <c r="K69" s="12"/>
      <c r="L69" s="11" t="s">
        <v>30</v>
      </c>
      <c r="M69" s="12">
        <v>625</v>
      </c>
      <c r="N69" s="16">
        <v>0</v>
      </c>
      <c r="O69" s="16">
        <v>25</v>
      </c>
      <c r="P69" s="14">
        <v>44022</v>
      </c>
      <c r="Q69" s="16">
        <v>600</v>
      </c>
      <c r="R69" s="12">
        <v>625</v>
      </c>
      <c r="S69" s="16">
        <f t="shared" si="7"/>
        <v>25</v>
      </c>
      <c r="T69" s="12" t="s">
        <v>492</v>
      </c>
      <c r="U69" s="22">
        <v>44026</v>
      </c>
      <c r="V69" s="12"/>
      <c r="W69" s="12"/>
      <c r="X69" s="12"/>
      <c r="Y69" s="19"/>
      <c r="Z69" s="19"/>
      <c r="AA69" s="19"/>
      <c r="AB69" s="19"/>
      <c r="AC69" s="19"/>
      <c r="AD69" s="19"/>
      <c r="AE69" s="19"/>
    </row>
    <row r="70" spans="1:33" ht="15.75" customHeight="1">
      <c r="A70" s="8">
        <v>69</v>
      </c>
      <c r="B70" s="80">
        <v>20200713140960</v>
      </c>
      <c r="C70" s="25">
        <v>44025</v>
      </c>
      <c r="D70" s="12" t="s">
        <v>493</v>
      </c>
      <c r="E70" s="12" t="s">
        <v>494</v>
      </c>
      <c r="F70" s="12" t="s">
        <v>431</v>
      </c>
      <c r="G70" s="13" t="s">
        <v>495</v>
      </c>
      <c r="H70" s="12" t="s">
        <v>496</v>
      </c>
      <c r="I70" s="12">
        <v>169</v>
      </c>
      <c r="J70" s="12" t="s">
        <v>497</v>
      </c>
      <c r="K70" s="12"/>
      <c r="L70" s="11" t="s">
        <v>30</v>
      </c>
      <c r="M70" s="12">
        <v>1225</v>
      </c>
      <c r="N70" s="16">
        <v>0</v>
      </c>
      <c r="O70" s="16">
        <v>25</v>
      </c>
      <c r="P70" s="14">
        <v>44025</v>
      </c>
      <c r="Q70" s="16">
        <v>1225</v>
      </c>
      <c r="R70" s="12">
        <v>1210</v>
      </c>
      <c r="S70" s="16">
        <f t="shared" si="7"/>
        <v>-15</v>
      </c>
      <c r="T70" s="12" t="s">
        <v>498</v>
      </c>
      <c r="U70" s="22">
        <v>44028</v>
      </c>
      <c r="V70" s="12"/>
      <c r="W70" s="12"/>
    </row>
    <row r="71" spans="1:33" ht="15.75" customHeight="1">
      <c r="A71" s="8">
        <v>70</v>
      </c>
      <c r="B71" s="11" t="s">
        <v>105</v>
      </c>
      <c r="C71" s="21">
        <v>42625</v>
      </c>
      <c r="D71" s="11" t="s">
        <v>106</v>
      </c>
      <c r="E71" s="11" t="s">
        <v>107</v>
      </c>
      <c r="F71" s="11" t="s">
        <v>26</v>
      </c>
      <c r="G71" s="12"/>
      <c r="H71" s="12"/>
      <c r="I71" s="12">
        <v>170</v>
      </c>
      <c r="J71" s="12" t="s">
        <v>499</v>
      </c>
      <c r="K71" s="79"/>
      <c r="L71" s="12" t="s">
        <v>30</v>
      </c>
      <c r="M71" s="30">
        <v>46310</v>
      </c>
      <c r="N71" s="30">
        <v>0</v>
      </c>
      <c r="O71" s="16">
        <v>0</v>
      </c>
      <c r="P71" s="14">
        <v>44025</v>
      </c>
      <c r="Q71" s="16">
        <f t="shared" ref="Q71:Q80" si="8">M71-O71</f>
        <v>46310</v>
      </c>
      <c r="R71" s="16">
        <v>46310</v>
      </c>
      <c r="S71" s="16">
        <f t="shared" si="7"/>
        <v>0</v>
      </c>
      <c r="T71" s="12" t="s">
        <v>500</v>
      </c>
      <c r="U71" s="22">
        <v>44028</v>
      </c>
    </row>
    <row r="72" spans="1:33" ht="15.75" customHeight="1">
      <c r="A72" s="8">
        <v>71</v>
      </c>
      <c r="B72" s="80">
        <v>20200409139309</v>
      </c>
      <c r="C72" s="25">
        <v>43930</v>
      </c>
      <c r="D72" s="11" t="s">
        <v>429</v>
      </c>
      <c r="E72" s="11" t="s">
        <v>430</v>
      </c>
      <c r="F72" s="11" t="s">
        <v>431</v>
      </c>
      <c r="G72" s="13" t="s">
        <v>432</v>
      </c>
      <c r="H72" s="11" t="s">
        <v>433</v>
      </c>
      <c r="I72" s="11">
        <v>171</v>
      </c>
      <c r="J72" s="12" t="s">
        <v>501</v>
      </c>
      <c r="K72" s="12"/>
      <c r="L72" s="11" t="s">
        <v>30</v>
      </c>
      <c r="M72" s="16">
        <f>500+25+47</f>
        <v>572</v>
      </c>
      <c r="N72" s="16">
        <v>47</v>
      </c>
      <c r="O72" s="16">
        <v>25</v>
      </c>
      <c r="P72" s="14">
        <v>44029</v>
      </c>
      <c r="Q72" s="15">
        <f t="shared" si="8"/>
        <v>547</v>
      </c>
      <c r="R72" s="16">
        <v>0</v>
      </c>
      <c r="S72" s="16">
        <f t="shared" si="7"/>
        <v>-547</v>
      </c>
      <c r="T72" s="11"/>
      <c r="U72" s="17"/>
      <c r="V72" s="12"/>
      <c r="W72" s="11"/>
      <c r="X72" s="12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80">
        <v>20200516137407</v>
      </c>
      <c r="C73" s="25">
        <v>43967</v>
      </c>
      <c r="D73" s="31" t="s">
        <v>67</v>
      </c>
      <c r="E73" s="31" t="s">
        <v>68</v>
      </c>
      <c r="F73" s="31" t="s">
        <v>26</v>
      </c>
      <c r="G73" s="32" t="s">
        <v>69</v>
      </c>
      <c r="H73" s="31" t="s">
        <v>70</v>
      </c>
      <c r="I73" s="35">
        <v>172</v>
      </c>
      <c r="J73" s="12" t="s">
        <v>502</v>
      </c>
      <c r="K73" s="33"/>
      <c r="L73" s="33" t="s">
        <v>30</v>
      </c>
      <c r="M73" s="34">
        <v>6647.5</v>
      </c>
      <c r="N73" s="34">
        <v>0</v>
      </c>
      <c r="O73" s="34">
        <v>25</v>
      </c>
      <c r="P73" s="14">
        <v>44044</v>
      </c>
      <c r="Q73" s="35">
        <f t="shared" si="8"/>
        <v>6622.5</v>
      </c>
      <c r="R73" s="34">
        <v>6629.5</v>
      </c>
      <c r="S73" s="35">
        <f t="shared" si="7"/>
        <v>7</v>
      </c>
      <c r="T73" s="12" t="s">
        <v>503</v>
      </c>
      <c r="U73" s="17">
        <v>44060</v>
      </c>
      <c r="V73" s="33"/>
      <c r="W73" s="33"/>
      <c r="X73" s="3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1" t="s">
        <v>105</v>
      </c>
      <c r="C74" s="21">
        <v>42625</v>
      </c>
      <c r="D74" s="11" t="s">
        <v>106</v>
      </c>
      <c r="E74" s="11" t="s">
        <v>107</v>
      </c>
      <c r="F74" s="11" t="s">
        <v>26</v>
      </c>
      <c r="G74" s="12"/>
      <c r="H74" s="12"/>
      <c r="I74" s="12">
        <v>173</v>
      </c>
      <c r="J74" s="12" t="s">
        <v>504</v>
      </c>
      <c r="K74" s="79"/>
      <c r="L74" s="12" t="s">
        <v>30</v>
      </c>
      <c r="M74" s="30">
        <v>56460</v>
      </c>
      <c r="N74" s="30">
        <v>0</v>
      </c>
      <c r="O74" s="16">
        <v>0</v>
      </c>
      <c r="P74" s="14">
        <v>44044</v>
      </c>
      <c r="Q74" s="16">
        <f t="shared" si="8"/>
        <v>56460</v>
      </c>
      <c r="R74" s="16">
        <v>56460</v>
      </c>
      <c r="S74" s="16">
        <f t="shared" si="7"/>
        <v>0</v>
      </c>
      <c r="T74" s="12" t="s">
        <v>505</v>
      </c>
      <c r="U74" s="17">
        <v>44060</v>
      </c>
      <c r="V74" s="106"/>
      <c r="W74" s="106"/>
      <c r="X74" s="106"/>
      <c r="Y74" s="107"/>
      <c r="Z74" s="107"/>
      <c r="AA74" s="107"/>
      <c r="AB74" s="107"/>
      <c r="AC74" s="107"/>
      <c r="AD74" s="107"/>
      <c r="AE74" s="107"/>
      <c r="AF74" s="107"/>
      <c r="AG74" s="107"/>
    </row>
    <row r="75" spans="1:33" ht="15.75" customHeight="1">
      <c r="A75" s="8">
        <v>74</v>
      </c>
      <c r="B75" s="26" t="s">
        <v>374</v>
      </c>
      <c r="C75" s="14">
        <v>43433</v>
      </c>
      <c r="D75" s="26" t="s">
        <v>375</v>
      </c>
      <c r="E75" s="26" t="s">
        <v>376</v>
      </c>
      <c r="F75" s="26" t="s">
        <v>377</v>
      </c>
      <c r="G75" s="27" t="s">
        <v>378</v>
      </c>
      <c r="H75" s="26" t="s">
        <v>379</v>
      </c>
      <c r="I75" s="11">
        <v>174</v>
      </c>
      <c r="J75" s="12" t="s">
        <v>502</v>
      </c>
      <c r="K75" s="12"/>
      <c r="L75" s="26" t="s">
        <v>30</v>
      </c>
      <c r="M75" s="12">
        <v>765</v>
      </c>
      <c r="N75" s="28">
        <v>0</v>
      </c>
      <c r="O75" s="28">
        <v>25</v>
      </c>
      <c r="P75" s="14">
        <v>44044</v>
      </c>
      <c r="Q75" s="15">
        <f t="shared" si="8"/>
        <v>740</v>
      </c>
      <c r="R75" s="15">
        <v>750</v>
      </c>
      <c r="S75" s="15">
        <f t="shared" si="7"/>
        <v>10</v>
      </c>
      <c r="T75" s="12" t="s">
        <v>506</v>
      </c>
      <c r="U75" s="17">
        <v>44040</v>
      </c>
      <c r="V75" s="12"/>
      <c r="W75" s="12"/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80">
        <v>20200709138507</v>
      </c>
      <c r="C76" s="25">
        <v>44021</v>
      </c>
      <c r="D76" s="12" t="s">
        <v>49</v>
      </c>
      <c r="E76" s="12" t="s">
        <v>50</v>
      </c>
      <c r="F76" s="12" t="s">
        <v>51</v>
      </c>
      <c r="G76" s="13" t="s">
        <v>52</v>
      </c>
      <c r="H76" s="12" t="s">
        <v>53</v>
      </c>
      <c r="I76" s="12">
        <v>175</v>
      </c>
      <c r="J76" s="12" t="s">
        <v>507</v>
      </c>
      <c r="K76" s="12"/>
      <c r="L76" s="11" t="s">
        <v>30</v>
      </c>
      <c r="M76" s="12">
        <v>625</v>
      </c>
      <c r="N76" s="16">
        <v>0</v>
      </c>
      <c r="O76" s="16">
        <v>25</v>
      </c>
      <c r="P76" s="14">
        <v>44044</v>
      </c>
      <c r="Q76" s="15">
        <f t="shared" si="8"/>
        <v>600</v>
      </c>
      <c r="R76" s="12">
        <v>625</v>
      </c>
      <c r="S76" s="16">
        <f t="shared" si="7"/>
        <v>25</v>
      </c>
      <c r="T76" s="12" t="s">
        <v>508</v>
      </c>
      <c r="U76" s="17">
        <v>44040</v>
      </c>
      <c r="V76" s="12"/>
      <c r="W76" s="12"/>
      <c r="X76" s="12"/>
      <c r="Y76" s="19"/>
      <c r="Z76" s="19"/>
      <c r="AA76" s="19"/>
      <c r="AB76" s="19"/>
      <c r="AC76" s="19"/>
      <c r="AD76" s="19"/>
      <c r="AE76" s="19"/>
    </row>
    <row r="77" spans="1:33" ht="15.75" customHeight="1">
      <c r="A77" s="8">
        <v>76</v>
      </c>
      <c r="B77" s="11" t="s">
        <v>357</v>
      </c>
      <c r="C77" s="21">
        <v>43367</v>
      </c>
      <c r="D77" s="11" t="s">
        <v>358</v>
      </c>
      <c r="E77" s="11" t="s">
        <v>44</v>
      </c>
      <c r="F77" s="11" t="s">
        <v>45</v>
      </c>
      <c r="G77" s="13" t="s">
        <v>46</v>
      </c>
      <c r="H77" s="11" t="s">
        <v>47</v>
      </c>
      <c r="I77" s="26">
        <v>176</v>
      </c>
      <c r="J77" s="12" t="s">
        <v>502</v>
      </c>
      <c r="K77" s="12"/>
      <c r="L77" s="11" t="s">
        <v>30</v>
      </c>
      <c r="M77" s="16">
        <v>349</v>
      </c>
      <c r="N77" s="30">
        <v>0</v>
      </c>
      <c r="O77" s="30">
        <v>25</v>
      </c>
      <c r="P77" s="14">
        <v>44044</v>
      </c>
      <c r="Q77" s="16">
        <f t="shared" si="8"/>
        <v>324</v>
      </c>
      <c r="R77" s="16">
        <v>334</v>
      </c>
      <c r="S77" s="16">
        <f t="shared" si="7"/>
        <v>10</v>
      </c>
      <c r="T77" s="12" t="s">
        <v>509</v>
      </c>
      <c r="U77" s="17">
        <v>44047</v>
      </c>
      <c r="V77" s="12"/>
      <c r="W77" s="12"/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80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427</v>
      </c>
      <c r="I78" s="11">
        <v>177</v>
      </c>
      <c r="J78" s="12" t="s">
        <v>502</v>
      </c>
      <c r="K78" s="12"/>
      <c r="L78" s="11" t="s">
        <v>30</v>
      </c>
      <c r="M78" s="16">
        <v>1865</v>
      </c>
      <c r="N78" s="16">
        <v>0</v>
      </c>
      <c r="O78" s="16">
        <v>25</v>
      </c>
      <c r="P78" s="14">
        <v>44044</v>
      </c>
      <c r="Q78" s="15">
        <f t="shared" si="8"/>
        <v>1840</v>
      </c>
      <c r="R78" s="16">
        <v>1865</v>
      </c>
      <c r="S78" s="16">
        <f t="shared" si="7"/>
        <v>25</v>
      </c>
      <c r="T78" s="11" t="s">
        <v>510</v>
      </c>
      <c r="U78" s="17">
        <v>44041</v>
      </c>
      <c r="V78" s="12"/>
      <c r="W78" s="11"/>
      <c r="X78" s="12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80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79</v>
      </c>
      <c r="H79" s="11" t="s">
        <v>80</v>
      </c>
      <c r="I79" s="26">
        <v>178</v>
      </c>
      <c r="J79" s="12" t="s">
        <v>502</v>
      </c>
      <c r="K79" s="12"/>
      <c r="L79" s="12" t="s">
        <v>30</v>
      </c>
      <c r="M79" s="12">
        <v>2225</v>
      </c>
      <c r="N79" s="12">
        <v>0</v>
      </c>
      <c r="O79" s="12">
        <v>25</v>
      </c>
      <c r="P79" s="14">
        <v>44044</v>
      </c>
      <c r="Q79" s="16">
        <f t="shared" si="8"/>
        <v>2200</v>
      </c>
      <c r="R79" s="12">
        <v>2200</v>
      </c>
      <c r="S79" s="16">
        <f t="shared" si="7"/>
        <v>0</v>
      </c>
      <c r="T79" s="12" t="s">
        <v>511</v>
      </c>
      <c r="U79" s="17">
        <v>44048</v>
      </c>
      <c r="V79" s="12"/>
      <c r="W79" s="12"/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80">
        <v>20200427137399</v>
      </c>
      <c r="C80" s="25">
        <v>43948</v>
      </c>
      <c r="D80" s="26" t="s">
        <v>82</v>
      </c>
      <c r="E80" s="37" t="s">
        <v>83</v>
      </c>
      <c r="F80" s="37" t="s">
        <v>84</v>
      </c>
      <c r="G80" s="38" t="s">
        <v>85</v>
      </c>
      <c r="H80" s="37" t="s">
        <v>401</v>
      </c>
      <c r="I80" s="11">
        <v>179</v>
      </c>
      <c r="J80" s="12" t="s">
        <v>502</v>
      </c>
      <c r="K80" s="12"/>
      <c r="L80" s="37" t="s">
        <v>30</v>
      </c>
      <c r="M80" s="16">
        <v>7825</v>
      </c>
      <c r="N80" s="16">
        <v>0</v>
      </c>
      <c r="O80" s="16">
        <v>25</v>
      </c>
      <c r="P80" s="14">
        <v>44044</v>
      </c>
      <c r="Q80" s="16">
        <f t="shared" si="8"/>
        <v>7800</v>
      </c>
      <c r="R80" s="16">
        <v>7825</v>
      </c>
      <c r="S80" s="16">
        <f t="shared" si="7"/>
        <v>25</v>
      </c>
      <c r="T80" s="12" t="s">
        <v>512</v>
      </c>
      <c r="U80" s="17">
        <v>44070</v>
      </c>
      <c r="V80" s="16"/>
      <c r="W80" s="37"/>
      <c r="X80" s="11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80">
        <v>20200703140963</v>
      </c>
      <c r="C81" s="10">
        <v>44013</v>
      </c>
      <c r="D81" s="11" t="s">
        <v>24</v>
      </c>
      <c r="E81" s="12" t="s">
        <v>25</v>
      </c>
      <c r="F81" s="12" t="s">
        <v>26</v>
      </c>
      <c r="G81" s="13" t="s">
        <v>27</v>
      </c>
      <c r="H81" s="11" t="s">
        <v>28</v>
      </c>
      <c r="I81" s="26">
        <v>180</v>
      </c>
      <c r="J81" s="12" t="s">
        <v>502</v>
      </c>
      <c r="K81" s="12"/>
      <c r="L81" s="12" t="s">
        <v>30</v>
      </c>
      <c r="M81" s="12">
        <v>2425</v>
      </c>
      <c r="N81" s="12">
        <v>0</v>
      </c>
      <c r="O81" s="12">
        <v>25</v>
      </c>
      <c r="P81" s="14">
        <v>44044</v>
      </c>
      <c r="Q81" s="16">
        <v>2400</v>
      </c>
      <c r="R81" s="12">
        <v>2400</v>
      </c>
      <c r="S81" s="16">
        <f t="shared" si="7"/>
        <v>0</v>
      </c>
      <c r="T81" s="19" t="s">
        <v>513</v>
      </c>
      <c r="U81" s="17">
        <v>44053</v>
      </c>
      <c r="V81" s="12"/>
      <c r="W81" s="12"/>
      <c r="X81" s="12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383</v>
      </c>
      <c r="C82" s="14">
        <v>43259</v>
      </c>
      <c r="D82" s="26" t="s">
        <v>384</v>
      </c>
      <c r="E82" s="26" t="s">
        <v>385</v>
      </c>
      <c r="F82" s="26" t="s">
        <v>45</v>
      </c>
      <c r="G82" s="27" t="s">
        <v>57</v>
      </c>
      <c r="H82" s="26" t="s">
        <v>58</v>
      </c>
      <c r="I82" s="26">
        <v>181</v>
      </c>
      <c r="J82" s="12" t="s">
        <v>502</v>
      </c>
      <c r="K82" s="12"/>
      <c r="L82" s="43" t="s">
        <v>30</v>
      </c>
      <c r="M82" s="16">
        <v>19650</v>
      </c>
      <c r="N82" s="15">
        <v>0</v>
      </c>
      <c r="O82" s="15">
        <v>120</v>
      </c>
      <c r="P82" s="14">
        <v>44044</v>
      </c>
      <c r="Q82" s="15">
        <f t="shared" ref="Q82:Q97" si="9">M82-O82</f>
        <v>19530</v>
      </c>
      <c r="R82" s="28">
        <f>3359.5+3366.5+3400+3356.5+3364+2677.5</f>
        <v>19524</v>
      </c>
      <c r="S82" s="16">
        <f t="shared" si="7"/>
        <v>-6</v>
      </c>
      <c r="T82" s="12" t="s">
        <v>514</v>
      </c>
      <c r="U82" s="29" t="s">
        <v>515</v>
      </c>
      <c r="V82" s="12"/>
      <c r="W82" s="12"/>
      <c r="X82" s="12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11" t="s">
        <v>61</v>
      </c>
      <c r="C83" s="21">
        <v>43462</v>
      </c>
      <c r="D83" s="11" t="s">
        <v>62</v>
      </c>
      <c r="E83" s="11" t="s">
        <v>63</v>
      </c>
      <c r="F83" s="11" t="s">
        <v>26</v>
      </c>
      <c r="G83" s="13" t="s">
        <v>381</v>
      </c>
      <c r="H83" s="11" t="s">
        <v>65</v>
      </c>
      <c r="I83" s="12">
        <v>182</v>
      </c>
      <c r="J83" s="12" t="s">
        <v>502</v>
      </c>
      <c r="K83" s="12"/>
      <c r="L83" s="11" t="s">
        <v>30</v>
      </c>
      <c r="M83" s="12">
        <v>18108</v>
      </c>
      <c r="N83" s="30">
        <v>0</v>
      </c>
      <c r="O83" s="30">
        <v>25</v>
      </c>
      <c r="P83" s="14">
        <v>44044</v>
      </c>
      <c r="Q83" s="16">
        <f t="shared" si="9"/>
        <v>18083</v>
      </c>
      <c r="R83" s="30">
        <v>18108</v>
      </c>
      <c r="S83" s="16">
        <f t="shared" si="7"/>
        <v>25</v>
      </c>
      <c r="T83" s="12" t="s">
        <v>516</v>
      </c>
      <c r="U83" s="17">
        <v>44042</v>
      </c>
      <c r="V83" s="12"/>
      <c r="W83" s="12"/>
      <c r="X83" s="12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80">
        <v>20200121134291</v>
      </c>
      <c r="C84" s="10">
        <v>43851</v>
      </c>
      <c r="D84" s="12" t="s">
        <v>369</v>
      </c>
      <c r="E84" s="12" t="s">
        <v>370</v>
      </c>
      <c r="F84" s="12" t="s">
        <v>84</v>
      </c>
      <c r="G84" s="13" t="s">
        <v>371</v>
      </c>
      <c r="H84" s="12" t="s">
        <v>372</v>
      </c>
      <c r="I84" s="11">
        <v>183</v>
      </c>
      <c r="J84" s="12" t="s">
        <v>502</v>
      </c>
      <c r="K84" s="12"/>
      <c r="L84" s="11" t="s">
        <v>30</v>
      </c>
      <c r="M84" s="12">
        <v>2725</v>
      </c>
      <c r="N84" s="12">
        <v>0</v>
      </c>
      <c r="O84" s="12">
        <v>25</v>
      </c>
      <c r="P84" s="14">
        <v>44044</v>
      </c>
      <c r="Q84" s="15">
        <f t="shared" si="9"/>
        <v>2700</v>
      </c>
      <c r="R84" s="12">
        <v>2725</v>
      </c>
      <c r="S84" s="16">
        <f t="shared" si="7"/>
        <v>25</v>
      </c>
      <c r="T84" s="12" t="s">
        <v>517</v>
      </c>
      <c r="U84" s="22">
        <v>44054</v>
      </c>
      <c r="V84" s="12"/>
      <c r="W84" s="12"/>
      <c r="X84" s="12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80">
        <v>20200713140960</v>
      </c>
      <c r="C85" s="25">
        <v>44025</v>
      </c>
      <c r="D85" s="12" t="s">
        <v>493</v>
      </c>
      <c r="E85" s="12" t="s">
        <v>494</v>
      </c>
      <c r="F85" s="12" t="s">
        <v>431</v>
      </c>
      <c r="G85" s="13" t="s">
        <v>495</v>
      </c>
      <c r="H85" s="12" t="s">
        <v>496</v>
      </c>
      <c r="I85" s="12">
        <v>184</v>
      </c>
      <c r="J85" s="12" t="s">
        <v>518</v>
      </c>
      <c r="K85" s="12"/>
      <c r="L85" s="11" t="s">
        <v>30</v>
      </c>
      <c r="M85" s="12">
        <v>1225</v>
      </c>
      <c r="N85" s="16">
        <v>0</v>
      </c>
      <c r="O85" s="16">
        <v>25</v>
      </c>
      <c r="P85" s="14">
        <v>44044</v>
      </c>
      <c r="Q85" s="15">
        <f t="shared" si="9"/>
        <v>1200</v>
      </c>
      <c r="R85" s="12">
        <v>1210</v>
      </c>
      <c r="S85" s="16">
        <f t="shared" si="7"/>
        <v>10</v>
      </c>
      <c r="T85" s="12" t="s">
        <v>519</v>
      </c>
      <c r="U85" s="22">
        <v>44049</v>
      </c>
      <c r="V85" s="12"/>
      <c r="W85" s="12"/>
    </row>
    <row r="86" spans="1:33" ht="15.75" customHeight="1">
      <c r="A86" s="8">
        <v>85</v>
      </c>
      <c r="B86" s="11" t="s">
        <v>93</v>
      </c>
      <c r="C86" s="21">
        <v>43353</v>
      </c>
      <c r="D86" s="11" t="s">
        <v>94</v>
      </c>
      <c r="E86" s="37" t="s">
        <v>95</v>
      </c>
      <c r="F86" s="37" t="s">
        <v>45</v>
      </c>
      <c r="G86" s="38" t="s">
        <v>96</v>
      </c>
      <c r="H86" s="37" t="s">
        <v>97</v>
      </c>
      <c r="I86" s="11">
        <v>185</v>
      </c>
      <c r="J86" s="12" t="s">
        <v>486</v>
      </c>
      <c r="K86" s="12"/>
      <c r="L86" s="37" t="s">
        <v>30</v>
      </c>
      <c r="M86" s="16">
        <v>1375</v>
      </c>
      <c r="N86" s="16">
        <v>0</v>
      </c>
      <c r="O86" s="16">
        <v>25</v>
      </c>
      <c r="P86" s="14">
        <v>44044</v>
      </c>
      <c r="Q86" s="16">
        <f t="shared" si="9"/>
        <v>1350</v>
      </c>
      <c r="R86" s="16">
        <v>1360</v>
      </c>
      <c r="S86" s="16">
        <f t="shared" si="7"/>
        <v>10</v>
      </c>
      <c r="T86" s="12" t="s">
        <v>520</v>
      </c>
      <c r="U86" s="17">
        <v>44049</v>
      </c>
      <c r="V86" s="16"/>
      <c r="W86" s="37"/>
      <c r="X86" s="11"/>
    </row>
    <row r="87" spans="1:33" ht="15.75" customHeight="1">
      <c r="A87" s="8">
        <v>86</v>
      </c>
      <c r="B87" s="94">
        <v>20200713153156</v>
      </c>
      <c r="C87" s="25">
        <v>44021</v>
      </c>
      <c r="D87" s="12" t="s">
        <v>49</v>
      </c>
      <c r="E87" s="12" t="s">
        <v>50</v>
      </c>
      <c r="F87" s="12" t="s">
        <v>51</v>
      </c>
      <c r="G87" s="13" t="s">
        <v>52</v>
      </c>
      <c r="H87" s="12" t="s">
        <v>53</v>
      </c>
      <c r="I87" s="12">
        <v>186</v>
      </c>
      <c r="J87" s="12" t="s">
        <v>521</v>
      </c>
      <c r="K87" s="12"/>
      <c r="L87" s="11" t="s">
        <v>30</v>
      </c>
      <c r="M87" s="12">
        <v>625</v>
      </c>
      <c r="N87" s="16">
        <v>0</v>
      </c>
      <c r="O87" s="16">
        <v>25</v>
      </c>
      <c r="P87" s="14">
        <v>44044</v>
      </c>
      <c r="Q87" s="15">
        <f t="shared" si="9"/>
        <v>600</v>
      </c>
      <c r="R87" s="12">
        <v>625</v>
      </c>
      <c r="S87" s="16">
        <f t="shared" si="7"/>
        <v>25</v>
      </c>
      <c r="T87" s="12" t="s">
        <v>522</v>
      </c>
      <c r="U87" s="17">
        <v>44048</v>
      </c>
      <c r="V87" s="12"/>
      <c r="W87" s="12"/>
      <c r="X87" s="12"/>
      <c r="Y87" s="19"/>
      <c r="Z87" s="19"/>
      <c r="AA87" s="19"/>
      <c r="AB87" s="19"/>
      <c r="AC87" s="19"/>
      <c r="AD87" s="19"/>
      <c r="AE87" s="19"/>
    </row>
    <row r="88" spans="1:33" ht="15.75" customHeight="1">
      <c r="A88" s="8">
        <v>87</v>
      </c>
      <c r="B88" s="80">
        <v>20200812151429</v>
      </c>
      <c r="C88" s="21">
        <v>44055</v>
      </c>
      <c r="D88" s="12" t="s">
        <v>88</v>
      </c>
      <c r="E88" s="11" t="s">
        <v>89</v>
      </c>
      <c r="F88" s="11" t="s">
        <v>26</v>
      </c>
      <c r="G88" s="13" t="s">
        <v>90</v>
      </c>
      <c r="H88" s="12" t="s">
        <v>91</v>
      </c>
      <c r="I88" s="12">
        <v>187</v>
      </c>
      <c r="J88" s="12" t="s">
        <v>523</v>
      </c>
      <c r="K88" s="79"/>
      <c r="L88" s="11" t="s">
        <v>30</v>
      </c>
      <c r="M88" s="30">
        <v>1312.5</v>
      </c>
      <c r="N88" s="30">
        <v>0</v>
      </c>
      <c r="O88" s="16">
        <v>0</v>
      </c>
      <c r="P88" s="14">
        <v>44060</v>
      </c>
      <c r="Q88" s="15">
        <f t="shared" si="9"/>
        <v>1312.5</v>
      </c>
      <c r="R88" s="12">
        <v>1282.5</v>
      </c>
      <c r="S88" s="16">
        <f t="shared" si="7"/>
        <v>-30</v>
      </c>
      <c r="T88" s="12" t="s">
        <v>524</v>
      </c>
      <c r="U88" s="17">
        <v>44083</v>
      </c>
    </row>
    <row r="89" spans="1:33" ht="15.75" customHeight="1">
      <c r="A89" s="8">
        <v>88</v>
      </c>
      <c r="B89" s="80">
        <v>20200225135060</v>
      </c>
      <c r="C89" s="25">
        <v>43886</v>
      </c>
      <c r="D89" s="12" t="s">
        <v>99</v>
      </c>
      <c r="E89" s="12" t="s">
        <v>100</v>
      </c>
      <c r="F89" s="12" t="s">
        <v>26</v>
      </c>
      <c r="G89" s="38" t="s">
        <v>101</v>
      </c>
      <c r="H89" s="12" t="s">
        <v>102</v>
      </c>
      <c r="I89" s="12">
        <v>188</v>
      </c>
      <c r="J89" s="12" t="s">
        <v>525</v>
      </c>
      <c r="K89" s="12"/>
      <c r="L89" s="11" t="s">
        <v>30</v>
      </c>
      <c r="M89" s="12">
        <v>2071</v>
      </c>
      <c r="N89" s="12">
        <v>0</v>
      </c>
      <c r="O89" s="12">
        <v>25</v>
      </c>
      <c r="P89" s="14">
        <v>44064</v>
      </c>
      <c r="Q89" s="16">
        <f t="shared" si="9"/>
        <v>2046</v>
      </c>
      <c r="R89" s="12">
        <v>2051</v>
      </c>
      <c r="S89" s="15">
        <f t="shared" si="7"/>
        <v>5</v>
      </c>
      <c r="T89" s="12" t="s">
        <v>526</v>
      </c>
      <c r="U89" s="22">
        <v>44076</v>
      </c>
      <c r="V89" s="12"/>
      <c r="W89" s="12"/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80">
        <v>20200820151434</v>
      </c>
      <c r="C90" s="14">
        <v>44063</v>
      </c>
      <c r="D90" s="12" t="s">
        <v>527</v>
      </c>
      <c r="E90" s="26" t="s">
        <v>528</v>
      </c>
      <c r="F90" s="26" t="s">
        <v>406</v>
      </c>
      <c r="G90" s="27" t="s">
        <v>529</v>
      </c>
      <c r="H90" s="26" t="s">
        <v>530</v>
      </c>
      <c r="I90" s="26">
        <v>189</v>
      </c>
      <c r="J90" s="12" t="s">
        <v>531</v>
      </c>
      <c r="K90" s="12"/>
      <c r="L90" s="11" t="s">
        <v>30</v>
      </c>
      <c r="M90" s="16">
        <v>3265</v>
      </c>
      <c r="N90" s="15">
        <v>0</v>
      </c>
      <c r="O90" s="15">
        <v>25</v>
      </c>
      <c r="P90" s="14">
        <v>44064</v>
      </c>
      <c r="Q90" s="15">
        <f t="shared" si="9"/>
        <v>3240</v>
      </c>
      <c r="R90" s="12">
        <v>3225</v>
      </c>
      <c r="S90" s="16">
        <f t="shared" si="7"/>
        <v>-15</v>
      </c>
      <c r="T90" s="12" t="s">
        <v>532</v>
      </c>
      <c r="U90" s="17">
        <v>44078</v>
      </c>
      <c r="V90" s="12"/>
      <c r="W90" s="12"/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11" t="s">
        <v>61</v>
      </c>
      <c r="C91" s="21">
        <v>43462</v>
      </c>
      <c r="D91" s="11" t="s">
        <v>62</v>
      </c>
      <c r="E91" s="11" t="s">
        <v>63</v>
      </c>
      <c r="F91" s="11" t="s">
        <v>26</v>
      </c>
      <c r="G91" s="13" t="s">
        <v>381</v>
      </c>
      <c r="H91" s="11" t="s">
        <v>65</v>
      </c>
      <c r="I91" s="12">
        <v>190</v>
      </c>
      <c r="J91" s="12" t="s">
        <v>533</v>
      </c>
      <c r="K91" s="12"/>
      <c r="L91" s="11" t="s">
        <v>30</v>
      </c>
      <c r="M91" s="12">
        <v>17989</v>
      </c>
      <c r="N91" s="30">
        <v>0</v>
      </c>
      <c r="O91" s="30">
        <v>25</v>
      </c>
      <c r="P91" s="14">
        <v>44075</v>
      </c>
      <c r="Q91" s="16">
        <f t="shared" si="9"/>
        <v>17964</v>
      </c>
      <c r="R91" s="30">
        <v>17989</v>
      </c>
      <c r="S91" s="16">
        <f t="shared" si="7"/>
        <v>25</v>
      </c>
      <c r="T91" s="12" t="s">
        <v>534</v>
      </c>
      <c r="U91" s="17">
        <v>44070</v>
      </c>
      <c r="V91" s="12"/>
      <c r="W91" s="12"/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80">
        <v>20181030156172</v>
      </c>
      <c r="C92" s="14">
        <v>43433</v>
      </c>
      <c r="D92" s="26" t="s">
        <v>375</v>
      </c>
      <c r="E92" s="26" t="s">
        <v>376</v>
      </c>
      <c r="F92" s="26" t="s">
        <v>377</v>
      </c>
      <c r="G92" s="27" t="s">
        <v>378</v>
      </c>
      <c r="H92" s="26" t="s">
        <v>379</v>
      </c>
      <c r="I92" s="11">
        <v>191</v>
      </c>
      <c r="J92" s="12" t="s">
        <v>533</v>
      </c>
      <c r="K92" s="12"/>
      <c r="L92" s="26" t="s">
        <v>30</v>
      </c>
      <c r="M92" s="12">
        <v>585</v>
      </c>
      <c r="N92" s="28">
        <v>0</v>
      </c>
      <c r="O92" s="28">
        <v>25</v>
      </c>
      <c r="P92" s="14">
        <v>44075</v>
      </c>
      <c r="Q92" s="15">
        <f t="shared" si="9"/>
        <v>560</v>
      </c>
      <c r="R92" s="15">
        <v>570</v>
      </c>
      <c r="S92" s="15">
        <f t="shared" si="7"/>
        <v>10</v>
      </c>
      <c r="T92" s="12" t="s">
        <v>535</v>
      </c>
      <c r="U92" s="17">
        <v>44070</v>
      </c>
      <c r="V92" s="12"/>
      <c r="W92" s="12"/>
      <c r="X92" s="12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11" t="s">
        <v>33</v>
      </c>
      <c r="C93" s="21">
        <v>43435</v>
      </c>
      <c r="D93" s="11" t="s">
        <v>34</v>
      </c>
      <c r="E93" s="11" t="s">
        <v>35</v>
      </c>
      <c r="F93" s="11" t="s">
        <v>36</v>
      </c>
      <c r="G93" s="13" t="s">
        <v>37</v>
      </c>
      <c r="H93" s="11" t="s">
        <v>38</v>
      </c>
      <c r="I93" s="11">
        <v>192</v>
      </c>
      <c r="J93" s="12" t="s">
        <v>533</v>
      </c>
      <c r="K93" s="12">
        <v>885786681</v>
      </c>
      <c r="L93" s="11" t="s">
        <v>40</v>
      </c>
      <c r="M93" s="16">
        <f>1066+1417.5+2045-215</f>
        <v>4313.5</v>
      </c>
      <c r="N93" s="16">
        <v>35</v>
      </c>
      <c r="O93" s="16">
        <v>10</v>
      </c>
      <c r="P93" s="14">
        <v>44075</v>
      </c>
      <c r="Q93" s="15">
        <f t="shared" si="9"/>
        <v>4303.5</v>
      </c>
      <c r="R93" s="16">
        <f>1066+1417.5+1820</f>
        <v>4303.5</v>
      </c>
      <c r="S93" s="16">
        <f t="shared" si="7"/>
        <v>0</v>
      </c>
      <c r="T93" s="12" t="s">
        <v>536</v>
      </c>
      <c r="U93" s="29" t="s">
        <v>537</v>
      </c>
      <c r="V93" s="12" t="s">
        <v>538</v>
      </c>
      <c r="W93" s="11"/>
      <c r="X93" s="12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80">
        <v>20181130156245</v>
      </c>
      <c r="C94" s="24">
        <v>43434</v>
      </c>
      <c r="D94" s="11" t="s">
        <v>43</v>
      </c>
      <c r="E94" s="11" t="s">
        <v>44</v>
      </c>
      <c r="F94" s="11" t="s">
        <v>45</v>
      </c>
      <c r="G94" s="13" t="s">
        <v>46</v>
      </c>
      <c r="H94" s="11" t="s">
        <v>47</v>
      </c>
      <c r="I94" s="26">
        <v>193</v>
      </c>
      <c r="J94" s="12" t="s">
        <v>533</v>
      </c>
      <c r="K94" s="12"/>
      <c r="L94" s="11" t="s">
        <v>30</v>
      </c>
      <c r="M94" s="16">
        <v>349</v>
      </c>
      <c r="N94" s="30">
        <v>0</v>
      </c>
      <c r="O94" s="30">
        <v>25</v>
      </c>
      <c r="P94" s="14">
        <v>44075</v>
      </c>
      <c r="Q94" s="16">
        <f t="shared" si="9"/>
        <v>324</v>
      </c>
      <c r="R94" s="16">
        <v>334</v>
      </c>
      <c r="S94" s="16">
        <f t="shared" si="7"/>
        <v>10</v>
      </c>
      <c r="T94" s="12" t="s">
        <v>539</v>
      </c>
      <c r="U94" s="17">
        <v>44070</v>
      </c>
      <c r="V94" s="12"/>
      <c r="W94" s="12"/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80">
        <v>20200713153156</v>
      </c>
      <c r="C95" s="25">
        <v>44021</v>
      </c>
      <c r="D95" s="12" t="s">
        <v>49</v>
      </c>
      <c r="E95" s="12" t="s">
        <v>50</v>
      </c>
      <c r="F95" s="12" t="s">
        <v>51</v>
      </c>
      <c r="G95" s="13" t="s">
        <v>52</v>
      </c>
      <c r="H95" s="12" t="s">
        <v>53</v>
      </c>
      <c r="I95" s="12">
        <v>194</v>
      </c>
      <c r="J95" s="12" t="s">
        <v>533</v>
      </c>
      <c r="K95" s="12"/>
      <c r="L95" s="11" t="s">
        <v>30</v>
      </c>
      <c r="M95" s="12">
        <v>1585</v>
      </c>
      <c r="N95" s="16">
        <v>0</v>
      </c>
      <c r="O95" s="16">
        <v>25</v>
      </c>
      <c r="P95" s="14">
        <v>44075</v>
      </c>
      <c r="Q95" s="15">
        <f t="shared" si="9"/>
        <v>1560</v>
      </c>
      <c r="R95" s="12">
        <v>1585</v>
      </c>
      <c r="S95" s="16">
        <f t="shared" si="7"/>
        <v>25</v>
      </c>
      <c r="T95" s="12" t="s">
        <v>540</v>
      </c>
      <c r="U95" s="17">
        <v>44071</v>
      </c>
      <c r="V95" s="12"/>
      <c r="W95" s="12"/>
      <c r="X95" s="12"/>
      <c r="Y95" s="19"/>
      <c r="Z95" s="19"/>
      <c r="AA95" s="19"/>
      <c r="AB95" s="19"/>
      <c r="AC95" s="19"/>
      <c r="AD95" s="19"/>
      <c r="AE95" s="19"/>
    </row>
    <row r="96" spans="1:33" ht="15.75" customHeight="1">
      <c r="A96" s="8">
        <v>95</v>
      </c>
      <c r="B96" s="80">
        <v>20180608156255</v>
      </c>
      <c r="C96" s="14">
        <v>43259</v>
      </c>
      <c r="D96" s="26" t="s">
        <v>55</v>
      </c>
      <c r="E96" s="26" t="s">
        <v>56</v>
      </c>
      <c r="F96" s="26" t="s">
        <v>45</v>
      </c>
      <c r="G96" s="27" t="s">
        <v>57</v>
      </c>
      <c r="H96" s="26" t="s">
        <v>58</v>
      </c>
      <c r="I96" s="26">
        <v>195</v>
      </c>
      <c r="J96" s="12" t="s">
        <v>533</v>
      </c>
      <c r="K96" s="12"/>
      <c r="L96" s="43" t="s">
        <v>30</v>
      </c>
      <c r="M96" s="16">
        <v>16506</v>
      </c>
      <c r="N96" s="15">
        <v>0</v>
      </c>
      <c r="O96" s="15">
        <v>120</v>
      </c>
      <c r="P96" s="14">
        <v>44075</v>
      </c>
      <c r="Q96" s="15">
        <f t="shared" si="9"/>
        <v>16386</v>
      </c>
      <c r="R96" s="28">
        <f>3405.5+3418.5+3457+3424+2706.5</f>
        <v>16411.5</v>
      </c>
      <c r="S96" s="16">
        <f t="shared" si="7"/>
        <v>25.5</v>
      </c>
      <c r="T96" s="12" t="s">
        <v>541</v>
      </c>
      <c r="U96" s="29" t="s">
        <v>542</v>
      </c>
      <c r="V96" s="12"/>
      <c r="W96" s="12"/>
      <c r="X96" s="12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80">
        <v>20200427137403</v>
      </c>
      <c r="C97" s="25">
        <v>43948</v>
      </c>
      <c r="D97" s="11" t="s">
        <v>72</v>
      </c>
      <c r="E97" s="11" t="s">
        <v>73</v>
      </c>
      <c r="F97" s="11" t="s">
        <v>26</v>
      </c>
      <c r="G97" s="13" t="s">
        <v>74</v>
      </c>
      <c r="H97" s="11" t="s">
        <v>427</v>
      </c>
      <c r="I97" s="11">
        <v>196</v>
      </c>
      <c r="J97" s="12" t="s">
        <v>533</v>
      </c>
      <c r="K97" s="12"/>
      <c r="L97" s="11" t="s">
        <v>30</v>
      </c>
      <c r="M97" s="16">
        <v>1885</v>
      </c>
      <c r="N97" s="16">
        <v>0</v>
      </c>
      <c r="O97" s="16">
        <v>25</v>
      </c>
      <c r="P97" s="14">
        <v>44075</v>
      </c>
      <c r="Q97" s="15">
        <f t="shared" si="9"/>
        <v>1860</v>
      </c>
      <c r="R97" s="16">
        <v>1885</v>
      </c>
      <c r="S97" s="16">
        <f t="shared" si="7"/>
        <v>25</v>
      </c>
      <c r="T97" s="12" t="s">
        <v>543</v>
      </c>
      <c r="U97" s="17">
        <v>44071</v>
      </c>
      <c r="V97" s="12"/>
      <c r="W97" s="11"/>
      <c r="X97" s="12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80">
        <v>20200703140963</v>
      </c>
      <c r="C98" s="10">
        <v>44013</v>
      </c>
      <c r="D98" s="11" t="s">
        <v>24</v>
      </c>
      <c r="E98" s="12" t="s">
        <v>25</v>
      </c>
      <c r="F98" s="12" t="s">
        <v>26</v>
      </c>
      <c r="G98" s="13" t="s">
        <v>27</v>
      </c>
      <c r="H98" s="11" t="s">
        <v>28</v>
      </c>
      <c r="I98" s="26">
        <v>197</v>
      </c>
      <c r="J98" s="12" t="s">
        <v>533</v>
      </c>
      <c r="K98" s="12"/>
      <c r="L98" s="12" t="s">
        <v>30</v>
      </c>
      <c r="M98" s="12">
        <v>2425</v>
      </c>
      <c r="N98" s="12">
        <v>0</v>
      </c>
      <c r="O98" s="12">
        <v>25</v>
      </c>
      <c r="P98" s="14">
        <v>44075</v>
      </c>
      <c r="Q98" s="16">
        <v>2400</v>
      </c>
      <c r="R98" s="12">
        <v>2400</v>
      </c>
      <c r="S98" s="16">
        <f t="shared" si="7"/>
        <v>0</v>
      </c>
      <c r="T98" s="19" t="s">
        <v>544</v>
      </c>
      <c r="U98" s="17">
        <v>44083</v>
      </c>
      <c r="V98" s="12"/>
      <c r="W98" s="12"/>
      <c r="X98" s="12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80">
        <v>20200427137399</v>
      </c>
      <c r="C99" s="25">
        <v>43948</v>
      </c>
      <c r="D99" s="26" t="s">
        <v>82</v>
      </c>
      <c r="E99" s="37" t="s">
        <v>83</v>
      </c>
      <c r="F99" s="37" t="s">
        <v>84</v>
      </c>
      <c r="G99" s="38" t="s">
        <v>85</v>
      </c>
      <c r="H99" s="37" t="s">
        <v>401</v>
      </c>
      <c r="I99" s="11">
        <v>198</v>
      </c>
      <c r="J99" s="12" t="s">
        <v>533</v>
      </c>
      <c r="K99" s="12"/>
      <c r="L99" s="37" t="s">
        <v>30</v>
      </c>
      <c r="M99" s="16">
        <v>4225</v>
      </c>
      <c r="N99" s="16">
        <v>0</v>
      </c>
      <c r="O99" s="16">
        <v>25</v>
      </c>
      <c r="P99" s="14">
        <v>44075</v>
      </c>
      <c r="Q99" s="16">
        <f t="shared" ref="Q99:Q116" si="10">M99-O99</f>
        <v>4200</v>
      </c>
      <c r="R99" s="16">
        <v>4225</v>
      </c>
      <c r="S99" s="16">
        <f t="shared" si="7"/>
        <v>25</v>
      </c>
      <c r="T99" s="12" t="s">
        <v>545</v>
      </c>
      <c r="U99" s="17">
        <v>44090</v>
      </c>
      <c r="V99" s="16"/>
      <c r="W99" s="37"/>
      <c r="X99" s="11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80">
        <v>20200516137407</v>
      </c>
      <c r="C100" s="25">
        <v>43967</v>
      </c>
      <c r="D100" s="31" t="s">
        <v>67</v>
      </c>
      <c r="E100" s="31" t="s">
        <v>68</v>
      </c>
      <c r="F100" s="31" t="s">
        <v>26</v>
      </c>
      <c r="G100" s="32" t="s">
        <v>69</v>
      </c>
      <c r="H100" s="31" t="s">
        <v>70</v>
      </c>
      <c r="I100" s="35">
        <v>199</v>
      </c>
      <c r="J100" s="12" t="s">
        <v>533</v>
      </c>
      <c r="K100" s="33"/>
      <c r="L100" s="33" t="s">
        <v>30</v>
      </c>
      <c r="M100" s="34">
        <v>9025</v>
      </c>
      <c r="N100" s="34">
        <v>0</v>
      </c>
      <c r="O100" s="34">
        <v>25</v>
      </c>
      <c r="P100" s="14">
        <v>44075</v>
      </c>
      <c r="Q100" s="35">
        <f t="shared" si="10"/>
        <v>9000</v>
      </c>
      <c r="R100" s="34">
        <v>9007</v>
      </c>
      <c r="S100" s="35">
        <f t="shared" si="7"/>
        <v>7</v>
      </c>
      <c r="T100" s="12" t="s">
        <v>546</v>
      </c>
      <c r="U100" s="17">
        <v>44089</v>
      </c>
      <c r="V100" s="33"/>
      <c r="W100" s="33"/>
      <c r="X100" s="3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80">
        <v>2019100884827</v>
      </c>
      <c r="C101" s="25">
        <v>43746</v>
      </c>
      <c r="D101" s="11" t="s">
        <v>77</v>
      </c>
      <c r="E101" s="12" t="s">
        <v>78</v>
      </c>
      <c r="F101" s="12" t="s">
        <v>26</v>
      </c>
      <c r="G101" s="13" t="s">
        <v>79</v>
      </c>
      <c r="H101" s="11" t="s">
        <v>80</v>
      </c>
      <c r="I101" s="26">
        <v>200</v>
      </c>
      <c r="J101" s="12" t="s">
        <v>533</v>
      </c>
      <c r="K101" s="12"/>
      <c r="L101" s="12" t="s">
        <v>30</v>
      </c>
      <c r="M101" s="12">
        <v>1675</v>
      </c>
      <c r="N101" s="12">
        <v>0</v>
      </c>
      <c r="O101" s="12">
        <v>25</v>
      </c>
      <c r="P101" s="14">
        <v>44075</v>
      </c>
      <c r="Q101" s="16">
        <f t="shared" si="10"/>
        <v>1650</v>
      </c>
      <c r="R101" s="12">
        <v>1650</v>
      </c>
      <c r="S101" s="16">
        <f t="shared" si="7"/>
        <v>0</v>
      </c>
      <c r="T101" s="12" t="s">
        <v>547</v>
      </c>
      <c r="U101" s="17">
        <v>44071</v>
      </c>
      <c r="V101" s="12"/>
      <c r="W101" s="12"/>
      <c r="X101" s="12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80">
        <v>20200121134291</v>
      </c>
      <c r="C102" s="10">
        <v>43851</v>
      </c>
      <c r="D102" s="12" t="s">
        <v>369</v>
      </c>
      <c r="E102" s="12" t="s">
        <v>370</v>
      </c>
      <c r="F102" s="12" t="s">
        <v>84</v>
      </c>
      <c r="G102" s="13" t="s">
        <v>371</v>
      </c>
      <c r="H102" s="12" t="s">
        <v>372</v>
      </c>
      <c r="I102" s="11">
        <v>201</v>
      </c>
      <c r="J102" s="12" t="s">
        <v>533</v>
      </c>
      <c r="K102" s="12"/>
      <c r="L102" s="11" t="s">
        <v>30</v>
      </c>
      <c r="M102" s="12">
        <v>2033.25</v>
      </c>
      <c r="N102" s="12">
        <v>0</v>
      </c>
      <c r="O102" s="12">
        <v>25</v>
      </c>
      <c r="P102" s="14">
        <v>44075</v>
      </c>
      <c r="Q102" s="15">
        <f t="shared" si="10"/>
        <v>2008.25</v>
      </c>
      <c r="R102" s="12">
        <v>2033.25</v>
      </c>
      <c r="S102" s="16">
        <f t="shared" si="7"/>
        <v>25</v>
      </c>
      <c r="T102" s="12" t="s">
        <v>548</v>
      </c>
      <c r="U102" s="22">
        <v>44088</v>
      </c>
      <c r="V102" s="12"/>
      <c r="W102" s="12"/>
      <c r="X102" s="12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80">
        <v>20200820151434</v>
      </c>
      <c r="C103" s="14">
        <v>44063</v>
      </c>
      <c r="D103" s="12" t="s">
        <v>527</v>
      </c>
      <c r="E103" s="26" t="s">
        <v>528</v>
      </c>
      <c r="F103" s="26" t="s">
        <v>406</v>
      </c>
      <c r="G103" s="27" t="s">
        <v>529</v>
      </c>
      <c r="H103" s="26" t="s">
        <v>530</v>
      </c>
      <c r="I103" s="26">
        <v>202</v>
      </c>
      <c r="J103" s="12" t="s">
        <v>533</v>
      </c>
      <c r="K103" s="12"/>
      <c r="L103" s="11" t="s">
        <v>30</v>
      </c>
      <c r="M103" s="16">
        <v>9025</v>
      </c>
      <c r="N103" s="15">
        <v>0</v>
      </c>
      <c r="O103" s="15">
        <v>25</v>
      </c>
      <c r="P103" s="14">
        <v>44075</v>
      </c>
      <c r="Q103" s="15">
        <f t="shared" si="10"/>
        <v>9000</v>
      </c>
      <c r="R103" s="12">
        <v>8980</v>
      </c>
      <c r="S103" s="16">
        <f t="shared" si="7"/>
        <v>-20</v>
      </c>
      <c r="T103" s="12" t="s">
        <v>549</v>
      </c>
      <c r="U103" s="17">
        <v>44095</v>
      </c>
      <c r="V103" s="12"/>
      <c r="W103" s="12"/>
      <c r="X103" s="12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80">
        <v>20200320134778</v>
      </c>
      <c r="C104" s="25">
        <v>43910</v>
      </c>
      <c r="D104" s="12" t="s">
        <v>411</v>
      </c>
      <c r="E104" s="12" t="s">
        <v>412</v>
      </c>
      <c r="F104" s="12" t="s">
        <v>406</v>
      </c>
      <c r="G104" s="13" t="s">
        <v>413</v>
      </c>
      <c r="H104" s="12" t="s">
        <v>414</v>
      </c>
      <c r="I104" s="12">
        <v>203</v>
      </c>
      <c r="J104" s="12" t="s">
        <v>550</v>
      </c>
      <c r="K104" s="12"/>
      <c r="L104" s="11" t="s">
        <v>30</v>
      </c>
      <c r="M104" s="12">
        <v>40</v>
      </c>
      <c r="N104" s="16">
        <v>0</v>
      </c>
      <c r="O104" s="16">
        <v>0</v>
      </c>
      <c r="P104" s="14">
        <v>44083</v>
      </c>
      <c r="Q104" s="16">
        <f t="shared" si="10"/>
        <v>40</v>
      </c>
      <c r="R104" s="12">
        <v>40</v>
      </c>
      <c r="S104" s="16">
        <f t="shared" si="7"/>
        <v>0</v>
      </c>
      <c r="T104" s="12" t="s">
        <v>551</v>
      </c>
      <c r="U104" s="22">
        <v>44091</v>
      </c>
      <c r="V104" s="12"/>
      <c r="W104" s="12"/>
      <c r="X104" s="12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80">
        <v>20200320134778</v>
      </c>
      <c r="C105" s="25">
        <v>43910</v>
      </c>
      <c r="D105" s="12" t="s">
        <v>404</v>
      </c>
      <c r="E105" s="12" t="s">
        <v>405</v>
      </c>
      <c r="F105" s="12" t="s">
        <v>406</v>
      </c>
      <c r="G105" s="13" t="s">
        <v>407</v>
      </c>
      <c r="H105" s="12" t="s">
        <v>408</v>
      </c>
      <c r="I105" s="12">
        <v>204</v>
      </c>
      <c r="J105" s="12" t="s">
        <v>550</v>
      </c>
      <c r="K105" s="12"/>
      <c r="L105" s="11" t="s">
        <v>30</v>
      </c>
      <c r="M105" s="12">
        <v>47</v>
      </c>
      <c r="N105" s="16">
        <v>0</v>
      </c>
      <c r="O105" s="16">
        <v>0</v>
      </c>
      <c r="P105" s="14">
        <v>44083</v>
      </c>
      <c r="Q105" s="16">
        <f t="shared" si="10"/>
        <v>47</v>
      </c>
      <c r="R105" s="12">
        <v>60</v>
      </c>
      <c r="S105" s="16">
        <f t="shared" si="7"/>
        <v>13</v>
      </c>
      <c r="T105" s="12" t="s">
        <v>552</v>
      </c>
      <c r="U105" s="22">
        <v>44120</v>
      </c>
      <c r="V105" s="12"/>
      <c r="W105" s="12"/>
      <c r="X105" s="12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80">
        <v>20200812151429</v>
      </c>
      <c r="C106" s="21">
        <v>44055</v>
      </c>
      <c r="D106" s="12" t="s">
        <v>88</v>
      </c>
      <c r="E106" s="11" t="s">
        <v>89</v>
      </c>
      <c r="F106" s="11" t="s">
        <v>26</v>
      </c>
      <c r="G106" s="13" t="s">
        <v>90</v>
      </c>
      <c r="H106" s="12" t="s">
        <v>91</v>
      </c>
      <c r="I106" s="12">
        <v>205</v>
      </c>
      <c r="J106" s="12" t="s">
        <v>533</v>
      </c>
      <c r="K106" s="79"/>
      <c r="L106" s="11" t="s">
        <v>30</v>
      </c>
      <c r="M106" s="30">
        <v>3180</v>
      </c>
      <c r="N106" s="30">
        <v>0</v>
      </c>
      <c r="O106" s="16">
        <v>0</v>
      </c>
      <c r="P106" s="14">
        <v>44083</v>
      </c>
      <c r="Q106" s="15">
        <f t="shared" si="10"/>
        <v>3180</v>
      </c>
      <c r="R106" s="12">
        <v>3115</v>
      </c>
      <c r="S106" s="16">
        <f t="shared" si="7"/>
        <v>-65</v>
      </c>
      <c r="T106" s="12" t="s">
        <v>553</v>
      </c>
      <c r="U106" s="17">
        <v>44109</v>
      </c>
    </row>
    <row r="107" spans="1:33" ht="15.75" customHeight="1">
      <c r="A107" s="8">
        <v>106</v>
      </c>
      <c r="B107" s="12" t="s">
        <v>105</v>
      </c>
      <c r="C107" s="41">
        <v>42625</v>
      </c>
      <c r="D107" s="12" t="s">
        <v>106</v>
      </c>
      <c r="E107" s="12" t="s">
        <v>107</v>
      </c>
      <c r="F107" s="12" t="s">
        <v>26</v>
      </c>
      <c r="G107" s="12"/>
      <c r="H107" s="12"/>
      <c r="I107" s="12">
        <v>206</v>
      </c>
      <c r="J107" s="12" t="s">
        <v>554</v>
      </c>
      <c r="K107" s="108"/>
      <c r="L107" s="12" t="s">
        <v>30</v>
      </c>
      <c r="M107" s="30">
        <v>38845</v>
      </c>
      <c r="N107" s="30">
        <v>0</v>
      </c>
      <c r="O107" s="30">
        <v>0</v>
      </c>
      <c r="P107" s="109">
        <v>44100</v>
      </c>
      <c r="Q107" s="30">
        <f t="shared" si="10"/>
        <v>38845</v>
      </c>
      <c r="R107" s="30">
        <v>38845</v>
      </c>
      <c r="S107" s="30">
        <f t="shared" si="7"/>
        <v>0</v>
      </c>
      <c r="T107" s="12" t="s">
        <v>555</v>
      </c>
      <c r="U107" s="17">
        <v>44102</v>
      </c>
      <c r="V107" s="12"/>
      <c r="W107" s="12"/>
      <c r="X107" s="12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80">
        <v>20200516137407</v>
      </c>
      <c r="C108" s="25">
        <v>43967</v>
      </c>
      <c r="D108" s="31" t="s">
        <v>67</v>
      </c>
      <c r="E108" s="31" t="s">
        <v>68</v>
      </c>
      <c r="F108" s="31" t="s">
        <v>26</v>
      </c>
      <c r="G108" s="32" t="s">
        <v>69</v>
      </c>
      <c r="H108" s="31" t="s">
        <v>70</v>
      </c>
      <c r="I108" s="12">
        <v>207</v>
      </c>
      <c r="J108" s="12" t="s">
        <v>556</v>
      </c>
      <c r="K108" s="33"/>
      <c r="L108" s="33" t="s">
        <v>30</v>
      </c>
      <c r="M108" s="34">
        <v>9025</v>
      </c>
      <c r="N108" s="34">
        <v>0</v>
      </c>
      <c r="O108" s="34">
        <v>25</v>
      </c>
      <c r="P108" s="14">
        <v>44105</v>
      </c>
      <c r="Q108" s="35">
        <f t="shared" si="10"/>
        <v>9000</v>
      </c>
      <c r="R108" s="34">
        <v>9007</v>
      </c>
      <c r="S108" s="35">
        <f t="shared" si="7"/>
        <v>7</v>
      </c>
      <c r="T108" s="12" t="s">
        <v>557</v>
      </c>
      <c r="U108" s="17">
        <v>44120</v>
      </c>
      <c r="V108" s="33"/>
      <c r="W108" s="33"/>
      <c r="X108" s="3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80">
        <v>20200812151429</v>
      </c>
      <c r="C109" s="21">
        <v>44055</v>
      </c>
      <c r="D109" s="12" t="s">
        <v>88</v>
      </c>
      <c r="E109" s="11" t="s">
        <v>89</v>
      </c>
      <c r="F109" s="11" t="s">
        <v>26</v>
      </c>
      <c r="G109" s="13" t="s">
        <v>90</v>
      </c>
      <c r="H109" s="12" t="s">
        <v>91</v>
      </c>
      <c r="I109" s="12">
        <v>208</v>
      </c>
      <c r="J109" s="12" t="s">
        <v>556</v>
      </c>
      <c r="K109" s="79"/>
      <c r="L109" s="11" t="s">
        <v>30</v>
      </c>
      <c r="M109" s="30">
        <v>2756.25</v>
      </c>
      <c r="N109" s="30">
        <v>0</v>
      </c>
      <c r="O109" s="16">
        <v>0</v>
      </c>
      <c r="P109" s="14">
        <v>44105</v>
      </c>
      <c r="Q109" s="15">
        <f t="shared" si="10"/>
        <v>2756.25</v>
      </c>
      <c r="R109" s="12">
        <v>2686.25</v>
      </c>
      <c r="S109" s="16">
        <f t="shared" si="7"/>
        <v>-70</v>
      </c>
      <c r="T109" s="12" t="s">
        <v>558</v>
      </c>
      <c r="U109" s="17">
        <v>44123</v>
      </c>
    </row>
    <row r="110" spans="1:33" ht="15.75" customHeight="1">
      <c r="A110" s="8">
        <v>109</v>
      </c>
      <c r="B110" s="80">
        <v>20180608156255</v>
      </c>
      <c r="C110" s="14">
        <v>43259</v>
      </c>
      <c r="D110" s="26" t="s">
        <v>55</v>
      </c>
      <c r="E110" s="26" t="s">
        <v>56</v>
      </c>
      <c r="F110" s="26" t="s">
        <v>45</v>
      </c>
      <c r="G110" s="27" t="s">
        <v>57</v>
      </c>
      <c r="H110" s="26" t="s">
        <v>58</v>
      </c>
      <c r="I110" s="12">
        <v>209</v>
      </c>
      <c r="J110" s="12" t="s">
        <v>556</v>
      </c>
      <c r="K110" s="12"/>
      <c r="L110" s="43" t="s">
        <v>30</v>
      </c>
      <c r="M110" s="16">
        <v>14790</v>
      </c>
      <c r="N110" s="15">
        <v>0</v>
      </c>
      <c r="O110" s="15">
        <v>120</v>
      </c>
      <c r="P110" s="14">
        <v>44105</v>
      </c>
      <c r="Q110" s="15">
        <f t="shared" si="10"/>
        <v>14670</v>
      </c>
      <c r="R110" s="28">
        <f>3377.5+3374.5+3389+3376.5+1167.5</f>
        <v>14685</v>
      </c>
      <c r="S110" s="16">
        <f t="shared" si="7"/>
        <v>15</v>
      </c>
      <c r="T110" s="12" t="s">
        <v>559</v>
      </c>
      <c r="U110" s="29" t="s">
        <v>560</v>
      </c>
      <c r="V110" s="12"/>
      <c r="W110" s="12"/>
      <c r="X110" s="12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11" t="s">
        <v>61</v>
      </c>
      <c r="C111" s="21">
        <v>43462</v>
      </c>
      <c r="D111" s="11" t="s">
        <v>62</v>
      </c>
      <c r="E111" s="11" t="s">
        <v>63</v>
      </c>
      <c r="F111" s="11" t="s">
        <v>26</v>
      </c>
      <c r="G111" s="13" t="s">
        <v>381</v>
      </c>
      <c r="H111" s="11" t="s">
        <v>65</v>
      </c>
      <c r="I111" s="12">
        <v>210</v>
      </c>
      <c r="J111" s="12" t="s">
        <v>556</v>
      </c>
      <c r="K111" s="12"/>
      <c r="L111" s="11" t="s">
        <v>30</v>
      </c>
      <c r="M111" s="12">
        <v>19123</v>
      </c>
      <c r="N111" s="30">
        <v>0</v>
      </c>
      <c r="O111" s="30">
        <v>25</v>
      </c>
      <c r="P111" s="14">
        <v>44105</v>
      </c>
      <c r="Q111" s="16">
        <f t="shared" si="10"/>
        <v>19098</v>
      </c>
      <c r="R111" s="30">
        <v>19123</v>
      </c>
      <c r="S111" s="16">
        <f t="shared" si="7"/>
        <v>25</v>
      </c>
      <c r="T111" s="12" t="s">
        <v>561</v>
      </c>
      <c r="U111" s="17">
        <v>44110</v>
      </c>
      <c r="V111" s="12"/>
      <c r="W111" s="12"/>
      <c r="X111" s="12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80">
        <v>20181030156172</v>
      </c>
      <c r="C112" s="14">
        <v>43403</v>
      </c>
      <c r="D112" s="26" t="s">
        <v>562</v>
      </c>
      <c r="E112" s="26" t="s">
        <v>376</v>
      </c>
      <c r="F112" s="26" t="s">
        <v>377</v>
      </c>
      <c r="G112" s="27" t="s">
        <v>378</v>
      </c>
      <c r="H112" s="26" t="s">
        <v>379</v>
      </c>
      <c r="I112" s="12">
        <v>211</v>
      </c>
      <c r="J112" s="12" t="s">
        <v>556</v>
      </c>
      <c r="K112" s="12"/>
      <c r="L112" s="26" t="s">
        <v>30</v>
      </c>
      <c r="M112" s="12">
        <v>1125</v>
      </c>
      <c r="N112" s="28">
        <v>0</v>
      </c>
      <c r="O112" s="28">
        <v>25</v>
      </c>
      <c r="P112" s="14">
        <v>44105</v>
      </c>
      <c r="Q112" s="15">
        <f t="shared" si="10"/>
        <v>1100</v>
      </c>
      <c r="R112" s="15">
        <v>1090</v>
      </c>
      <c r="S112" s="15">
        <f t="shared" si="7"/>
        <v>-10</v>
      </c>
      <c r="T112" s="12" t="s">
        <v>563</v>
      </c>
      <c r="U112" s="17">
        <v>44104</v>
      </c>
      <c r="V112" s="12"/>
      <c r="W112" s="12"/>
      <c r="X112" s="12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80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212</v>
      </c>
      <c r="J113" s="12" t="s">
        <v>556</v>
      </c>
      <c r="K113" s="12"/>
      <c r="L113" s="11" t="s">
        <v>30</v>
      </c>
      <c r="M113" s="16">
        <v>349</v>
      </c>
      <c r="N113" s="30">
        <v>0</v>
      </c>
      <c r="O113" s="30">
        <v>25</v>
      </c>
      <c r="P113" s="14">
        <v>44105</v>
      </c>
      <c r="Q113" s="16">
        <f t="shared" si="10"/>
        <v>324</v>
      </c>
      <c r="R113" s="16">
        <v>334</v>
      </c>
      <c r="S113" s="16">
        <f t="shared" si="7"/>
        <v>10</v>
      </c>
      <c r="T113" s="12" t="s">
        <v>564</v>
      </c>
      <c r="U113" s="17">
        <v>44104</v>
      </c>
      <c r="V113" s="12"/>
      <c r="W113" s="12"/>
      <c r="X113" s="12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80">
        <v>20200713153156</v>
      </c>
      <c r="C114" s="25">
        <v>44021</v>
      </c>
      <c r="D114" s="12" t="s">
        <v>49</v>
      </c>
      <c r="E114" s="12" t="s">
        <v>50</v>
      </c>
      <c r="F114" s="12" t="s">
        <v>51</v>
      </c>
      <c r="G114" s="13" t="s">
        <v>52</v>
      </c>
      <c r="H114" s="12" t="s">
        <v>53</v>
      </c>
      <c r="I114" s="12">
        <v>213</v>
      </c>
      <c r="J114" s="12" t="s">
        <v>556</v>
      </c>
      <c r="K114" s="12"/>
      <c r="L114" s="11" t="s">
        <v>30</v>
      </c>
      <c r="M114" s="12">
        <v>1465</v>
      </c>
      <c r="N114" s="16">
        <v>0</v>
      </c>
      <c r="O114" s="16">
        <v>25</v>
      </c>
      <c r="P114" s="14">
        <v>44105</v>
      </c>
      <c r="Q114" s="15">
        <f t="shared" si="10"/>
        <v>1440</v>
      </c>
      <c r="R114" s="12">
        <v>1465</v>
      </c>
      <c r="S114" s="16">
        <f t="shared" si="7"/>
        <v>25</v>
      </c>
      <c r="T114" s="12" t="s">
        <v>565</v>
      </c>
      <c r="U114" s="17">
        <v>44104</v>
      </c>
      <c r="V114" s="12"/>
      <c r="W114" s="12"/>
      <c r="X114" s="12"/>
      <c r="Y114" s="19"/>
      <c r="Z114" s="19"/>
      <c r="AA114" s="19"/>
      <c r="AB114" s="19"/>
      <c r="AC114" s="19"/>
      <c r="AD114" s="19"/>
      <c r="AE114" s="19"/>
    </row>
    <row r="115" spans="1:33" ht="15.75" customHeight="1">
      <c r="A115" s="8">
        <v>114</v>
      </c>
      <c r="B115" s="80">
        <v>20200820151434</v>
      </c>
      <c r="C115" s="14">
        <v>44063</v>
      </c>
      <c r="D115" s="12" t="s">
        <v>527</v>
      </c>
      <c r="E115" s="26" t="s">
        <v>528</v>
      </c>
      <c r="F115" s="26" t="s">
        <v>406</v>
      </c>
      <c r="G115" s="27" t="s">
        <v>529</v>
      </c>
      <c r="H115" s="26" t="s">
        <v>530</v>
      </c>
      <c r="I115" s="12">
        <v>214</v>
      </c>
      <c r="J115" s="12" t="s">
        <v>556</v>
      </c>
      <c r="K115" s="12"/>
      <c r="L115" s="11" t="s">
        <v>30</v>
      </c>
      <c r="M115" s="16">
        <v>9095</v>
      </c>
      <c r="N115" s="15">
        <v>0</v>
      </c>
      <c r="O115" s="15">
        <v>25</v>
      </c>
      <c r="P115" s="14">
        <v>44105</v>
      </c>
      <c r="Q115" s="15">
        <f t="shared" si="10"/>
        <v>9070</v>
      </c>
      <c r="R115" s="12">
        <v>8980</v>
      </c>
      <c r="S115" s="16">
        <f t="shared" si="7"/>
        <v>-90</v>
      </c>
      <c r="T115" s="12" t="s">
        <v>566</v>
      </c>
      <c r="U115" s="17">
        <v>44123</v>
      </c>
      <c r="V115" s="12"/>
      <c r="W115" s="12"/>
      <c r="X115" s="12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80">
        <v>20200427137403</v>
      </c>
      <c r="C116" s="25">
        <v>43948</v>
      </c>
      <c r="D116" s="11" t="s">
        <v>72</v>
      </c>
      <c r="E116" s="11" t="s">
        <v>73</v>
      </c>
      <c r="F116" s="11" t="s">
        <v>26</v>
      </c>
      <c r="G116" s="13" t="s">
        <v>74</v>
      </c>
      <c r="H116" s="11" t="s">
        <v>567</v>
      </c>
      <c r="I116" s="12">
        <v>215</v>
      </c>
      <c r="J116" s="12" t="s">
        <v>556</v>
      </c>
      <c r="K116" s="12"/>
      <c r="L116" s="11" t="s">
        <v>30</v>
      </c>
      <c r="M116" s="16">
        <v>1025</v>
      </c>
      <c r="N116" s="16">
        <v>0</v>
      </c>
      <c r="O116" s="16">
        <v>25</v>
      </c>
      <c r="P116" s="14">
        <v>44105</v>
      </c>
      <c r="Q116" s="15">
        <f t="shared" si="10"/>
        <v>1000</v>
      </c>
      <c r="R116" s="16">
        <v>1025</v>
      </c>
      <c r="S116" s="16">
        <f t="shared" si="7"/>
        <v>25</v>
      </c>
      <c r="T116" s="12" t="s">
        <v>568</v>
      </c>
      <c r="U116" s="17">
        <v>44104</v>
      </c>
      <c r="V116" s="12"/>
      <c r="W116" s="11"/>
      <c r="X116" s="12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80">
        <v>20200703140963</v>
      </c>
      <c r="C117" s="10">
        <v>44013</v>
      </c>
      <c r="D117" s="11" t="s">
        <v>24</v>
      </c>
      <c r="E117" s="12" t="s">
        <v>25</v>
      </c>
      <c r="F117" s="12" t="s">
        <v>26</v>
      </c>
      <c r="G117" s="13" t="s">
        <v>27</v>
      </c>
      <c r="H117" s="11" t="s">
        <v>28</v>
      </c>
      <c r="I117" s="12">
        <v>216</v>
      </c>
      <c r="J117" s="12" t="s">
        <v>556</v>
      </c>
      <c r="K117" s="12"/>
      <c r="L117" s="12" t="s">
        <v>30</v>
      </c>
      <c r="M117" s="12">
        <v>2425</v>
      </c>
      <c r="N117" s="12">
        <v>0</v>
      </c>
      <c r="O117" s="12">
        <v>25</v>
      </c>
      <c r="P117" s="14">
        <v>44105</v>
      </c>
      <c r="Q117" s="16">
        <v>2400</v>
      </c>
      <c r="R117" s="12">
        <v>2385</v>
      </c>
      <c r="S117" s="16">
        <f t="shared" si="7"/>
        <v>-15</v>
      </c>
      <c r="T117" s="19" t="s">
        <v>569</v>
      </c>
      <c r="U117" s="17">
        <v>44113</v>
      </c>
      <c r="V117" s="12"/>
      <c r="W117" s="12"/>
      <c r="X117" s="12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80">
        <v>20200427137399</v>
      </c>
      <c r="C118" s="25">
        <v>43948</v>
      </c>
      <c r="D118" s="26" t="s">
        <v>82</v>
      </c>
      <c r="E118" s="37" t="s">
        <v>83</v>
      </c>
      <c r="F118" s="37" t="s">
        <v>84</v>
      </c>
      <c r="G118" s="38" t="s">
        <v>85</v>
      </c>
      <c r="H118" s="37" t="s">
        <v>86</v>
      </c>
      <c r="I118" s="12">
        <v>217</v>
      </c>
      <c r="J118" s="12" t="s">
        <v>556</v>
      </c>
      <c r="K118" s="12"/>
      <c r="L118" s="37" t="s">
        <v>30</v>
      </c>
      <c r="M118" s="16">
        <v>4225</v>
      </c>
      <c r="N118" s="16">
        <v>0</v>
      </c>
      <c r="O118" s="16">
        <v>25</v>
      </c>
      <c r="P118" s="14">
        <v>44105</v>
      </c>
      <c r="Q118" s="16">
        <f t="shared" ref="Q118:Q210" si="11">M118-O118</f>
        <v>4200</v>
      </c>
      <c r="R118" s="16">
        <v>4225</v>
      </c>
      <c r="S118" s="16">
        <f t="shared" si="7"/>
        <v>25</v>
      </c>
      <c r="T118" s="12" t="s">
        <v>570</v>
      </c>
      <c r="U118" s="17">
        <v>44118</v>
      </c>
      <c r="V118" s="16"/>
      <c r="W118" s="37"/>
      <c r="X118" s="11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80">
        <v>2019100884827</v>
      </c>
      <c r="C119" s="25">
        <v>43746</v>
      </c>
      <c r="D119" s="11" t="s">
        <v>77</v>
      </c>
      <c r="E119" s="12" t="s">
        <v>78</v>
      </c>
      <c r="F119" s="12" t="s">
        <v>26</v>
      </c>
      <c r="G119" s="13" t="s">
        <v>79</v>
      </c>
      <c r="H119" s="11" t="s">
        <v>80</v>
      </c>
      <c r="I119" s="12">
        <v>218</v>
      </c>
      <c r="J119" s="12" t="s">
        <v>556</v>
      </c>
      <c r="K119" s="12"/>
      <c r="L119" s="12" t="s">
        <v>30</v>
      </c>
      <c r="M119" s="12">
        <v>1225</v>
      </c>
      <c r="N119" s="12">
        <v>0</v>
      </c>
      <c r="O119" s="12">
        <v>25</v>
      </c>
      <c r="P119" s="14">
        <v>44105</v>
      </c>
      <c r="Q119" s="16">
        <f t="shared" si="11"/>
        <v>1200</v>
      </c>
      <c r="R119" s="12">
        <v>1200</v>
      </c>
      <c r="S119" s="16">
        <f t="shared" si="7"/>
        <v>0</v>
      </c>
      <c r="T119" s="12" t="s">
        <v>571</v>
      </c>
      <c r="U119" s="17">
        <v>44102</v>
      </c>
      <c r="V119" s="12"/>
      <c r="W119" s="12"/>
      <c r="X119" s="12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80">
        <v>20200225135060</v>
      </c>
      <c r="C120" s="25">
        <v>43886</v>
      </c>
      <c r="D120" s="12" t="s">
        <v>99</v>
      </c>
      <c r="E120" s="12" t="s">
        <v>100</v>
      </c>
      <c r="F120" s="12" t="s">
        <v>26</v>
      </c>
      <c r="G120" s="38" t="s">
        <v>101</v>
      </c>
      <c r="H120" s="12" t="s">
        <v>102</v>
      </c>
      <c r="I120" s="12">
        <v>219</v>
      </c>
      <c r="J120" s="12" t="s">
        <v>572</v>
      </c>
      <c r="K120" s="12"/>
      <c r="L120" s="11" t="s">
        <v>30</v>
      </c>
      <c r="M120" s="12">
        <v>1410</v>
      </c>
      <c r="N120" s="12">
        <v>0</v>
      </c>
      <c r="O120" s="12">
        <v>25</v>
      </c>
      <c r="P120" s="14">
        <v>44105</v>
      </c>
      <c r="Q120" s="16">
        <f t="shared" si="11"/>
        <v>1385</v>
      </c>
      <c r="R120" s="12">
        <v>1330</v>
      </c>
      <c r="S120" s="15">
        <f t="shared" si="7"/>
        <v>-55</v>
      </c>
      <c r="T120" s="12" t="s">
        <v>573</v>
      </c>
      <c r="U120" s="22">
        <v>44110</v>
      </c>
      <c r="V120" s="12"/>
      <c r="W120" s="12"/>
      <c r="X120" s="12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80">
        <v>20200121134291</v>
      </c>
      <c r="C121" s="10">
        <v>43851</v>
      </c>
      <c r="D121" s="12" t="s">
        <v>369</v>
      </c>
      <c r="E121" s="12" t="s">
        <v>370</v>
      </c>
      <c r="F121" s="12" t="s">
        <v>84</v>
      </c>
      <c r="G121" s="13" t="s">
        <v>371</v>
      </c>
      <c r="H121" s="12" t="s">
        <v>372</v>
      </c>
      <c r="I121" s="11">
        <v>220</v>
      </c>
      <c r="J121" s="12" t="s">
        <v>556</v>
      </c>
      <c r="K121" s="12"/>
      <c r="L121" s="11" t="s">
        <v>30</v>
      </c>
      <c r="M121" s="12">
        <v>925</v>
      </c>
      <c r="N121" s="12">
        <v>0</v>
      </c>
      <c r="O121" s="12">
        <v>25</v>
      </c>
      <c r="P121" s="14">
        <v>44105</v>
      </c>
      <c r="Q121" s="15">
        <f t="shared" si="11"/>
        <v>900</v>
      </c>
      <c r="R121" s="12">
        <v>925</v>
      </c>
      <c r="S121" s="16">
        <f t="shared" si="7"/>
        <v>25</v>
      </c>
      <c r="T121" s="12" t="s">
        <v>574</v>
      </c>
      <c r="U121" s="22">
        <v>44113</v>
      </c>
      <c r="V121" s="12"/>
      <c r="W121" s="12"/>
      <c r="X121" s="12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11" t="s">
        <v>93</v>
      </c>
      <c r="C122" s="21">
        <v>43353</v>
      </c>
      <c r="D122" s="11" t="s">
        <v>94</v>
      </c>
      <c r="E122" s="37" t="s">
        <v>95</v>
      </c>
      <c r="F122" s="37" t="s">
        <v>45</v>
      </c>
      <c r="G122" s="38" t="s">
        <v>96</v>
      </c>
      <c r="H122" s="37" t="s">
        <v>97</v>
      </c>
      <c r="I122" s="11">
        <v>221</v>
      </c>
      <c r="J122" s="12" t="s">
        <v>575</v>
      </c>
      <c r="K122" s="12">
        <v>885786681</v>
      </c>
      <c r="L122" s="37" t="s">
        <v>30</v>
      </c>
      <c r="M122" s="16">
        <v>445</v>
      </c>
      <c r="N122" s="16">
        <v>0</v>
      </c>
      <c r="O122" s="16">
        <v>25</v>
      </c>
      <c r="P122" s="14">
        <v>44105</v>
      </c>
      <c r="Q122" s="16">
        <f t="shared" si="11"/>
        <v>420</v>
      </c>
      <c r="R122" s="16">
        <v>430</v>
      </c>
      <c r="S122" s="16">
        <f t="shared" si="7"/>
        <v>10</v>
      </c>
      <c r="T122" s="12" t="s">
        <v>576</v>
      </c>
      <c r="U122" s="17">
        <v>44183</v>
      </c>
      <c r="V122" s="16"/>
      <c r="W122" s="37"/>
      <c r="X122" s="11"/>
    </row>
    <row r="123" spans="1:33" ht="15.75" customHeight="1">
      <c r="A123" s="8">
        <v>122</v>
      </c>
      <c r="B123" s="80">
        <v>20200427137399</v>
      </c>
      <c r="C123" s="25">
        <v>43948</v>
      </c>
      <c r="D123" s="26" t="s">
        <v>82</v>
      </c>
      <c r="E123" s="37" t="s">
        <v>83</v>
      </c>
      <c r="F123" s="37" t="s">
        <v>84</v>
      </c>
      <c r="G123" s="38" t="s">
        <v>85</v>
      </c>
      <c r="H123" s="37" t="s">
        <v>86</v>
      </c>
      <c r="I123" s="12">
        <v>222</v>
      </c>
      <c r="J123" s="12" t="s">
        <v>556</v>
      </c>
      <c r="K123" s="12"/>
      <c r="L123" s="37" t="s">
        <v>30</v>
      </c>
      <c r="M123" s="16">
        <v>1825</v>
      </c>
      <c r="N123" s="16">
        <v>0</v>
      </c>
      <c r="O123" s="16">
        <v>25</v>
      </c>
      <c r="P123" s="14">
        <v>44123</v>
      </c>
      <c r="Q123" s="16">
        <f t="shared" si="11"/>
        <v>1800</v>
      </c>
      <c r="R123" s="16">
        <v>1825</v>
      </c>
      <c r="S123" s="16">
        <f t="shared" si="7"/>
        <v>25</v>
      </c>
      <c r="T123" s="12" t="s">
        <v>577</v>
      </c>
      <c r="U123" s="17">
        <v>44137</v>
      </c>
      <c r="V123" s="16"/>
      <c r="W123" s="37"/>
      <c r="X123" s="11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2" t="s">
        <v>105</v>
      </c>
      <c r="C124" s="41">
        <v>42625</v>
      </c>
      <c r="D124" s="12" t="s">
        <v>106</v>
      </c>
      <c r="E124" s="12" t="s">
        <v>107</v>
      </c>
      <c r="F124" s="12" t="s">
        <v>26</v>
      </c>
      <c r="G124" s="12"/>
      <c r="H124" s="12"/>
      <c r="I124" s="12">
        <v>223</v>
      </c>
      <c r="J124" s="12" t="s">
        <v>578</v>
      </c>
      <c r="K124" s="108"/>
      <c r="L124" s="12" t="s">
        <v>30</v>
      </c>
      <c r="M124" s="30">
        <v>35020</v>
      </c>
      <c r="N124" s="30">
        <v>0</v>
      </c>
      <c r="O124" s="30">
        <v>0</v>
      </c>
      <c r="P124" s="109">
        <v>44130</v>
      </c>
      <c r="Q124" s="30">
        <f t="shared" si="11"/>
        <v>35020</v>
      </c>
      <c r="R124" s="30">
        <v>35020</v>
      </c>
      <c r="S124" s="30">
        <f t="shared" si="7"/>
        <v>0</v>
      </c>
      <c r="T124" s="12" t="s">
        <v>579</v>
      </c>
      <c r="U124" s="17">
        <v>44137</v>
      </c>
      <c r="V124" s="12"/>
      <c r="W124" s="12"/>
      <c r="X124" s="12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80">
        <v>20200427137403</v>
      </c>
      <c r="C125" s="25">
        <v>43948</v>
      </c>
      <c r="D125" s="11" t="s">
        <v>72</v>
      </c>
      <c r="E125" s="11" t="s">
        <v>73</v>
      </c>
      <c r="F125" s="11" t="s">
        <v>26</v>
      </c>
      <c r="G125" s="13" t="s">
        <v>74</v>
      </c>
      <c r="H125" s="11" t="s">
        <v>567</v>
      </c>
      <c r="I125" s="12">
        <v>224</v>
      </c>
      <c r="J125" s="12" t="s">
        <v>580</v>
      </c>
      <c r="K125" s="12"/>
      <c r="L125" s="11" t="s">
        <v>30</v>
      </c>
      <c r="M125" s="16">
        <v>1025</v>
      </c>
      <c r="N125" s="16">
        <v>0</v>
      </c>
      <c r="O125" s="16">
        <v>25</v>
      </c>
      <c r="P125" s="14">
        <v>44136</v>
      </c>
      <c r="Q125" s="15">
        <f t="shared" si="11"/>
        <v>1000</v>
      </c>
      <c r="R125" s="16">
        <v>1025</v>
      </c>
      <c r="S125" s="16">
        <f t="shared" si="7"/>
        <v>25</v>
      </c>
      <c r="T125" s="12" t="s">
        <v>581</v>
      </c>
      <c r="U125" s="17">
        <v>44137</v>
      </c>
      <c r="V125" s="12"/>
      <c r="W125" s="11"/>
      <c r="X125" s="12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80">
        <v>20200703140963</v>
      </c>
      <c r="C126" s="10">
        <v>44013</v>
      </c>
      <c r="D126" s="11" t="s">
        <v>24</v>
      </c>
      <c r="E126" s="12" t="s">
        <v>25</v>
      </c>
      <c r="F126" s="12" t="s">
        <v>26</v>
      </c>
      <c r="G126" s="13" t="s">
        <v>27</v>
      </c>
      <c r="H126" s="11" t="s">
        <v>28</v>
      </c>
      <c r="I126" s="12">
        <v>225</v>
      </c>
      <c r="J126" s="12" t="s">
        <v>580</v>
      </c>
      <c r="K126" s="12"/>
      <c r="L126" s="12" t="s">
        <v>30</v>
      </c>
      <c r="M126" s="12">
        <v>2475</v>
      </c>
      <c r="N126" s="12">
        <v>0</v>
      </c>
      <c r="O126" s="12">
        <v>25</v>
      </c>
      <c r="P126" s="14">
        <v>44136</v>
      </c>
      <c r="Q126" s="15">
        <f t="shared" si="11"/>
        <v>2450</v>
      </c>
      <c r="R126" s="12">
        <v>2385</v>
      </c>
      <c r="S126" s="16">
        <f t="shared" si="7"/>
        <v>-65</v>
      </c>
      <c r="T126" s="19" t="s">
        <v>582</v>
      </c>
      <c r="U126" s="17">
        <v>44137</v>
      </c>
      <c r="V126" s="12"/>
      <c r="W126" s="12"/>
      <c r="X126" s="12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80">
        <v>20200427137399</v>
      </c>
      <c r="C127" s="25">
        <v>43948</v>
      </c>
      <c r="D127" s="26" t="s">
        <v>82</v>
      </c>
      <c r="E127" s="37" t="s">
        <v>83</v>
      </c>
      <c r="F127" s="37" t="s">
        <v>84</v>
      </c>
      <c r="G127" s="38" t="s">
        <v>85</v>
      </c>
      <c r="H127" s="37" t="s">
        <v>86</v>
      </c>
      <c r="I127" s="12">
        <v>226</v>
      </c>
      <c r="J127" s="12" t="s">
        <v>580</v>
      </c>
      <c r="K127" s="12"/>
      <c r="L127" s="37" t="s">
        <v>30</v>
      </c>
      <c r="M127" s="16">
        <v>6060</v>
      </c>
      <c r="N127" s="16">
        <v>0</v>
      </c>
      <c r="O127" s="16">
        <v>25</v>
      </c>
      <c r="P127" s="14">
        <v>44136</v>
      </c>
      <c r="Q127" s="15">
        <f t="shared" si="11"/>
        <v>6035</v>
      </c>
      <c r="R127" s="16">
        <v>6060</v>
      </c>
      <c r="S127" s="16">
        <f t="shared" si="7"/>
        <v>25</v>
      </c>
      <c r="T127" s="12" t="s">
        <v>583</v>
      </c>
      <c r="U127" s="17">
        <v>44148</v>
      </c>
      <c r="V127" s="16"/>
      <c r="W127" s="37"/>
      <c r="X127" s="11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80">
        <v>2019100884827</v>
      </c>
      <c r="C128" s="25">
        <v>43746</v>
      </c>
      <c r="D128" s="11" t="s">
        <v>77</v>
      </c>
      <c r="E128" s="12" t="s">
        <v>78</v>
      </c>
      <c r="F128" s="12" t="s">
        <v>26</v>
      </c>
      <c r="G128" s="13" t="s">
        <v>79</v>
      </c>
      <c r="H128" s="11" t="s">
        <v>80</v>
      </c>
      <c r="I128" s="12">
        <v>227</v>
      </c>
      <c r="J128" s="12" t="s">
        <v>580</v>
      </c>
      <c r="K128" s="12"/>
      <c r="L128" s="12" t="s">
        <v>30</v>
      </c>
      <c r="M128" s="12">
        <v>1225</v>
      </c>
      <c r="N128" s="12">
        <v>0</v>
      </c>
      <c r="O128" s="12">
        <v>25</v>
      </c>
      <c r="P128" s="14">
        <v>44136</v>
      </c>
      <c r="Q128" s="16">
        <f t="shared" si="11"/>
        <v>1200</v>
      </c>
      <c r="R128" s="12">
        <v>1200</v>
      </c>
      <c r="S128" s="16">
        <f t="shared" si="7"/>
        <v>0</v>
      </c>
      <c r="T128" s="12" t="s">
        <v>584</v>
      </c>
      <c r="U128" s="17">
        <v>44132</v>
      </c>
      <c r="V128" s="12"/>
      <c r="W128" s="12"/>
      <c r="X128" s="12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80">
        <v>20180608156255</v>
      </c>
      <c r="C129" s="14">
        <v>43259</v>
      </c>
      <c r="D129" s="26" t="s">
        <v>55</v>
      </c>
      <c r="E129" s="26" t="s">
        <v>56</v>
      </c>
      <c r="F129" s="26" t="s">
        <v>45</v>
      </c>
      <c r="G129" s="27" t="s">
        <v>57</v>
      </c>
      <c r="H129" s="26" t="s">
        <v>58</v>
      </c>
      <c r="I129" s="11">
        <v>228</v>
      </c>
      <c r="J129" s="12" t="s">
        <v>580</v>
      </c>
      <c r="K129" s="12"/>
      <c r="L129" s="43" t="s">
        <v>30</v>
      </c>
      <c r="M129" s="16">
        <v>12720</v>
      </c>
      <c r="N129" s="15">
        <v>0</v>
      </c>
      <c r="O129" s="15">
        <v>120</v>
      </c>
      <c r="P129" s="14">
        <v>44136</v>
      </c>
      <c r="Q129" s="15">
        <f t="shared" si="11"/>
        <v>12600</v>
      </c>
      <c r="R129" s="28">
        <f>3364+3374.5+3459.5+2480</f>
        <v>12678</v>
      </c>
      <c r="S129" s="16">
        <f t="shared" si="7"/>
        <v>78</v>
      </c>
      <c r="T129" s="12" t="s">
        <v>585</v>
      </c>
      <c r="U129" s="29" t="s">
        <v>586</v>
      </c>
      <c r="V129" s="12"/>
      <c r="W129" s="12"/>
      <c r="X129" s="12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spans="1:33" ht="15.75" customHeight="1">
      <c r="A130" s="8">
        <v>129</v>
      </c>
      <c r="B130" s="11" t="s">
        <v>61</v>
      </c>
      <c r="C130" s="21">
        <v>43462</v>
      </c>
      <c r="D130" s="11" t="s">
        <v>62</v>
      </c>
      <c r="E130" s="11" t="s">
        <v>63</v>
      </c>
      <c r="F130" s="11" t="s">
        <v>26</v>
      </c>
      <c r="G130" s="13" t="s">
        <v>381</v>
      </c>
      <c r="H130" s="11" t="s">
        <v>65</v>
      </c>
      <c r="I130" s="11">
        <v>229</v>
      </c>
      <c r="J130" s="12" t="s">
        <v>580</v>
      </c>
      <c r="K130" s="12"/>
      <c r="L130" s="11" t="s">
        <v>30</v>
      </c>
      <c r="M130" s="12">
        <v>20282.5</v>
      </c>
      <c r="N130" s="30">
        <v>0</v>
      </c>
      <c r="O130" s="30">
        <v>25</v>
      </c>
      <c r="P130" s="14">
        <v>44136</v>
      </c>
      <c r="Q130" s="16">
        <f t="shared" si="11"/>
        <v>20257.5</v>
      </c>
      <c r="R130" s="30">
        <v>20282.5</v>
      </c>
      <c r="S130" s="16">
        <f t="shared" si="7"/>
        <v>25</v>
      </c>
      <c r="T130" s="12" t="s">
        <v>587</v>
      </c>
      <c r="U130" s="17">
        <v>44132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80">
        <v>20181030156172</v>
      </c>
      <c r="C131" s="14">
        <v>43433</v>
      </c>
      <c r="D131" s="26" t="s">
        <v>375</v>
      </c>
      <c r="E131" s="26" t="s">
        <v>376</v>
      </c>
      <c r="F131" s="26" t="s">
        <v>377</v>
      </c>
      <c r="G131" s="27" t="s">
        <v>378</v>
      </c>
      <c r="H131" s="26" t="s">
        <v>379</v>
      </c>
      <c r="I131" s="12">
        <v>230</v>
      </c>
      <c r="J131" s="12" t="s">
        <v>580</v>
      </c>
      <c r="K131" s="12"/>
      <c r="L131" s="26" t="s">
        <v>30</v>
      </c>
      <c r="M131" s="12">
        <v>855</v>
      </c>
      <c r="N131" s="28">
        <v>0</v>
      </c>
      <c r="O131" s="28">
        <v>25</v>
      </c>
      <c r="P131" s="14">
        <v>44136</v>
      </c>
      <c r="Q131" s="15">
        <f t="shared" si="11"/>
        <v>830</v>
      </c>
      <c r="R131" s="15">
        <v>840</v>
      </c>
      <c r="S131" s="15">
        <f t="shared" si="7"/>
        <v>10</v>
      </c>
      <c r="T131" s="12" t="s">
        <v>588</v>
      </c>
      <c r="U131" s="17">
        <v>44132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80">
        <v>20181130156245</v>
      </c>
      <c r="C132" s="24">
        <v>43434</v>
      </c>
      <c r="D132" s="11" t="s">
        <v>43</v>
      </c>
      <c r="E132" s="11" t="s">
        <v>44</v>
      </c>
      <c r="F132" s="11" t="s">
        <v>45</v>
      </c>
      <c r="G132" s="13" t="s">
        <v>46</v>
      </c>
      <c r="H132" s="11" t="s">
        <v>47</v>
      </c>
      <c r="I132" s="12">
        <v>231</v>
      </c>
      <c r="J132" s="12" t="s">
        <v>580</v>
      </c>
      <c r="K132" s="12"/>
      <c r="L132" s="11" t="s">
        <v>30</v>
      </c>
      <c r="M132" s="16">
        <v>349</v>
      </c>
      <c r="N132" s="30">
        <v>0</v>
      </c>
      <c r="O132" s="30">
        <v>25</v>
      </c>
      <c r="P132" s="14">
        <v>44136</v>
      </c>
      <c r="Q132" s="16">
        <f t="shared" si="11"/>
        <v>324</v>
      </c>
      <c r="R132" s="16">
        <v>334</v>
      </c>
      <c r="S132" s="16">
        <f t="shared" si="7"/>
        <v>10</v>
      </c>
      <c r="T132" s="12" t="s">
        <v>589</v>
      </c>
      <c r="U132" s="17">
        <v>44132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80">
        <v>20200713153156</v>
      </c>
      <c r="C133" s="25">
        <v>44021</v>
      </c>
      <c r="D133" s="12" t="s">
        <v>49</v>
      </c>
      <c r="E133" s="12" t="s">
        <v>50</v>
      </c>
      <c r="F133" s="12" t="s">
        <v>51</v>
      </c>
      <c r="G133" s="13" t="s">
        <v>52</v>
      </c>
      <c r="H133" s="12" t="s">
        <v>53</v>
      </c>
      <c r="I133" s="12">
        <v>232</v>
      </c>
      <c r="J133" s="12" t="s">
        <v>580</v>
      </c>
      <c r="K133" s="12"/>
      <c r="L133" s="11" t="s">
        <v>30</v>
      </c>
      <c r="M133" s="12">
        <v>3409</v>
      </c>
      <c r="N133" s="16">
        <v>0</v>
      </c>
      <c r="O133" s="16">
        <v>25</v>
      </c>
      <c r="P133" s="14">
        <v>44136</v>
      </c>
      <c r="Q133" s="15">
        <f t="shared" si="11"/>
        <v>3384</v>
      </c>
      <c r="R133" s="12">
        <v>3409</v>
      </c>
      <c r="S133" s="16">
        <f t="shared" si="7"/>
        <v>25</v>
      </c>
      <c r="T133" s="12" t="s">
        <v>590</v>
      </c>
      <c r="U133" s="17">
        <v>44154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</row>
    <row r="134" spans="1:33" ht="15.75" customHeight="1">
      <c r="A134" s="8">
        <v>133</v>
      </c>
      <c r="B134" s="80">
        <v>20200820151434</v>
      </c>
      <c r="C134" s="14">
        <v>44063</v>
      </c>
      <c r="D134" s="12" t="s">
        <v>527</v>
      </c>
      <c r="E134" s="26" t="s">
        <v>528</v>
      </c>
      <c r="F134" s="26" t="s">
        <v>406</v>
      </c>
      <c r="G134" s="27" t="s">
        <v>529</v>
      </c>
      <c r="H134" s="26" t="s">
        <v>530</v>
      </c>
      <c r="I134" s="12">
        <v>233</v>
      </c>
      <c r="J134" s="12" t="s">
        <v>580</v>
      </c>
      <c r="K134" s="12"/>
      <c r="L134" s="11" t="s">
        <v>30</v>
      </c>
      <c r="M134" s="16">
        <v>9150</v>
      </c>
      <c r="N134" s="15">
        <v>0</v>
      </c>
      <c r="O134" s="15">
        <v>25</v>
      </c>
      <c r="P134" s="14">
        <v>44136</v>
      </c>
      <c r="Q134" s="15">
        <f t="shared" si="11"/>
        <v>9125</v>
      </c>
      <c r="R134" s="12">
        <v>8980</v>
      </c>
      <c r="S134" s="16">
        <f t="shared" si="7"/>
        <v>-145</v>
      </c>
      <c r="T134" s="12" t="s">
        <v>591</v>
      </c>
      <c r="U134" s="17">
        <v>44160</v>
      </c>
      <c r="V134" s="12"/>
      <c r="W134" s="12"/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80">
        <v>20200812151429</v>
      </c>
      <c r="C135" s="21">
        <v>44055</v>
      </c>
      <c r="D135" s="12" t="s">
        <v>88</v>
      </c>
      <c r="E135" s="11" t="s">
        <v>89</v>
      </c>
      <c r="F135" s="11" t="s">
        <v>26</v>
      </c>
      <c r="G135" s="13" t="s">
        <v>90</v>
      </c>
      <c r="H135" s="12" t="s">
        <v>91</v>
      </c>
      <c r="I135" s="12">
        <v>234</v>
      </c>
      <c r="J135" s="12" t="s">
        <v>580</v>
      </c>
      <c r="K135" s="79"/>
      <c r="L135" s="11" t="s">
        <v>30</v>
      </c>
      <c r="M135" s="30">
        <v>3407.5</v>
      </c>
      <c r="N135" s="30">
        <v>0</v>
      </c>
      <c r="O135" s="16">
        <v>0</v>
      </c>
      <c r="P135" s="14">
        <v>44136</v>
      </c>
      <c r="Q135" s="15">
        <f t="shared" si="11"/>
        <v>3407.5</v>
      </c>
      <c r="R135" s="12">
        <v>3202.5</v>
      </c>
      <c r="S135" s="16">
        <f t="shared" si="7"/>
        <v>-205</v>
      </c>
      <c r="T135" s="12" t="s">
        <v>592</v>
      </c>
      <c r="U135" s="17">
        <v>44148</v>
      </c>
    </row>
    <row r="136" spans="1:33" ht="15.75" customHeight="1">
      <c r="A136" s="8">
        <v>135</v>
      </c>
      <c r="B136" s="80">
        <v>20200225135060</v>
      </c>
      <c r="C136" s="25">
        <v>43886</v>
      </c>
      <c r="D136" s="12" t="s">
        <v>99</v>
      </c>
      <c r="E136" s="12" t="s">
        <v>100</v>
      </c>
      <c r="F136" s="12" t="s">
        <v>26</v>
      </c>
      <c r="G136" s="38" t="s">
        <v>101</v>
      </c>
      <c r="H136" s="12" t="s">
        <v>102</v>
      </c>
      <c r="I136" s="12">
        <v>235</v>
      </c>
      <c r="J136" s="12" t="s">
        <v>580</v>
      </c>
      <c r="K136" s="12"/>
      <c r="L136" s="11" t="s">
        <v>30</v>
      </c>
      <c r="M136" s="12">
        <v>1160</v>
      </c>
      <c r="N136" s="12">
        <v>0</v>
      </c>
      <c r="O136" s="12">
        <v>25</v>
      </c>
      <c r="P136" s="14">
        <v>44136</v>
      </c>
      <c r="Q136" s="16">
        <f t="shared" si="11"/>
        <v>1135</v>
      </c>
      <c r="R136" s="12">
        <v>1140</v>
      </c>
      <c r="S136" s="15">
        <f t="shared" si="7"/>
        <v>5</v>
      </c>
      <c r="T136" s="12" t="s">
        <v>593</v>
      </c>
      <c r="U136" s="22">
        <v>44138</v>
      </c>
      <c r="V136" s="12"/>
      <c r="W136" s="12"/>
      <c r="X136" s="12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80">
        <v>20200516137407</v>
      </c>
      <c r="C137" s="25">
        <v>43967</v>
      </c>
      <c r="D137" s="31" t="s">
        <v>67</v>
      </c>
      <c r="E137" s="31" t="s">
        <v>68</v>
      </c>
      <c r="F137" s="31" t="s">
        <v>26</v>
      </c>
      <c r="G137" s="32" t="s">
        <v>69</v>
      </c>
      <c r="H137" s="31" t="s">
        <v>70</v>
      </c>
      <c r="I137" s="12">
        <v>236</v>
      </c>
      <c r="J137" s="12" t="s">
        <v>580</v>
      </c>
      <c r="K137" s="33"/>
      <c r="L137" s="33" t="s">
        <v>30</v>
      </c>
      <c r="M137" s="34">
        <v>9025</v>
      </c>
      <c r="N137" s="34">
        <v>0</v>
      </c>
      <c r="O137" s="34">
        <v>25</v>
      </c>
      <c r="P137" s="14">
        <v>44136</v>
      </c>
      <c r="Q137" s="35">
        <f t="shared" si="11"/>
        <v>9000</v>
      </c>
      <c r="R137" s="34">
        <v>9007</v>
      </c>
      <c r="S137" s="35">
        <f t="shared" si="7"/>
        <v>7</v>
      </c>
      <c r="T137" s="12" t="s">
        <v>594</v>
      </c>
      <c r="U137" s="17">
        <v>44152</v>
      </c>
      <c r="V137" s="33"/>
      <c r="W137" s="33"/>
      <c r="X137" s="3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436</v>
      </c>
      <c r="C138" s="14">
        <v>43462</v>
      </c>
      <c r="D138" s="26" t="s">
        <v>437</v>
      </c>
      <c r="E138" s="26" t="s">
        <v>438</v>
      </c>
      <c r="F138" s="26" t="s">
        <v>51</v>
      </c>
      <c r="G138" s="27" t="s">
        <v>439</v>
      </c>
      <c r="H138" s="26" t="s">
        <v>440</v>
      </c>
      <c r="I138" s="26">
        <v>237</v>
      </c>
      <c r="J138" s="26" t="s">
        <v>595</v>
      </c>
      <c r="K138" s="93"/>
      <c r="L138" s="26" t="s">
        <v>30</v>
      </c>
      <c r="M138" s="15">
        <v>1165</v>
      </c>
      <c r="N138" s="15">
        <v>0</v>
      </c>
      <c r="O138" s="15">
        <v>0</v>
      </c>
      <c r="P138" s="14">
        <v>44136</v>
      </c>
      <c r="Q138" s="16">
        <f t="shared" si="11"/>
        <v>1165</v>
      </c>
      <c r="R138" s="43">
        <v>1165</v>
      </c>
      <c r="S138" s="15">
        <f t="shared" si="7"/>
        <v>0</v>
      </c>
      <c r="T138" s="12" t="s">
        <v>596</v>
      </c>
      <c r="U138" s="17">
        <v>44152</v>
      </c>
      <c r="V138" s="43"/>
      <c r="W138" s="43"/>
      <c r="X138" s="43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80">
        <v>20201111172349</v>
      </c>
      <c r="C139" s="25">
        <v>44146</v>
      </c>
      <c r="D139" s="31" t="s">
        <v>597</v>
      </c>
      <c r="E139" s="31" t="s">
        <v>598</v>
      </c>
      <c r="F139" s="31" t="s">
        <v>406</v>
      </c>
      <c r="G139" s="32" t="s">
        <v>599</v>
      </c>
      <c r="H139" s="31" t="s">
        <v>600</v>
      </c>
      <c r="I139" s="12">
        <v>238</v>
      </c>
      <c r="J139" s="12" t="s">
        <v>601</v>
      </c>
      <c r="K139" s="33"/>
      <c r="L139" s="33" t="s">
        <v>30</v>
      </c>
      <c r="M139" s="34">
        <v>3275</v>
      </c>
      <c r="N139" s="34">
        <v>0</v>
      </c>
      <c r="O139" s="34">
        <v>25</v>
      </c>
      <c r="P139" s="14">
        <v>44138</v>
      </c>
      <c r="Q139" s="35">
        <f t="shared" si="11"/>
        <v>3250</v>
      </c>
      <c r="R139" s="34">
        <v>3260</v>
      </c>
      <c r="S139" s="35">
        <f t="shared" si="7"/>
        <v>10</v>
      </c>
      <c r="T139" s="19" t="s">
        <v>602</v>
      </c>
      <c r="U139" s="17">
        <v>44152</v>
      </c>
    </row>
    <row r="140" spans="1:33" ht="15.75" customHeight="1">
      <c r="A140" s="8">
        <v>139</v>
      </c>
      <c r="B140" s="11" t="s">
        <v>93</v>
      </c>
      <c r="C140" s="21">
        <v>43353</v>
      </c>
      <c r="D140" s="11" t="s">
        <v>94</v>
      </c>
      <c r="E140" s="37" t="s">
        <v>95</v>
      </c>
      <c r="F140" s="37" t="s">
        <v>45</v>
      </c>
      <c r="G140" s="38" t="s">
        <v>96</v>
      </c>
      <c r="H140" s="37" t="s">
        <v>97</v>
      </c>
      <c r="I140" s="11">
        <v>239</v>
      </c>
      <c r="J140" s="12" t="s">
        <v>603</v>
      </c>
      <c r="K140" s="12">
        <v>885786681</v>
      </c>
      <c r="L140" s="37" t="s">
        <v>30</v>
      </c>
      <c r="M140" s="16">
        <v>905</v>
      </c>
      <c r="N140" s="16">
        <v>0</v>
      </c>
      <c r="O140" s="16">
        <v>25</v>
      </c>
      <c r="P140" s="14">
        <v>44155</v>
      </c>
      <c r="Q140" s="16">
        <f t="shared" si="11"/>
        <v>880</v>
      </c>
      <c r="R140" s="16">
        <v>890</v>
      </c>
      <c r="S140" s="16">
        <f t="shared" si="7"/>
        <v>10</v>
      </c>
      <c r="T140" s="12" t="s">
        <v>604</v>
      </c>
      <c r="U140" s="17">
        <v>44166</v>
      </c>
      <c r="V140" s="16"/>
      <c r="W140" s="37"/>
      <c r="X140" s="11"/>
    </row>
    <row r="141" spans="1:33" ht="15.75" customHeight="1">
      <c r="A141" s="8">
        <v>140</v>
      </c>
      <c r="B141" s="12" t="s">
        <v>105</v>
      </c>
      <c r="C141" s="41">
        <v>42625</v>
      </c>
      <c r="D141" s="12" t="s">
        <v>106</v>
      </c>
      <c r="E141" s="12" t="s">
        <v>107</v>
      </c>
      <c r="F141" s="12" t="s">
        <v>26</v>
      </c>
      <c r="G141" s="12"/>
      <c r="H141" s="12"/>
      <c r="I141" s="12">
        <v>240</v>
      </c>
      <c r="J141" s="12" t="s">
        <v>605</v>
      </c>
      <c r="K141" s="108"/>
      <c r="L141" s="12" t="s">
        <v>30</v>
      </c>
      <c r="M141" s="30">
        <v>33455</v>
      </c>
      <c r="N141" s="30">
        <v>0</v>
      </c>
      <c r="O141" s="30">
        <v>0</v>
      </c>
      <c r="P141" s="109">
        <v>44161</v>
      </c>
      <c r="Q141" s="30">
        <f t="shared" si="11"/>
        <v>33455</v>
      </c>
      <c r="R141" s="30">
        <v>33455</v>
      </c>
      <c r="S141" s="30">
        <f t="shared" si="7"/>
        <v>0</v>
      </c>
      <c r="T141" s="12" t="s">
        <v>606</v>
      </c>
      <c r="U141" s="17">
        <v>44166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80">
        <v>20200225135060</v>
      </c>
      <c r="C142" s="25">
        <v>43886</v>
      </c>
      <c r="D142" s="12" t="s">
        <v>99</v>
      </c>
      <c r="E142" s="12" t="s">
        <v>100</v>
      </c>
      <c r="F142" s="12" t="s">
        <v>26</v>
      </c>
      <c r="G142" s="38" t="s">
        <v>101</v>
      </c>
      <c r="H142" s="12" t="s">
        <v>102</v>
      </c>
      <c r="I142" s="12">
        <v>241</v>
      </c>
      <c r="J142" s="12" t="s">
        <v>607</v>
      </c>
      <c r="K142" s="12"/>
      <c r="L142" s="11" t="s">
        <v>30</v>
      </c>
      <c r="M142" s="12">
        <v>641</v>
      </c>
      <c r="N142" s="12">
        <v>0</v>
      </c>
      <c r="O142" s="12">
        <v>25</v>
      </c>
      <c r="P142" s="14">
        <v>44166</v>
      </c>
      <c r="Q142" s="16">
        <f t="shared" si="11"/>
        <v>616</v>
      </c>
      <c r="R142" s="12">
        <v>596</v>
      </c>
      <c r="S142" s="15">
        <f t="shared" si="7"/>
        <v>-20</v>
      </c>
      <c r="T142" s="12" t="s">
        <v>608</v>
      </c>
      <c r="U142" s="22">
        <v>44188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80">
        <v>20180608156255</v>
      </c>
      <c r="C143" s="14">
        <v>43259</v>
      </c>
      <c r="D143" s="26" t="s">
        <v>55</v>
      </c>
      <c r="E143" s="26" t="s">
        <v>56</v>
      </c>
      <c r="F143" s="26" t="s">
        <v>45</v>
      </c>
      <c r="G143" s="27" t="s">
        <v>57</v>
      </c>
      <c r="H143" s="11" t="s">
        <v>58</v>
      </c>
      <c r="I143" s="11">
        <v>242</v>
      </c>
      <c r="J143" s="12" t="s">
        <v>607</v>
      </c>
      <c r="K143" s="12"/>
      <c r="L143" s="43" t="s">
        <v>30</v>
      </c>
      <c r="M143" s="16">
        <v>12360</v>
      </c>
      <c r="N143" s="15">
        <v>0</v>
      </c>
      <c r="O143" s="15">
        <v>120</v>
      </c>
      <c r="P143" s="14">
        <v>44166</v>
      </c>
      <c r="Q143" s="15">
        <f t="shared" si="11"/>
        <v>12240</v>
      </c>
      <c r="R143" s="28">
        <f>3529+3514.5+3516.5+1800</f>
        <v>12360</v>
      </c>
      <c r="S143" s="16">
        <f t="shared" si="7"/>
        <v>120</v>
      </c>
      <c r="T143" s="12" t="s">
        <v>609</v>
      </c>
      <c r="U143" s="29" t="s">
        <v>610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1" t="s">
        <v>61</v>
      </c>
      <c r="C144" s="21">
        <v>43462</v>
      </c>
      <c r="D144" s="11" t="s">
        <v>62</v>
      </c>
      <c r="E144" s="11" t="s">
        <v>63</v>
      </c>
      <c r="F144" s="11" t="s">
        <v>26</v>
      </c>
      <c r="G144" s="13" t="s">
        <v>381</v>
      </c>
      <c r="H144" s="11" t="s">
        <v>65</v>
      </c>
      <c r="I144" s="12">
        <v>243</v>
      </c>
      <c r="J144" s="12" t="s">
        <v>607</v>
      </c>
      <c r="K144" s="12"/>
      <c r="L144" s="11" t="s">
        <v>30</v>
      </c>
      <c r="M144" s="12">
        <v>17762</v>
      </c>
      <c r="N144" s="30">
        <v>0</v>
      </c>
      <c r="O144" s="30">
        <v>25</v>
      </c>
      <c r="P144" s="14">
        <v>44166</v>
      </c>
      <c r="Q144" s="16">
        <f t="shared" si="11"/>
        <v>17737</v>
      </c>
      <c r="R144" s="30">
        <v>17762</v>
      </c>
      <c r="S144" s="16">
        <f t="shared" si="7"/>
        <v>25</v>
      </c>
      <c r="T144" s="12" t="s">
        <v>611</v>
      </c>
      <c r="U144" s="17">
        <v>44169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20181130156245</v>
      </c>
      <c r="C145" s="24">
        <v>43434</v>
      </c>
      <c r="D145" s="11" t="s">
        <v>43</v>
      </c>
      <c r="E145" s="11" t="s">
        <v>44</v>
      </c>
      <c r="F145" s="11" t="s">
        <v>45</v>
      </c>
      <c r="G145" s="13" t="s">
        <v>46</v>
      </c>
      <c r="H145" s="11" t="s">
        <v>47</v>
      </c>
      <c r="I145" s="12">
        <v>244</v>
      </c>
      <c r="J145" s="12" t="s">
        <v>607</v>
      </c>
      <c r="K145" s="12"/>
      <c r="L145" s="11" t="s">
        <v>30</v>
      </c>
      <c r="M145" s="16">
        <v>349</v>
      </c>
      <c r="N145" s="30">
        <v>0</v>
      </c>
      <c r="O145" s="30">
        <v>25</v>
      </c>
      <c r="P145" s="14">
        <v>44166</v>
      </c>
      <c r="Q145" s="16">
        <f t="shared" si="11"/>
        <v>324</v>
      </c>
      <c r="R145" s="16">
        <v>334</v>
      </c>
      <c r="S145" s="16">
        <f t="shared" si="7"/>
        <v>10</v>
      </c>
      <c r="T145" s="12" t="s">
        <v>612</v>
      </c>
      <c r="U145" s="17">
        <v>44166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11" t="s">
        <v>33</v>
      </c>
      <c r="C146" s="21">
        <v>43435</v>
      </c>
      <c r="D146" s="11" t="s">
        <v>34</v>
      </c>
      <c r="E146" s="11" t="s">
        <v>35</v>
      </c>
      <c r="F146" s="11" t="s">
        <v>36</v>
      </c>
      <c r="G146" s="13" t="s">
        <v>37</v>
      </c>
      <c r="H146" s="11" t="s">
        <v>38</v>
      </c>
      <c r="I146" s="11">
        <v>245</v>
      </c>
      <c r="J146" s="12" t="s">
        <v>613</v>
      </c>
      <c r="K146" s="12">
        <v>885786681</v>
      </c>
      <c r="L146" s="11" t="s">
        <v>40</v>
      </c>
      <c r="M146" s="16">
        <v>2895</v>
      </c>
      <c r="N146" s="16">
        <v>35</v>
      </c>
      <c r="O146" s="16">
        <v>10</v>
      </c>
      <c r="P146" s="14">
        <v>44166</v>
      </c>
      <c r="Q146" s="15">
        <f t="shared" si="11"/>
        <v>2885</v>
      </c>
      <c r="R146" s="16">
        <v>2895</v>
      </c>
      <c r="S146" s="16">
        <f t="shared" si="7"/>
        <v>10</v>
      </c>
      <c r="T146" s="12" t="s">
        <v>614</v>
      </c>
      <c r="U146" s="110">
        <v>44180</v>
      </c>
      <c r="V146" s="12" t="s">
        <v>538</v>
      </c>
      <c r="W146" s="11"/>
      <c r="X146" s="12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80">
        <v>20200713153156</v>
      </c>
      <c r="C147" s="25">
        <v>44021</v>
      </c>
      <c r="D147" s="12" t="s">
        <v>49</v>
      </c>
      <c r="E147" s="12" t="s">
        <v>50</v>
      </c>
      <c r="F147" s="12" t="s">
        <v>51</v>
      </c>
      <c r="G147" s="13" t="s">
        <v>52</v>
      </c>
      <c r="H147" s="12" t="s">
        <v>53</v>
      </c>
      <c r="I147" s="11">
        <v>246</v>
      </c>
      <c r="J147" s="12" t="s">
        <v>607</v>
      </c>
      <c r="K147" s="12"/>
      <c r="L147" s="11" t="s">
        <v>30</v>
      </c>
      <c r="M147" s="12">
        <v>1225</v>
      </c>
      <c r="N147" s="16">
        <v>0</v>
      </c>
      <c r="O147" s="16">
        <v>25</v>
      </c>
      <c r="P147" s="14">
        <v>44166</v>
      </c>
      <c r="Q147" s="15">
        <f t="shared" si="11"/>
        <v>1200</v>
      </c>
      <c r="R147" s="12">
        <v>1225</v>
      </c>
      <c r="S147" s="16">
        <f t="shared" si="7"/>
        <v>25</v>
      </c>
      <c r="T147" s="12" t="s">
        <v>615</v>
      </c>
      <c r="U147" s="17">
        <v>44168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</row>
    <row r="148" spans="1:33" ht="15.75" customHeight="1">
      <c r="A148" s="8">
        <v>147</v>
      </c>
      <c r="B148" s="80">
        <v>20200820151434</v>
      </c>
      <c r="C148" s="14">
        <v>44063</v>
      </c>
      <c r="D148" s="12" t="s">
        <v>527</v>
      </c>
      <c r="E148" s="26" t="s">
        <v>528</v>
      </c>
      <c r="F148" s="26" t="s">
        <v>406</v>
      </c>
      <c r="G148" s="27" t="s">
        <v>529</v>
      </c>
      <c r="H148" s="11" t="s">
        <v>530</v>
      </c>
      <c r="I148" s="12">
        <v>247</v>
      </c>
      <c r="J148" s="12" t="s">
        <v>607</v>
      </c>
      <c r="K148" s="12"/>
      <c r="L148" s="11" t="s">
        <v>30</v>
      </c>
      <c r="M148" s="16">
        <v>9350</v>
      </c>
      <c r="N148" s="15">
        <v>0</v>
      </c>
      <c r="O148" s="15">
        <v>25</v>
      </c>
      <c r="P148" s="14">
        <v>44166</v>
      </c>
      <c r="Q148" s="15">
        <f t="shared" si="11"/>
        <v>9325</v>
      </c>
      <c r="R148" s="12">
        <v>9100</v>
      </c>
      <c r="S148" s="16">
        <f t="shared" si="7"/>
        <v>-225</v>
      </c>
      <c r="T148" s="12" t="s">
        <v>616</v>
      </c>
      <c r="U148" s="17">
        <v>44182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80">
        <v>20200427137403</v>
      </c>
      <c r="C149" s="25">
        <v>43948</v>
      </c>
      <c r="D149" s="11" t="s">
        <v>72</v>
      </c>
      <c r="E149" s="11" t="s">
        <v>73</v>
      </c>
      <c r="F149" s="11" t="s">
        <v>26</v>
      </c>
      <c r="G149" s="13" t="s">
        <v>74</v>
      </c>
      <c r="H149" s="11" t="s">
        <v>567</v>
      </c>
      <c r="I149" s="11">
        <v>248</v>
      </c>
      <c r="J149" s="12" t="s">
        <v>607</v>
      </c>
      <c r="K149" s="12"/>
      <c r="L149" s="11" t="s">
        <v>30</v>
      </c>
      <c r="M149" s="16">
        <v>1025</v>
      </c>
      <c r="N149" s="16">
        <v>0</v>
      </c>
      <c r="O149" s="16">
        <v>25</v>
      </c>
      <c r="P149" s="14">
        <v>44166</v>
      </c>
      <c r="Q149" s="15">
        <f t="shared" si="11"/>
        <v>1000</v>
      </c>
      <c r="R149" s="16">
        <v>1015</v>
      </c>
      <c r="S149" s="16">
        <f t="shared" si="7"/>
        <v>15</v>
      </c>
      <c r="T149" s="12" t="s">
        <v>617</v>
      </c>
      <c r="U149" s="17">
        <v>44169</v>
      </c>
      <c r="V149" s="12"/>
      <c r="W149" s="11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80">
        <v>2019100884827</v>
      </c>
      <c r="C150" s="25">
        <v>43746</v>
      </c>
      <c r="D150" s="11" t="s">
        <v>77</v>
      </c>
      <c r="E150" s="12" t="s">
        <v>78</v>
      </c>
      <c r="F150" s="12" t="s">
        <v>26</v>
      </c>
      <c r="G150" s="13" t="s">
        <v>79</v>
      </c>
      <c r="H150" s="11" t="s">
        <v>80</v>
      </c>
      <c r="I150" s="11">
        <v>249</v>
      </c>
      <c r="J150" s="12" t="s">
        <v>607</v>
      </c>
      <c r="K150" s="12"/>
      <c r="L150" s="12" t="s">
        <v>30</v>
      </c>
      <c r="M150" s="12">
        <v>1225</v>
      </c>
      <c r="N150" s="12">
        <v>0</v>
      </c>
      <c r="O150" s="12">
        <v>25</v>
      </c>
      <c r="P150" s="14">
        <v>44166</v>
      </c>
      <c r="Q150" s="16">
        <f t="shared" si="11"/>
        <v>1200</v>
      </c>
      <c r="R150" s="12">
        <v>1200</v>
      </c>
      <c r="S150" s="16">
        <f t="shared" si="7"/>
        <v>0</v>
      </c>
      <c r="T150" s="12" t="s">
        <v>618</v>
      </c>
      <c r="U150" s="17">
        <v>44166</v>
      </c>
      <c r="V150" s="12"/>
      <c r="W150" s="12"/>
      <c r="X150" s="12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80">
        <v>20200427137399</v>
      </c>
      <c r="C151" s="25">
        <v>43948</v>
      </c>
      <c r="D151" s="26" t="s">
        <v>82</v>
      </c>
      <c r="E151" s="37" t="s">
        <v>83</v>
      </c>
      <c r="F151" s="37" t="s">
        <v>84</v>
      </c>
      <c r="G151" s="38" t="s">
        <v>85</v>
      </c>
      <c r="H151" s="37" t="s">
        <v>86</v>
      </c>
      <c r="I151" s="12">
        <v>250</v>
      </c>
      <c r="J151" s="12" t="s">
        <v>607</v>
      </c>
      <c r="K151" s="12"/>
      <c r="L151" s="37" t="s">
        <v>30</v>
      </c>
      <c r="M151" s="16">
        <v>5160</v>
      </c>
      <c r="N151" s="16">
        <v>0</v>
      </c>
      <c r="O151" s="16">
        <v>25</v>
      </c>
      <c r="P151" s="14">
        <v>44166</v>
      </c>
      <c r="Q151" s="15">
        <f t="shared" si="11"/>
        <v>5135</v>
      </c>
      <c r="R151" s="16">
        <v>5160</v>
      </c>
      <c r="S151" s="16">
        <f t="shared" si="7"/>
        <v>25</v>
      </c>
      <c r="T151" s="12" t="s">
        <v>619</v>
      </c>
      <c r="U151" s="17">
        <v>44181</v>
      </c>
      <c r="V151" s="16"/>
      <c r="W151" s="37"/>
      <c r="X151" s="11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80">
        <v>20200703140963</v>
      </c>
      <c r="C152" s="10">
        <v>44013</v>
      </c>
      <c r="D152" s="11" t="s">
        <v>24</v>
      </c>
      <c r="E152" s="12" t="s">
        <v>25</v>
      </c>
      <c r="F152" s="12" t="s">
        <v>26</v>
      </c>
      <c r="G152" s="13" t="s">
        <v>27</v>
      </c>
      <c r="H152" s="11" t="s">
        <v>28</v>
      </c>
      <c r="I152" s="11">
        <v>251</v>
      </c>
      <c r="J152" s="12" t="s">
        <v>607</v>
      </c>
      <c r="K152" s="12"/>
      <c r="L152" s="12" t="s">
        <v>30</v>
      </c>
      <c r="M152" s="12">
        <v>2490</v>
      </c>
      <c r="N152" s="12">
        <v>0</v>
      </c>
      <c r="O152" s="12">
        <v>25</v>
      </c>
      <c r="P152" s="14">
        <v>44166</v>
      </c>
      <c r="Q152" s="15">
        <f t="shared" si="11"/>
        <v>2465</v>
      </c>
      <c r="R152" s="12">
        <v>2450</v>
      </c>
      <c r="S152" s="16">
        <f t="shared" si="7"/>
        <v>-15</v>
      </c>
      <c r="T152" s="19" t="s">
        <v>620</v>
      </c>
      <c r="U152" s="17">
        <v>44166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20200516137407</v>
      </c>
      <c r="C153" s="25">
        <v>43967</v>
      </c>
      <c r="D153" s="31" t="s">
        <v>67</v>
      </c>
      <c r="E153" s="31" t="s">
        <v>68</v>
      </c>
      <c r="F153" s="31" t="s">
        <v>26</v>
      </c>
      <c r="G153" s="32" t="s">
        <v>69</v>
      </c>
      <c r="H153" s="11" t="s">
        <v>70</v>
      </c>
      <c r="I153" s="12">
        <v>252</v>
      </c>
      <c r="J153" s="12" t="s">
        <v>607</v>
      </c>
      <c r="K153" s="33"/>
      <c r="L153" s="33" t="s">
        <v>30</v>
      </c>
      <c r="M153" s="34">
        <v>6025</v>
      </c>
      <c r="N153" s="34">
        <v>0</v>
      </c>
      <c r="O153" s="34">
        <v>25</v>
      </c>
      <c r="P153" s="14">
        <v>44166</v>
      </c>
      <c r="Q153" s="35">
        <f t="shared" si="11"/>
        <v>6000</v>
      </c>
      <c r="R153" s="34">
        <v>6007</v>
      </c>
      <c r="S153" s="35">
        <f t="shared" si="7"/>
        <v>7</v>
      </c>
      <c r="T153" s="12" t="s">
        <v>621</v>
      </c>
      <c r="U153" s="17">
        <v>44179</v>
      </c>
      <c r="V153" s="33"/>
      <c r="W153" s="33"/>
      <c r="X153" s="33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80">
        <v>20201111172349</v>
      </c>
      <c r="C154" s="25">
        <v>44146</v>
      </c>
      <c r="D154" s="31" t="s">
        <v>597</v>
      </c>
      <c r="E154" s="31" t="s">
        <v>598</v>
      </c>
      <c r="F154" s="31" t="s">
        <v>406</v>
      </c>
      <c r="G154" s="32" t="s">
        <v>599</v>
      </c>
      <c r="H154" s="11" t="s">
        <v>600</v>
      </c>
      <c r="I154" s="12">
        <v>253</v>
      </c>
      <c r="J154" s="12" t="s">
        <v>607</v>
      </c>
      <c r="K154" s="33"/>
      <c r="L154" s="33" t="s">
        <v>30</v>
      </c>
      <c r="M154" s="34">
        <v>6525</v>
      </c>
      <c r="N154" s="34">
        <v>0</v>
      </c>
      <c r="O154" s="34">
        <v>25</v>
      </c>
      <c r="P154" s="14">
        <v>44166</v>
      </c>
      <c r="Q154" s="35">
        <f t="shared" si="11"/>
        <v>6500</v>
      </c>
      <c r="R154" s="34">
        <v>6505</v>
      </c>
      <c r="S154" s="35">
        <f t="shared" si="7"/>
        <v>5</v>
      </c>
      <c r="T154" s="19" t="s">
        <v>622</v>
      </c>
      <c r="U154" s="17">
        <v>44173</v>
      </c>
    </row>
    <row r="155" spans="1:33" ht="15.75" customHeight="1">
      <c r="A155" s="8">
        <v>154</v>
      </c>
      <c r="B155" s="80">
        <v>20200812151429</v>
      </c>
      <c r="C155" s="21">
        <v>44055</v>
      </c>
      <c r="D155" s="12" t="s">
        <v>88</v>
      </c>
      <c r="E155" s="11" t="s">
        <v>89</v>
      </c>
      <c r="F155" s="11" t="s">
        <v>26</v>
      </c>
      <c r="G155" s="13" t="s">
        <v>90</v>
      </c>
      <c r="H155" s="12" t="s">
        <v>91</v>
      </c>
      <c r="I155" s="11">
        <v>254</v>
      </c>
      <c r="J155" s="12" t="s">
        <v>607</v>
      </c>
      <c r="K155" s="79"/>
      <c r="L155" s="11" t="s">
        <v>30</v>
      </c>
      <c r="M155" s="30">
        <v>2992.5</v>
      </c>
      <c r="N155" s="30">
        <v>0</v>
      </c>
      <c r="O155" s="16">
        <v>0</v>
      </c>
      <c r="P155" s="14">
        <v>44166</v>
      </c>
      <c r="Q155" s="15">
        <f t="shared" si="11"/>
        <v>2992.5</v>
      </c>
      <c r="R155" s="12">
        <v>2817.5</v>
      </c>
      <c r="S155" s="16">
        <f t="shared" si="7"/>
        <v>-175</v>
      </c>
      <c r="T155" s="12" t="s">
        <v>623</v>
      </c>
      <c r="U155" s="17">
        <v>44180</v>
      </c>
    </row>
    <row r="156" spans="1:33" ht="15.75" customHeight="1">
      <c r="A156" s="8">
        <v>155</v>
      </c>
      <c r="B156" s="26" t="s">
        <v>436</v>
      </c>
      <c r="C156" s="14">
        <v>43462</v>
      </c>
      <c r="D156" s="26" t="s">
        <v>437</v>
      </c>
      <c r="E156" s="26" t="s">
        <v>438</v>
      </c>
      <c r="F156" s="26" t="s">
        <v>51</v>
      </c>
      <c r="G156" s="27" t="s">
        <v>439</v>
      </c>
      <c r="H156" s="26" t="s">
        <v>440</v>
      </c>
      <c r="I156" s="12">
        <v>255</v>
      </c>
      <c r="J156" s="26" t="s">
        <v>595</v>
      </c>
      <c r="K156" s="93"/>
      <c r="L156" s="26" t="s">
        <v>30</v>
      </c>
      <c r="M156" s="15">
        <v>1800</v>
      </c>
      <c r="N156" s="15">
        <v>0</v>
      </c>
      <c r="O156" s="15">
        <v>0</v>
      </c>
      <c r="P156" s="14">
        <v>44166</v>
      </c>
      <c r="Q156" s="16">
        <f t="shared" si="11"/>
        <v>1800</v>
      </c>
      <c r="R156" s="43">
        <v>1800</v>
      </c>
      <c r="S156" s="15">
        <f t="shared" si="7"/>
        <v>0</v>
      </c>
      <c r="T156" s="12" t="s">
        <v>596</v>
      </c>
      <c r="U156" s="17">
        <v>44152</v>
      </c>
      <c r="V156" s="43"/>
      <c r="W156" s="43"/>
      <c r="X156" s="43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80">
        <v>20200427137399</v>
      </c>
      <c r="C157" s="25">
        <v>43948</v>
      </c>
      <c r="D157" s="26" t="s">
        <v>82</v>
      </c>
      <c r="E157" s="37" t="s">
        <v>83</v>
      </c>
      <c r="F157" s="37" t="s">
        <v>84</v>
      </c>
      <c r="G157" s="38" t="s">
        <v>85</v>
      </c>
      <c r="H157" s="37" t="s">
        <v>86</v>
      </c>
      <c r="I157" s="12">
        <v>256</v>
      </c>
      <c r="J157" s="12" t="s">
        <v>607</v>
      </c>
      <c r="K157" s="12"/>
      <c r="L157" s="37" t="s">
        <v>30</v>
      </c>
      <c r="M157" s="16">
        <v>1842</v>
      </c>
      <c r="N157" s="16">
        <v>0</v>
      </c>
      <c r="O157" s="16">
        <v>25</v>
      </c>
      <c r="P157" s="14">
        <v>44182</v>
      </c>
      <c r="Q157" s="15">
        <f t="shared" si="11"/>
        <v>1817</v>
      </c>
      <c r="R157" s="16">
        <v>1842</v>
      </c>
      <c r="S157" s="16">
        <f t="shared" si="7"/>
        <v>25</v>
      </c>
      <c r="T157" s="12" t="s">
        <v>624</v>
      </c>
      <c r="U157" s="17">
        <v>44223</v>
      </c>
      <c r="V157" s="16"/>
      <c r="W157" s="37"/>
      <c r="X157" s="11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12" t="s">
        <v>105</v>
      </c>
      <c r="C158" s="41">
        <v>42625</v>
      </c>
      <c r="D158" s="12" t="s">
        <v>106</v>
      </c>
      <c r="E158" s="12" t="s">
        <v>107</v>
      </c>
      <c r="F158" s="12" t="s">
        <v>26</v>
      </c>
      <c r="G158" s="12"/>
      <c r="H158" s="12"/>
      <c r="I158" s="12">
        <v>257</v>
      </c>
      <c r="J158" s="12" t="s">
        <v>607</v>
      </c>
      <c r="K158" s="108"/>
      <c r="L158" s="12" t="s">
        <v>30</v>
      </c>
      <c r="M158" s="30">
        <v>41320</v>
      </c>
      <c r="N158" s="30">
        <v>0</v>
      </c>
      <c r="O158" s="30">
        <v>0</v>
      </c>
      <c r="P158" s="109">
        <v>44189</v>
      </c>
      <c r="Q158" s="30">
        <f t="shared" si="11"/>
        <v>41320</v>
      </c>
      <c r="R158" s="30">
        <v>41320</v>
      </c>
      <c r="S158" s="30">
        <f t="shared" si="7"/>
        <v>0</v>
      </c>
      <c r="T158" s="12" t="s">
        <v>625</v>
      </c>
      <c r="U158" s="17">
        <v>44207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80">
        <v>20200703140963</v>
      </c>
      <c r="C159" s="10">
        <v>44013</v>
      </c>
      <c r="D159" s="11" t="s">
        <v>24</v>
      </c>
      <c r="E159" s="12" t="s">
        <v>25</v>
      </c>
      <c r="F159" s="12" t="s">
        <v>26</v>
      </c>
      <c r="G159" s="13" t="s">
        <v>27</v>
      </c>
      <c r="H159" s="11" t="s">
        <v>28</v>
      </c>
      <c r="I159" s="11">
        <v>258</v>
      </c>
      <c r="J159" s="12" t="s">
        <v>626</v>
      </c>
      <c r="K159" s="12"/>
      <c r="L159" s="12" t="s">
        <v>30</v>
      </c>
      <c r="M159" s="12">
        <v>2425</v>
      </c>
      <c r="N159" s="12">
        <v>0</v>
      </c>
      <c r="O159" s="12">
        <v>25</v>
      </c>
      <c r="P159" s="14">
        <v>44197</v>
      </c>
      <c r="Q159" s="15">
        <f t="shared" si="11"/>
        <v>2400</v>
      </c>
      <c r="R159" s="12">
        <v>2385</v>
      </c>
      <c r="S159" s="16">
        <f t="shared" si="7"/>
        <v>-15</v>
      </c>
      <c r="T159" s="12" t="s">
        <v>627</v>
      </c>
      <c r="U159" s="111">
        <v>44188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80">
        <v>20180608156255</v>
      </c>
      <c r="C160" s="14">
        <v>43259</v>
      </c>
      <c r="D160" s="26" t="s">
        <v>55</v>
      </c>
      <c r="E160" s="26" t="s">
        <v>56</v>
      </c>
      <c r="F160" s="26" t="s">
        <v>45</v>
      </c>
      <c r="G160" s="27" t="s">
        <v>57</v>
      </c>
      <c r="H160" s="11" t="s">
        <v>58</v>
      </c>
      <c r="I160" s="12">
        <v>259</v>
      </c>
      <c r="J160" s="12" t="s">
        <v>626</v>
      </c>
      <c r="K160" s="12"/>
      <c r="L160" s="12" t="s">
        <v>30</v>
      </c>
      <c r="M160" s="12">
        <v>21319</v>
      </c>
      <c r="N160" s="12">
        <v>0</v>
      </c>
      <c r="O160" s="12">
        <v>120</v>
      </c>
      <c r="P160" s="14">
        <v>44197</v>
      </c>
      <c r="Q160" s="15">
        <f t="shared" si="11"/>
        <v>21199</v>
      </c>
      <c r="R160" s="28">
        <f>3588.5+3608+3644.5+3636.5+3676.5+3164.9</f>
        <v>21318.9</v>
      </c>
      <c r="S160" s="16">
        <f t="shared" si="7"/>
        <v>119.90000000000146</v>
      </c>
      <c r="T160" s="12" t="s">
        <v>628</v>
      </c>
      <c r="U160" s="29" t="s">
        <v>629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61</v>
      </c>
      <c r="C161" s="21">
        <v>43462</v>
      </c>
      <c r="D161" s="11" t="s">
        <v>62</v>
      </c>
      <c r="E161" s="11" t="s">
        <v>63</v>
      </c>
      <c r="F161" s="11" t="s">
        <v>26</v>
      </c>
      <c r="G161" s="13" t="s">
        <v>64</v>
      </c>
      <c r="H161" s="11" t="s">
        <v>65</v>
      </c>
      <c r="I161" s="11">
        <v>260</v>
      </c>
      <c r="J161" s="12" t="s">
        <v>626</v>
      </c>
      <c r="K161" s="12"/>
      <c r="L161" s="12" t="s">
        <v>30</v>
      </c>
      <c r="M161" s="16">
        <v>19729</v>
      </c>
      <c r="N161" s="12">
        <v>0</v>
      </c>
      <c r="O161" s="12">
        <v>25</v>
      </c>
      <c r="P161" s="14">
        <v>44197</v>
      </c>
      <c r="Q161" s="16">
        <f t="shared" si="11"/>
        <v>19704</v>
      </c>
      <c r="R161" s="30">
        <v>19729</v>
      </c>
      <c r="S161" s="16">
        <f t="shared" si="7"/>
        <v>25</v>
      </c>
      <c r="T161" s="12" t="s">
        <v>630</v>
      </c>
      <c r="U161" s="17">
        <v>44194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A162" s="8">
        <v>161</v>
      </c>
      <c r="B162" s="80">
        <v>20181130156245</v>
      </c>
      <c r="C162" s="24">
        <v>43434</v>
      </c>
      <c r="D162" s="11" t="s">
        <v>43</v>
      </c>
      <c r="E162" s="11" t="s">
        <v>44</v>
      </c>
      <c r="F162" s="11" t="s">
        <v>45</v>
      </c>
      <c r="G162" s="13" t="s">
        <v>46</v>
      </c>
      <c r="H162" s="11" t="s">
        <v>47</v>
      </c>
      <c r="I162" s="12">
        <v>261</v>
      </c>
      <c r="J162" s="12" t="s">
        <v>626</v>
      </c>
      <c r="K162" s="12"/>
      <c r="L162" s="12" t="s">
        <v>30</v>
      </c>
      <c r="M162" s="16">
        <v>465</v>
      </c>
      <c r="N162" s="12">
        <v>0</v>
      </c>
      <c r="O162" s="12">
        <v>25</v>
      </c>
      <c r="P162" s="14">
        <v>44197</v>
      </c>
      <c r="Q162" s="16">
        <f t="shared" si="11"/>
        <v>440</v>
      </c>
      <c r="R162" s="16">
        <v>440</v>
      </c>
      <c r="S162" s="16">
        <f t="shared" si="7"/>
        <v>0</v>
      </c>
      <c r="T162" s="12" t="s">
        <v>631</v>
      </c>
      <c r="U162" s="17">
        <v>44215</v>
      </c>
      <c r="V162" s="12"/>
      <c r="W162" s="12"/>
      <c r="X162" s="12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spans="1:33" ht="15.75" customHeight="1">
      <c r="A163" s="8">
        <v>162</v>
      </c>
      <c r="B163" s="80">
        <v>20200713153156</v>
      </c>
      <c r="C163" s="25">
        <v>44021</v>
      </c>
      <c r="D163" s="12" t="s">
        <v>49</v>
      </c>
      <c r="E163" s="12" t="s">
        <v>50</v>
      </c>
      <c r="F163" s="12" t="s">
        <v>51</v>
      </c>
      <c r="G163" s="13" t="s">
        <v>52</v>
      </c>
      <c r="H163" s="12" t="s">
        <v>53</v>
      </c>
      <c r="I163" s="12">
        <v>262</v>
      </c>
      <c r="J163" s="12" t="s">
        <v>626</v>
      </c>
      <c r="K163" s="12"/>
      <c r="L163" s="12" t="s">
        <v>30</v>
      </c>
      <c r="M163" s="16">
        <v>2068.6</v>
      </c>
      <c r="N163" s="12">
        <v>0</v>
      </c>
      <c r="O163" s="12">
        <v>25</v>
      </c>
      <c r="P163" s="14">
        <v>44197</v>
      </c>
      <c r="Q163" s="15">
        <f t="shared" si="11"/>
        <v>2043.6</v>
      </c>
      <c r="R163" s="12">
        <v>2068.6</v>
      </c>
      <c r="S163" s="16">
        <f t="shared" si="7"/>
        <v>25</v>
      </c>
      <c r="T163" s="12" t="s">
        <v>632</v>
      </c>
      <c r="U163" s="17">
        <v>44202</v>
      </c>
      <c r="V163" s="12"/>
      <c r="W163" s="12"/>
      <c r="X163" s="12"/>
      <c r="Y163" s="19"/>
      <c r="Z163" s="19"/>
      <c r="AA163" s="19"/>
      <c r="AB163" s="19"/>
      <c r="AC163" s="19"/>
      <c r="AD163" s="19"/>
      <c r="AE163" s="19"/>
    </row>
    <row r="164" spans="1:33" ht="15.75" customHeight="1">
      <c r="A164" s="8">
        <v>163</v>
      </c>
      <c r="B164" s="80">
        <v>20200820151434</v>
      </c>
      <c r="C164" s="14">
        <v>44063</v>
      </c>
      <c r="D164" s="12" t="s">
        <v>527</v>
      </c>
      <c r="E164" s="26" t="s">
        <v>528</v>
      </c>
      <c r="F164" s="26" t="s">
        <v>406</v>
      </c>
      <c r="G164" s="27" t="s">
        <v>529</v>
      </c>
      <c r="H164" s="11" t="s">
        <v>530</v>
      </c>
      <c r="I164" s="11">
        <v>263</v>
      </c>
      <c r="J164" s="12" t="s">
        <v>626</v>
      </c>
      <c r="K164" s="12"/>
      <c r="L164" s="12" t="s">
        <v>30</v>
      </c>
      <c r="M164" s="16">
        <v>9237.5</v>
      </c>
      <c r="N164" s="12">
        <v>0</v>
      </c>
      <c r="O164" s="12">
        <v>25</v>
      </c>
      <c r="P164" s="14">
        <v>44197</v>
      </c>
      <c r="Q164" s="15">
        <f t="shared" si="11"/>
        <v>9212.5</v>
      </c>
      <c r="R164" s="12">
        <v>9192.5</v>
      </c>
      <c r="S164" s="16">
        <f t="shared" si="7"/>
        <v>-20</v>
      </c>
      <c r="T164" s="12" t="s">
        <v>633</v>
      </c>
      <c r="U164" s="17">
        <v>44217</v>
      </c>
      <c r="V164" s="12"/>
      <c r="W164" s="12"/>
      <c r="X164" s="12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spans="1:33" ht="15.75" customHeight="1">
      <c r="A165" s="8">
        <v>164</v>
      </c>
      <c r="B165" s="80">
        <v>20200812151429</v>
      </c>
      <c r="C165" s="21">
        <v>44055</v>
      </c>
      <c r="D165" s="12" t="s">
        <v>88</v>
      </c>
      <c r="E165" s="11" t="s">
        <v>89</v>
      </c>
      <c r="F165" s="11" t="s">
        <v>26</v>
      </c>
      <c r="G165" s="13" t="s">
        <v>90</v>
      </c>
      <c r="H165" s="12" t="s">
        <v>91</v>
      </c>
      <c r="I165" s="12">
        <v>264</v>
      </c>
      <c r="J165" s="12" t="s">
        <v>626</v>
      </c>
      <c r="K165" s="12"/>
      <c r="L165" s="12" t="s">
        <v>30</v>
      </c>
      <c r="M165" s="16">
        <v>3692.5</v>
      </c>
      <c r="N165" s="12">
        <v>0</v>
      </c>
      <c r="O165" s="12">
        <v>25</v>
      </c>
      <c r="P165" s="14">
        <v>44197</v>
      </c>
      <c r="Q165" s="15">
        <f t="shared" si="11"/>
        <v>3667.5</v>
      </c>
      <c r="R165" s="12">
        <v>3657.5</v>
      </c>
      <c r="S165" s="16">
        <f t="shared" si="7"/>
        <v>-10</v>
      </c>
      <c r="T165" s="12" t="s">
        <v>634</v>
      </c>
      <c r="U165" s="17">
        <v>44211</v>
      </c>
    </row>
    <row r="166" spans="1:33" ht="15.75" customHeight="1">
      <c r="A166" s="8">
        <v>165</v>
      </c>
      <c r="B166" s="11" t="s">
        <v>93</v>
      </c>
      <c r="C166" s="21">
        <v>43353</v>
      </c>
      <c r="D166" s="11" t="s">
        <v>94</v>
      </c>
      <c r="E166" s="37" t="s">
        <v>95</v>
      </c>
      <c r="F166" s="37" t="s">
        <v>45</v>
      </c>
      <c r="G166" s="38" t="s">
        <v>96</v>
      </c>
      <c r="H166" s="37" t="s">
        <v>97</v>
      </c>
      <c r="I166" s="12">
        <v>265</v>
      </c>
      <c r="J166" s="12" t="s">
        <v>626</v>
      </c>
      <c r="K166" s="12"/>
      <c r="L166" s="12" t="s">
        <v>30</v>
      </c>
      <c r="M166" s="16">
        <v>905</v>
      </c>
      <c r="N166" s="12">
        <v>0</v>
      </c>
      <c r="O166" s="12">
        <v>25</v>
      </c>
      <c r="P166" s="14">
        <v>44197</v>
      </c>
      <c r="Q166" s="16">
        <f t="shared" si="11"/>
        <v>880</v>
      </c>
      <c r="R166" s="16">
        <v>880</v>
      </c>
      <c r="S166" s="16">
        <f t="shared" si="7"/>
        <v>0</v>
      </c>
      <c r="T166" s="12" t="s">
        <v>635</v>
      </c>
      <c r="U166" s="17">
        <v>44221</v>
      </c>
      <c r="V166" s="16"/>
      <c r="W166" s="37"/>
      <c r="X166" s="11"/>
    </row>
    <row r="167" spans="1:33" ht="15.75" customHeight="1">
      <c r="A167" s="8">
        <v>166</v>
      </c>
      <c r="B167" s="80">
        <v>20200427137403</v>
      </c>
      <c r="C167" s="25">
        <v>43948</v>
      </c>
      <c r="D167" s="11" t="s">
        <v>72</v>
      </c>
      <c r="E167" s="11" t="s">
        <v>73</v>
      </c>
      <c r="F167" s="11" t="s">
        <v>26</v>
      </c>
      <c r="G167" s="13" t="s">
        <v>74</v>
      </c>
      <c r="H167" s="11" t="s">
        <v>567</v>
      </c>
      <c r="I167" s="11">
        <v>266</v>
      </c>
      <c r="J167" s="12" t="s">
        <v>626</v>
      </c>
      <c r="K167" s="12"/>
      <c r="L167" s="11" t="s">
        <v>30</v>
      </c>
      <c r="M167" s="16">
        <v>1025</v>
      </c>
      <c r="N167" s="16">
        <v>0</v>
      </c>
      <c r="O167" s="16">
        <v>25</v>
      </c>
      <c r="P167" s="14">
        <v>44197</v>
      </c>
      <c r="Q167" s="15">
        <f t="shared" si="11"/>
        <v>1000</v>
      </c>
      <c r="R167" s="16">
        <v>1000</v>
      </c>
      <c r="S167" s="16">
        <f t="shared" si="7"/>
        <v>0</v>
      </c>
      <c r="T167" s="12" t="s">
        <v>636</v>
      </c>
      <c r="U167" s="17">
        <v>44211</v>
      </c>
      <c r="V167" s="12"/>
      <c r="W167" s="11"/>
      <c r="X167" s="12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spans="1:33" ht="15.75" customHeight="1">
      <c r="A168" s="8">
        <v>167</v>
      </c>
      <c r="B168" s="80">
        <v>2019100884827</v>
      </c>
      <c r="C168" s="25">
        <v>43746</v>
      </c>
      <c r="D168" s="11" t="s">
        <v>77</v>
      </c>
      <c r="E168" s="12" t="s">
        <v>78</v>
      </c>
      <c r="F168" s="12" t="s">
        <v>26</v>
      </c>
      <c r="G168" s="13" t="s">
        <v>79</v>
      </c>
      <c r="H168" s="11" t="s">
        <v>80</v>
      </c>
      <c r="I168" s="12">
        <v>267</v>
      </c>
      <c r="J168" s="12" t="s">
        <v>626</v>
      </c>
      <c r="K168" s="12"/>
      <c r="L168" s="12" t="s">
        <v>30</v>
      </c>
      <c r="M168" s="16">
        <v>1225</v>
      </c>
      <c r="N168" s="12">
        <v>0</v>
      </c>
      <c r="O168" s="12">
        <v>25</v>
      </c>
      <c r="P168" s="14">
        <v>44197</v>
      </c>
      <c r="Q168" s="16">
        <f t="shared" si="11"/>
        <v>1200</v>
      </c>
      <c r="R168" s="12">
        <v>1200</v>
      </c>
      <c r="S168" s="16">
        <f t="shared" si="7"/>
        <v>0</v>
      </c>
      <c r="T168" s="12" t="s">
        <v>637</v>
      </c>
      <c r="U168" s="17">
        <v>44202</v>
      </c>
      <c r="V168" s="12"/>
      <c r="W168" s="12"/>
      <c r="X168" s="12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8">
        <v>168</v>
      </c>
      <c r="B169" s="80">
        <v>20200427137399</v>
      </c>
      <c r="C169" s="25">
        <v>43948</v>
      </c>
      <c r="D169" s="26" t="s">
        <v>82</v>
      </c>
      <c r="E169" s="37" t="s">
        <v>83</v>
      </c>
      <c r="F169" s="37" t="s">
        <v>84</v>
      </c>
      <c r="G169" s="38" t="s">
        <v>85</v>
      </c>
      <c r="H169" s="37" t="s">
        <v>86</v>
      </c>
      <c r="I169" s="12">
        <v>268</v>
      </c>
      <c r="J169" s="12" t="s">
        <v>626</v>
      </c>
      <c r="K169" s="12"/>
      <c r="L169" s="37" t="s">
        <v>30</v>
      </c>
      <c r="M169" s="16">
        <v>10911</v>
      </c>
      <c r="N169" s="16">
        <v>0</v>
      </c>
      <c r="O169" s="16">
        <v>25</v>
      </c>
      <c r="P169" s="14">
        <v>44197</v>
      </c>
      <c r="Q169" s="15">
        <f t="shared" si="11"/>
        <v>10886</v>
      </c>
      <c r="R169" s="16">
        <v>10911</v>
      </c>
      <c r="S169" s="16">
        <f t="shared" si="7"/>
        <v>25</v>
      </c>
      <c r="T169" s="12" t="s">
        <v>638</v>
      </c>
      <c r="U169" s="17">
        <v>44235</v>
      </c>
      <c r="V169" s="16"/>
      <c r="W169" s="37"/>
      <c r="X169" s="11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8">
        <v>169</v>
      </c>
      <c r="B170" s="80">
        <v>20200320134778</v>
      </c>
      <c r="C170" s="25">
        <v>43910</v>
      </c>
      <c r="D170" s="12" t="s">
        <v>411</v>
      </c>
      <c r="E170" s="12" t="s">
        <v>412</v>
      </c>
      <c r="F170" s="12" t="s">
        <v>406</v>
      </c>
      <c r="G170" s="13" t="s">
        <v>413</v>
      </c>
      <c r="H170" s="12" t="s">
        <v>414</v>
      </c>
      <c r="I170" s="12">
        <v>269</v>
      </c>
      <c r="J170" s="12" t="s">
        <v>550</v>
      </c>
      <c r="K170" s="12"/>
      <c r="L170" s="11" t="s">
        <v>30</v>
      </c>
      <c r="M170" s="12">
        <v>8100</v>
      </c>
      <c r="N170" s="16">
        <v>0</v>
      </c>
      <c r="O170" s="16">
        <v>0</v>
      </c>
      <c r="P170" s="14">
        <v>44197</v>
      </c>
      <c r="Q170" s="16">
        <f t="shared" si="11"/>
        <v>8100</v>
      </c>
      <c r="R170" s="12">
        <f>4050+4050</f>
        <v>8100</v>
      </c>
      <c r="S170" s="16">
        <f t="shared" si="7"/>
        <v>0</v>
      </c>
      <c r="T170" s="12" t="s">
        <v>639</v>
      </c>
      <c r="U170" s="29" t="s">
        <v>640</v>
      </c>
      <c r="V170" s="12"/>
      <c r="W170" s="12"/>
      <c r="X170" s="12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8">
        <v>170</v>
      </c>
      <c r="B171" s="11" t="s">
        <v>93</v>
      </c>
      <c r="C171" s="21">
        <v>43353</v>
      </c>
      <c r="D171" s="11" t="s">
        <v>94</v>
      </c>
      <c r="E171" s="37" t="s">
        <v>95</v>
      </c>
      <c r="F171" s="37" t="s">
        <v>45</v>
      </c>
      <c r="G171" s="38" t="s">
        <v>96</v>
      </c>
      <c r="H171" s="37" t="s">
        <v>97</v>
      </c>
      <c r="I171" s="12">
        <v>270</v>
      </c>
      <c r="J171" s="12" t="s">
        <v>626</v>
      </c>
      <c r="K171" s="12"/>
      <c r="L171" s="12" t="s">
        <v>30</v>
      </c>
      <c r="M171" s="16">
        <v>345</v>
      </c>
      <c r="N171" s="12">
        <v>0</v>
      </c>
      <c r="O171" s="12">
        <v>25</v>
      </c>
      <c r="P171" s="14">
        <v>44197</v>
      </c>
      <c r="Q171" s="16">
        <f t="shared" si="11"/>
        <v>320</v>
      </c>
      <c r="R171" s="16">
        <f>1235-880</f>
        <v>355</v>
      </c>
      <c r="S171" s="16">
        <f t="shared" si="7"/>
        <v>35</v>
      </c>
      <c r="T171" s="12" t="s">
        <v>635</v>
      </c>
      <c r="U171" s="17">
        <v>44221</v>
      </c>
      <c r="V171" s="16"/>
      <c r="W171" s="37"/>
      <c r="X171" s="11"/>
    </row>
    <row r="172" spans="1:33" ht="15.75" customHeight="1">
      <c r="A172" s="8">
        <v>171</v>
      </c>
      <c r="B172" s="80">
        <v>20200516137407</v>
      </c>
      <c r="C172" s="25">
        <v>43967</v>
      </c>
      <c r="D172" s="31" t="s">
        <v>67</v>
      </c>
      <c r="E172" s="31" t="s">
        <v>68</v>
      </c>
      <c r="F172" s="31" t="s">
        <v>26</v>
      </c>
      <c r="G172" s="32" t="s">
        <v>69</v>
      </c>
      <c r="H172" s="11" t="s">
        <v>70</v>
      </c>
      <c r="I172" s="12">
        <v>271</v>
      </c>
      <c r="J172" s="12" t="s">
        <v>626</v>
      </c>
      <c r="K172" s="33"/>
      <c r="L172" s="33" t="s">
        <v>30</v>
      </c>
      <c r="M172" s="34">
        <v>3060</v>
      </c>
      <c r="N172" s="34">
        <v>0</v>
      </c>
      <c r="O172" s="34">
        <v>25</v>
      </c>
      <c r="P172" s="14">
        <v>44197</v>
      </c>
      <c r="Q172" s="35">
        <f t="shared" si="11"/>
        <v>3035</v>
      </c>
      <c r="R172" s="34">
        <v>3010</v>
      </c>
      <c r="S172" s="35">
        <f t="shared" si="7"/>
        <v>-25</v>
      </c>
      <c r="T172" s="12" t="s">
        <v>641</v>
      </c>
      <c r="U172" s="17">
        <v>44214</v>
      </c>
      <c r="V172" s="33"/>
      <c r="W172" s="33"/>
      <c r="X172" s="33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8">
        <v>172</v>
      </c>
      <c r="B173" s="80">
        <v>20201111172349</v>
      </c>
      <c r="C173" s="25">
        <v>44146</v>
      </c>
      <c r="D173" s="31" t="s">
        <v>597</v>
      </c>
      <c r="E173" s="31" t="s">
        <v>598</v>
      </c>
      <c r="F173" s="31" t="s">
        <v>406</v>
      </c>
      <c r="G173" s="32" t="s">
        <v>599</v>
      </c>
      <c r="H173" s="11" t="s">
        <v>600</v>
      </c>
      <c r="I173" s="12">
        <v>272</v>
      </c>
      <c r="J173" s="12" t="s">
        <v>642</v>
      </c>
      <c r="K173" s="33"/>
      <c r="L173" s="33" t="s">
        <v>30</v>
      </c>
      <c r="M173" s="34">
        <v>1375</v>
      </c>
      <c r="N173" s="34">
        <v>0</v>
      </c>
      <c r="O173" s="34">
        <v>25</v>
      </c>
      <c r="P173" s="14">
        <v>44197</v>
      </c>
      <c r="Q173" s="35">
        <f t="shared" si="11"/>
        <v>1350</v>
      </c>
      <c r="R173" s="34">
        <v>1360</v>
      </c>
      <c r="S173" s="35">
        <f t="shared" si="7"/>
        <v>10</v>
      </c>
      <c r="T173" s="12" t="s">
        <v>643</v>
      </c>
      <c r="U173" s="17">
        <v>44201</v>
      </c>
    </row>
    <row r="174" spans="1:33" ht="15.75" customHeight="1">
      <c r="A174" s="8">
        <v>173</v>
      </c>
      <c r="B174" s="80">
        <v>20200320134778</v>
      </c>
      <c r="C174" s="25">
        <v>43910</v>
      </c>
      <c r="D174" s="12" t="s">
        <v>411</v>
      </c>
      <c r="E174" s="12" t="s">
        <v>412</v>
      </c>
      <c r="F174" s="12" t="s">
        <v>406</v>
      </c>
      <c r="G174" s="13" t="s">
        <v>413</v>
      </c>
      <c r="H174" s="12" t="s">
        <v>414</v>
      </c>
      <c r="I174" s="12">
        <v>273</v>
      </c>
      <c r="J174" s="12" t="s">
        <v>644</v>
      </c>
      <c r="K174" s="12"/>
      <c r="L174" s="11" t="s">
        <v>30</v>
      </c>
      <c r="M174" s="12">
        <v>80</v>
      </c>
      <c r="N174" s="16">
        <v>0</v>
      </c>
      <c r="O174" s="16">
        <v>0</v>
      </c>
      <c r="P174" s="14">
        <v>44207</v>
      </c>
      <c r="Q174" s="16">
        <f t="shared" si="11"/>
        <v>80</v>
      </c>
      <c r="R174" s="12">
        <v>80</v>
      </c>
      <c r="S174" s="16">
        <f t="shared" si="7"/>
        <v>0</v>
      </c>
      <c r="T174" s="12" t="s">
        <v>645</v>
      </c>
      <c r="U174" s="22">
        <v>44216</v>
      </c>
      <c r="V174" s="12"/>
      <c r="W174" s="12"/>
      <c r="X174" s="12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8">
        <v>174</v>
      </c>
      <c r="B175" s="80">
        <v>20200320134778</v>
      </c>
      <c r="C175" s="25">
        <v>43910</v>
      </c>
      <c r="D175" s="12" t="s">
        <v>404</v>
      </c>
      <c r="E175" s="12" t="s">
        <v>405</v>
      </c>
      <c r="F175" s="12" t="s">
        <v>406</v>
      </c>
      <c r="G175" s="13" t="s">
        <v>407</v>
      </c>
      <c r="H175" s="12" t="s">
        <v>408</v>
      </c>
      <c r="I175" s="12">
        <v>274</v>
      </c>
      <c r="J175" s="12" t="s">
        <v>644</v>
      </c>
      <c r="K175" s="12"/>
      <c r="L175" s="11" t="s">
        <v>30</v>
      </c>
      <c r="M175" s="12">
        <v>80</v>
      </c>
      <c r="N175" s="16">
        <v>0</v>
      </c>
      <c r="O175" s="16">
        <v>0</v>
      </c>
      <c r="P175" s="14">
        <v>44207</v>
      </c>
      <c r="Q175" s="16">
        <f t="shared" si="11"/>
        <v>80</v>
      </c>
      <c r="R175" s="12">
        <v>85</v>
      </c>
      <c r="S175" s="16">
        <f t="shared" si="7"/>
        <v>5</v>
      </c>
      <c r="T175" s="12" t="s">
        <v>646</v>
      </c>
      <c r="U175" s="22">
        <v>44221</v>
      </c>
      <c r="V175" s="12"/>
      <c r="W175" s="12"/>
      <c r="X175" s="12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8">
        <v>175</v>
      </c>
      <c r="B176" s="80">
        <v>20200225135060</v>
      </c>
      <c r="C176" s="25">
        <v>43886</v>
      </c>
      <c r="D176" s="12" t="s">
        <v>99</v>
      </c>
      <c r="E176" s="12" t="s">
        <v>100</v>
      </c>
      <c r="F176" s="12" t="s">
        <v>26</v>
      </c>
      <c r="G176" s="38" t="s">
        <v>101</v>
      </c>
      <c r="H176" s="12" t="s">
        <v>102</v>
      </c>
      <c r="I176" s="12">
        <v>275</v>
      </c>
      <c r="J176" s="12" t="s">
        <v>626</v>
      </c>
      <c r="K176" s="12"/>
      <c r="L176" s="11" t="s">
        <v>30</v>
      </c>
      <c r="M176" s="12">
        <f>547.5-35</f>
        <v>512.5</v>
      </c>
      <c r="N176" s="12">
        <v>0</v>
      </c>
      <c r="O176" s="12">
        <v>12.5</v>
      </c>
      <c r="P176" s="14">
        <v>44210</v>
      </c>
      <c r="Q176" s="16">
        <f t="shared" si="11"/>
        <v>500</v>
      </c>
      <c r="R176" s="12">
        <v>562.5</v>
      </c>
      <c r="S176" s="16">
        <f t="shared" si="7"/>
        <v>62.5</v>
      </c>
      <c r="T176" s="12" t="s">
        <v>647</v>
      </c>
      <c r="U176" s="22">
        <v>44216</v>
      </c>
      <c r="V176" s="12"/>
      <c r="W176" s="12"/>
      <c r="X176" s="12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8">
        <v>176</v>
      </c>
      <c r="B177" s="11" t="s">
        <v>33</v>
      </c>
      <c r="C177" s="21">
        <v>43435</v>
      </c>
      <c r="D177" s="11" t="s">
        <v>34</v>
      </c>
      <c r="E177" s="11" t="s">
        <v>35</v>
      </c>
      <c r="F177" s="11" t="s">
        <v>36</v>
      </c>
      <c r="G177" s="13" t="s">
        <v>37</v>
      </c>
      <c r="H177" s="11" t="s">
        <v>38</v>
      </c>
      <c r="I177" s="11">
        <v>276</v>
      </c>
      <c r="J177" s="12" t="s">
        <v>648</v>
      </c>
      <c r="K177" s="12">
        <v>885786681</v>
      </c>
      <c r="L177" s="11" t="s">
        <v>40</v>
      </c>
      <c r="M177" s="16">
        <v>760.15</v>
      </c>
      <c r="N177" s="16">
        <v>0</v>
      </c>
      <c r="O177" s="16">
        <v>10</v>
      </c>
      <c r="P177" s="14">
        <v>44210</v>
      </c>
      <c r="Q177" s="15">
        <f t="shared" si="11"/>
        <v>750.15</v>
      </c>
      <c r="R177" s="16">
        <v>760.15</v>
      </c>
      <c r="S177" s="16">
        <f t="shared" si="7"/>
        <v>10</v>
      </c>
      <c r="T177" s="12" t="s">
        <v>649</v>
      </c>
      <c r="U177" s="22">
        <v>44217</v>
      </c>
      <c r="V177" s="12"/>
      <c r="W177" s="11"/>
      <c r="X177" s="12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8">
        <v>177</v>
      </c>
      <c r="B178" s="12" t="s">
        <v>105</v>
      </c>
      <c r="C178" s="41">
        <v>42625</v>
      </c>
      <c r="D178" s="12" t="s">
        <v>106</v>
      </c>
      <c r="E178" s="12" t="s">
        <v>107</v>
      </c>
      <c r="F178" s="12" t="s">
        <v>26</v>
      </c>
      <c r="G178" s="12"/>
      <c r="H178" s="12"/>
      <c r="I178" s="12">
        <v>277</v>
      </c>
      <c r="J178" s="12" t="s">
        <v>626</v>
      </c>
      <c r="K178" s="108"/>
      <c r="L178" s="12" t="s">
        <v>30</v>
      </c>
      <c r="M178" s="30">
        <v>29750</v>
      </c>
      <c r="N178" s="30">
        <v>0</v>
      </c>
      <c r="O178" s="30">
        <v>0</v>
      </c>
      <c r="P178" s="109">
        <v>44221</v>
      </c>
      <c r="Q178" s="30">
        <f t="shared" si="11"/>
        <v>29750</v>
      </c>
      <c r="R178" s="30">
        <v>29750</v>
      </c>
      <c r="S178" s="30">
        <f t="shared" si="7"/>
        <v>0</v>
      </c>
      <c r="T178" s="12" t="s">
        <v>650</v>
      </c>
      <c r="U178" s="17">
        <v>44236</v>
      </c>
      <c r="V178" s="12"/>
      <c r="W178" s="12"/>
      <c r="X178" s="12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8">
        <v>178</v>
      </c>
      <c r="B179" s="80">
        <v>2019100884827</v>
      </c>
      <c r="C179" s="25">
        <v>43746</v>
      </c>
      <c r="D179" s="11" t="s">
        <v>77</v>
      </c>
      <c r="E179" s="12" t="s">
        <v>78</v>
      </c>
      <c r="F179" s="12" t="s">
        <v>26</v>
      </c>
      <c r="G179" s="13" t="s">
        <v>79</v>
      </c>
      <c r="H179" s="11" t="s">
        <v>80</v>
      </c>
      <c r="I179" s="12">
        <v>278</v>
      </c>
      <c r="J179" s="12" t="s">
        <v>651</v>
      </c>
      <c r="K179" s="12"/>
      <c r="L179" s="12" t="s">
        <v>30</v>
      </c>
      <c r="M179" s="16">
        <v>1225</v>
      </c>
      <c r="N179" s="12">
        <v>0</v>
      </c>
      <c r="O179" s="12">
        <v>25</v>
      </c>
      <c r="P179" s="14">
        <v>44228</v>
      </c>
      <c r="Q179" s="16">
        <f t="shared" si="11"/>
        <v>1200</v>
      </c>
      <c r="R179" s="12">
        <v>1200</v>
      </c>
      <c r="S179" s="16">
        <f t="shared" si="7"/>
        <v>0</v>
      </c>
      <c r="T179" s="12" t="s">
        <v>652</v>
      </c>
      <c r="U179" s="17">
        <v>44217</v>
      </c>
      <c r="V179" s="12"/>
      <c r="W179" s="12"/>
      <c r="X179" s="12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8">
        <v>179</v>
      </c>
      <c r="B180" s="80">
        <v>20200427137399</v>
      </c>
      <c r="C180" s="25">
        <v>43948</v>
      </c>
      <c r="D180" s="26" t="s">
        <v>82</v>
      </c>
      <c r="E180" s="37" t="s">
        <v>83</v>
      </c>
      <c r="F180" s="37" t="s">
        <v>84</v>
      </c>
      <c r="G180" s="38" t="s">
        <v>85</v>
      </c>
      <c r="H180" s="37" t="s">
        <v>86</v>
      </c>
      <c r="I180" s="12">
        <v>279</v>
      </c>
      <c r="J180" s="12" t="s">
        <v>651</v>
      </c>
      <c r="K180" s="12"/>
      <c r="L180" s="37" t="s">
        <v>30</v>
      </c>
      <c r="M180" s="16">
        <v>10890</v>
      </c>
      <c r="N180" s="16">
        <v>0</v>
      </c>
      <c r="O180" s="16">
        <v>25</v>
      </c>
      <c r="P180" s="14">
        <v>44228</v>
      </c>
      <c r="Q180" s="15">
        <f t="shared" si="11"/>
        <v>10865</v>
      </c>
      <c r="R180" s="16">
        <v>10890</v>
      </c>
      <c r="S180" s="16">
        <f t="shared" si="7"/>
        <v>25</v>
      </c>
      <c r="T180" s="12" t="s">
        <v>653</v>
      </c>
      <c r="U180" s="17">
        <v>44250</v>
      </c>
      <c r="V180" s="16"/>
      <c r="W180" s="37"/>
      <c r="X180" s="11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8">
        <v>180</v>
      </c>
      <c r="B181" s="80">
        <v>20200703140963</v>
      </c>
      <c r="C181" s="10">
        <v>44013</v>
      </c>
      <c r="D181" s="11" t="s">
        <v>24</v>
      </c>
      <c r="E181" s="12" t="s">
        <v>25</v>
      </c>
      <c r="F181" s="12" t="s">
        <v>26</v>
      </c>
      <c r="G181" s="13" t="s">
        <v>27</v>
      </c>
      <c r="H181" s="11" t="s">
        <v>28</v>
      </c>
      <c r="I181" s="11">
        <v>280</v>
      </c>
      <c r="J181" s="12" t="s">
        <v>651</v>
      </c>
      <c r="K181" s="12"/>
      <c r="L181" s="12" t="s">
        <v>30</v>
      </c>
      <c r="M181" s="12">
        <v>2455</v>
      </c>
      <c r="N181" s="12">
        <v>0</v>
      </c>
      <c r="O181" s="12">
        <v>25</v>
      </c>
      <c r="P181" s="14">
        <v>44228</v>
      </c>
      <c r="Q181" s="15">
        <f t="shared" si="11"/>
        <v>2430</v>
      </c>
      <c r="R181" s="12">
        <v>2415</v>
      </c>
      <c r="S181" s="16">
        <f t="shared" si="7"/>
        <v>-15</v>
      </c>
      <c r="T181" s="12" t="s">
        <v>654</v>
      </c>
      <c r="U181" s="17">
        <v>44217</v>
      </c>
      <c r="V181" s="12"/>
      <c r="W181" s="12"/>
      <c r="X181" s="12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8">
        <v>181</v>
      </c>
      <c r="B182" s="80">
        <v>20180608156255</v>
      </c>
      <c r="C182" s="14">
        <v>43259</v>
      </c>
      <c r="D182" s="26" t="s">
        <v>55</v>
      </c>
      <c r="E182" s="26" t="s">
        <v>56</v>
      </c>
      <c r="F182" s="26" t="s">
        <v>45</v>
      </c>
      <c r="G182" s="27" t="s">
        <v>57</v>
      </c>
      <c r="H182" s="11" t="s">
        <v>58</v>
      </c>
      <c r="I182" s="12">
        <v>281</v>
      </c>
      <c r="J182" s="12" t="s">
        <v>651</v>
      </c>
      <c r="K182" s="12"/>
      <c r="L182" s="12" t="s">
        <v>30</v>
      </c>
      <c r="M182" s="12">
        <v>19000</v>
      </c>
      <c r="N182" s="12">
        <v>0</v>
      </c>
      <c r="O182" s="12">
        <v>120</v>
      </c>
      <c r="P182" s="14">
        <v>44228</v>
      </c>
      <c r="Q182" s="15">
        <f t="shared" si="11"/>
        <v>18880</v>
      </c>
      <c r="R182" s="28">
        <f>3613.5+3601.5+3639.5+3673.5+3698.5+773.5</f>
        <v>19000</v>
      </c>
      <c r="S182" s="16">
        <f t="shared" si="7"/>
        <v>120</v>
      </c>
      <c r="T182" s="12" t="s">
        <v>655</v>
      </c>
      <c r="U182" s="29" t="s">
        <v>656</v>
      </c>
      <c r="V182" s="12"/>
      <c r="W182" s="12"/>
      <c r="X182" s="12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8">
        <v>182</v>
      </c>
      <c r="B183" s="11" t="s">
        <v>61</v>
      </c>
      <c r="C183" s="21">
        <v>43462</v>
      </c>
      <c r="D183" s="11" t="s">
        <v>62</v>
      </c>
      <c r="E183" s="11" t="s">
        <v>63</v>
      </c>
      <c r="F183" s="11" t="s">
        <v>26</v>
      </c>
      <c r="G183" s="13" t="s">
        <v>64</v>
      </c>
      <c r="H183" s="11" t="s">
        <v>65</v>
      </c>
      <c r="I183" s="12">
        <v>282</v>
      </c>
      <c r="J183" s="12" t="s">
        <v>651</v>
      </c>
      <c r="K183" s="12"/>
      <c r="L183" s="12" t="s">
        <v>30</v>
      </c>
      <c r="M183" s="16">
        <v>18881.5</v>
      </c>
      <c r="N183" s="12">
        <v>0</v>
      </c>
      <c r="O183" s="12">
        <v>25</v>
      </c>
      <c r="P183" s="14">
        <v>44228</v>
      </c>
      <c r="Q183" s="16">
        <f t="shared" si="11"/>
        <v>18856.5</v>
      </c>
      <c r="R183" s="30">
        <v>18881.5</v>
      </c>
      <c r="S183" s="16">
        <f t="shared" si="7"/>
        <v>25</v>
      </c>
      <c r="T183" s="12" t="s">
        <v>657</v>
      </c>
      <c r="U183" s="17">
        <v>44229</v>
      </c>
      <c r="V183" s="12"/>
      <c r="W183" s="12"/>
      <c r="X183" s="12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8">
        <v>183</v>
      </c>
      <c r="B184" s="80">
        <v>20181130156245</v>
      </c>
      <c r="C184" s="24">
        <v>43434</v>
      </c>
      <c r="D184" s="11" t="s">
        <v>43</v>
      </c>
      <c r="E184" s="11" t="s">
        <v>44</v>
      </c>
      <c r="F184" s="11" t="s">
        <v>45</v>
      </c>
      <c r="G184" s="13" t="s">
        <v>46</v>
      </c>
      <c r="H184" s="11" t="s">
        <v>47</v>
      </c>
      <c r="I184" s="12">
        <v>283</v>
      </c>
      <c r="J184" s="12" t="s">
        <v>651</v>
      </c>
      <c r="K184" s="12"/>
      <c r="L184" s="12" t="s">
        <v>30</v>
      </c>
      <c r="M184" s="16">
        <v>465</v>
      </c>
      <c r="N184" s="12">
        <v>0</v>
      </c>
      <c r="O184" s="12">
        <v>25</v>
      </c>
      <c r="P184" s="14">
        <v>44228</v>
      </c>
      <c r="Q184" s="16">
        <f t="shared" si="11"/>
        <v>440</v>
      </c>
      <c r="R184" s="16">
        <v>440</v>
      </c>
      <c r="S184" s="16">
        <f t="shared" si="7"/>
        <v>0</v>
      </c>
      <c r="T184" s="12" t="s">
        <v>658</v>
      </c>
      <c r="U184" s="17">
        <v>44217</v>
      </c>
      <c r="V184" s="12"/>
      <c r="W184" s="12"/>
      <c r="X184" s="12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8">
        <v>184</v>
      </c>
      <c r="B185" s="80">
        <v>20200713153156</v>
      </c>
      <c r="C185" s="25">
        <v>44021</v>
      </c>
      <c r="D185" s="12" t="s">
        <v>49</v>
      </c>
      <c r="E185" s="12" t="s">
        <v>50</v>
      </c>
      <c r="F185" s="12" t="s">
        <v>51</v>
      </c>
      <c r="G185" s="13" t="s">
        <v>52</v>
      </c>
      <c r="H185" s="12" t="s">
        <v>53</v>
      </c>
      <c r="I185" s="11">
        <v>284</v>
      </c>
      <c r="J185" s="12" t="s">
        <v>651</v>
      </c>
      <c r="K185" s="12"/>
      <c r="L185" s="12" t="s">
        <v>30</v>
      </c>
      <c r="M185" s="16">
        <v>1837</v>
      </c>
      <c r="N185" s="12">
        <v>0</v>
      </c>
      <c r="O185" s="12">
        <v>25</v>
      </c>
      <c r="P185" s="14">
        <v>44228</v>
      </c>
      <c r="Q185" s="15">
        <f t="shared" si="11"/>
        <v>1812</v>
      </c>
      <c r="R185" s="12">
        <v>1837</v>
      </c>
      <c r="S185" s="16">
        <f t="shared" si="7"/>
        <v>25</v>
      </c>
      <c r="T185" s="12" t="s">
        <v>659</v>
      </c>
      <c r="U185" s="17">
        <v>44228</v>
      </c>
      <c r="V185" s="12"/>
      <c r="W185" s="12"/>
      <c r="X185" s="12"/>
      <c r="Y185" s="19"/>
      <c r="Z185" s="19"/>
      <c r="AA185" s="19"/>
      <c r="AB185" s="19"/>
      <c r="AC185" s="19"/>
      <c r="AD185" s="19"/>
      <c r="AE185" s="19"/>
    </row>
    <row r="186" spans="1:33" ht="15.75" customHeight="1">
      <c r="A186" s="8">
        <v>185</v>
      </c>
      <c r="B186" s="80">
        <v>20200820151434</v>
      </c>
      <c r="C186" s="14">
        <v>44063</v>
      </c>
      <c r="D186" s="12" t="s">
        <v>527</v>
      </c>
      <c r="E186" s="26" t="s">
        <v>528</v>
      </c>
      <c r="F186" s="26" t="s">
        <v>406</v>
      </c>
      <c r="G186" s="27" t="s">
        <v>529</v>
      </c>
      <c r="H186" s="11" t="s">
        <v>530</v>
      </c>
      <c r="I186" s="12">
        <v>285</v>
      </c>
      <c r="J186" s="12" t="s">
        <v>651</v>
      </c>
      <c r="K186" s="12"/>
      <c r="L186" s="12" t="s">
        <v>30</v>
      </c>
      <c r="M186" s="16">
        <v>13610</v>
      </c>
      <c r="N186" s="12">
        <v>0</v>
      </c>
      <c r="O186" s="12">
        <v>25</v>
      </c>
      <c r="P186" s="14">
        <v>44228</v>
      </c>
      <c r="Q186" s="15">
        <f t="shared" si="11"/>
        <v>13585</v>
      </c>
      <c r="R186" s="12">
        <f>9030+4485</f>
        <v>13515</v>
      </c>
      <c r="S186" s="16">
        <f t="shared" si="7"/>
        <v>-70</v>
      </c>
      <c r="T186" s="12" t="s">
        <v>660</v>
      </c>
      <c r="U186" s="81" t="s">
        <v>661</v>
      </c>
      <c r="V186" s="12"/>
      <c r="W186" s="12"/>
      <c r="X186" s="12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8">
        <v>186</v>
      </c>
      <c r="B187" s="80">
        <v>20200812151429</v>
      </c>
      <c r="C187" s="21">
        <v>44055</v>
      </c>
      <c r="D187" s="12" t="s">
        <v>88</v>
      </c>
      <c r="E187" s="11" t="s">
        <v>89</v>
      </c>
      <c r="F187" s="11" t="s">
        <v>26</v>
      </c>
      <c r="G187" s="13" t="s">
        <v>90</v>
      </c>
      <c r="H187" s="12" t="s">
        <v>91</v>
      </c>
      <c r="I187" s="12">
        <v>286</v>
      </c>
      <c r="J187" s="12" t="s">
        <v>651</v>
      </c>
      <c r="K187" s="12"/>
      <c r="L187" s="12" t="s">
        <v>30</v>
      </c>
      <c r="M187" s="16">
        <v>3150</v>
      </c>
      <c r="N187" s="12">
        <v>0</v>
      </c>
      <c r="O187" s="12">
        <v>25</v>
      </c>
      <c r="P187" s="14">
        <v>44228</v>
      </c>
      <c r="Q187" s="15">
        <f t="shared" si="11"/>
        <v>3125</v>
      </c>
      <c r="R187" s="12">
        <v>3360</v>
      </c>
      <c r="S187" s="16">
        <f t="shared" si="7"/>
        <v>235</v>
      </c>
      <c r="T187" s="92" t="s">
        <v>662</v>
      </c>
      <c r="U187" s="17">
        <v>44246</v>
      </c>
    </row>
    <row r="188" spans="1:33" ht="15.75" customHeight="1">
      <c r="A188" s="8">
        <v>187</v>
      </c>
      <c r="B188" s="11" t="s">
        <v>93</v>
      </c>
      <c r="C188" s="21">
        <v>43353</v>
      </c>
      <c r="D188" s="11" t="s">
        <v>94</v>
      </c>
      <c r="E188" s="37" t="s">
        <v>95</v>
      </c>
      <c r="F188" s="37" t="s">
        <v>45</v>
      </c>
      <c r="G188" s="38" t="s">
        <v>96</v>
      </c>
      <c r="H188" s="37" t="s">
        <v>97</v>
      </c>
      <c r="I188" s="12">
        <v>287</v>
      </c>
      <c r="J188" s="12" t="s">
        <v>651</v>
      </c>
      <c r="K188" s="12"/>
      <c r="L188" s="12" t="s">
        <v>30</v>
      </c>
      <c r="M188" s="16">
        <v>2357</v>
      </c>
      <c r="N188" s="12">
        <v>0</v>
      </c>
      <c r="O188" s="12">
        <v>25</v>
      </c>
      <c r="P188" s="14">
        <v>44228</v>
      </c>
      <c r="Q188" s="16">
        <f t="shared" si="11"/>
        <v>2332</v>
      </c>
      <c r="R188" s="16">
        <v>2342</v>
      </c>
      <c r="S188" s="16">
        <f t="shared" si="7"/>
        <v>10</v>
      </c>
      <c r="T188" s="12" t="s">
        <v>663</v>
      </c>
      <c r="U188" s="17">
        <v>44250</v>
      </c>
      <c r="V188" s="16"/>
      <c r="W188" s="37"/>
      <c r="X188" s="11"/>
    </row>
    <row r="189" spans="1:33" ht="15.75" customHeight="1">
      <c r="A189" s="8">
        <v>188</v>
      </c>
      <c r="B189" s="80">
        <v>20200516137407</v>
      </c>
      <c r="C189" s="25">
        <v>43967</v>
      </c>
      <c r="D189" s="31" t="s">
        <v>67</v>
      </c>
      <c r="E189" s="31" t="s">
        <v>68</v>
      </c>
      <c r="F189" s="31" t="s">
        <v>26</v>
      </c>
      <c r="G189" s="32" t="s">
        <v>69</v>
      </c>
      <c r="H189" s="11" t="s">
        <v>70</v>
      </c>
      <c r="I189" s="12">
        <v>288</v>
      </c>
      <c r="J189" s="12" t="s">
        <v>651</v>
      </c>
      <c r="K189" s="33"/>
      <c r="L189" s="33" t="s">
        <v>30</v>
      </c>
      <c r="M189" s="34">
        <v>3025</v>
      </c>
      <c r="N189" s="34">
        <v>0</v>
      </c>
      <c r="O189" s="34">
        <v>25</v>
      </c>
      <c r="P189" s="14">
        <v>44228</v>
      </c>
      <c r="Q189" s="35">
        <f t="shared" si="11"/>
        <v>3000</v>
      </c>
      <c r="R189" s="34">
        <v>3010</v>
      </c>
      <c r="S189" s="35">
        <f t="shared" si="7"/>
        <v>10</v>
      </c>
      <c r="T189" s="12" t="s">
        <v>664</v>
      </c>
      <c r="U189" s="17">
        <v>44242</v>
      </c>
      <c r="V189" s="33"/>
      <c r="W189" s="33"/>
      <c r="X189" s="33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8">
        <v>189</v>
      </c>
      <c r="B190" s="80">
        <v>20200320134778</v>
      </c>
      <c r="C190" s="25">
        <v>43910</v>
      </c>
      <c r="D190" s="12" t="s">
        <v>411</v>
      </c>
      <c r="E190" s="12" t="s">
        <v>412</v>
      </c>
      <c r="F190" s="12" t="s">
        <v>406</v>
      </c>
      <c r="G190" s="13" t="s">
        <v>413</v>
      </c>
      <c r="H190" s="12" t="s">
        <v>414</v>
      </c>
      <c r="I190" s="12">
        <v>289</v>
      </c>
      <c r="J190" s="12" t="s">
        <v>651</v>
      </c>
      <c r="K190" s="12"/>
      <c r="L190" s="11" t="s">
        <v>30</v>
      </c>
      <c r="M190" s="12">
        <v>7600</v>
      </c>
      <c r="N190" s="16">
        <v>0</v>
      </c>
      <c r="O190" s="16">
        <v>0</v>
      </c>
      <c r="P190" s="14">
        <v>44228</v>
      </c>
      <c r="Q190" s="16">
        <f t="shared" si="11"/>
        <v>7600</v>
      </c>
      <c r="R190" s="12">
        <f>3800+3800</f>
        <v>7600</v>
      </c>
      <c r="S190" s="16">
        <f t="shared" si="7"/>
        <v>0</v>
      </c>
      <c r="T190" s="12" t="s">
        <v>665</v>
      </c>
      <c r="U190" s="81" t="s">
        <v>666</v>
      </c>
      <c r="V190" s="12"/>
      <c r="W190" s="12"/>
      <c r="X190" s="12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8">
        <v>190</v>
      </c>
      <c r="B191" s="80">
        <v>20200427137403</v>
      </c>
      <c r="C191" s="25">
        <v>43948</v>
      </c>
      <c r="D191" s="11" t="s">
        <v>72</v>
      </c>
      <c r="E191" s="11" t="s">
        <v>73</v>
      </c>
      <c r="F191" s="11" t="s">
        <v>26</v>
      </c>
      <c r="G191" s="13" t="s">
        <v>74</v>
      </c>
      <c r="H191" s="11" t="s">
        <v>567</v>
      </c>
      <c r="I191" s="11">
        <v>290</v>
      </c>
      <c r="J191" s="12" t="s">
        <v>651</v>
      </c>
      <c r="K191" s="12"/>
      <c r="L191" s="11" t="s">
        <v>30</v>
      </c>
      <c r="M191" s="16">
        <v>1025</v>
      </c>
      <c r="N191" s="16">
        <v>0</v>
      </c>
      <c r="O191" s="16">
        <v>25</v>
      </c>
      <c r="P191" s="14">
        <v>44228</v>
      </c>
      <c r="Q191" s="15">
        <f t="shared" si="11"/>
        <v>1000</v>
      </c>
      <c r="R191" s="16">
        <v>1015</v>
      </c>
      <c r="S191" s="16">
        <f t="shared" si="7"/>
        <v>15</v>
      </c>
      <c r="T191" s="12" t="s">
        <v>667</v>
      </c>
      <c r="U191" s="17">
        <v>44225</v>
      </c>
      <c r="V191" s="12"/>
      <c r="W191" s="11"/>
      <c r="X191" s="12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8">
        <v>191</v>
      </c>
      <c r="B192" s="80">
        <v>20200225135060</v>
      </c>
      <c r="C192" s="25">
        <v>43886</v>
      </c>
      <c r="D192" s="12" t="s">
        <v>99</v>
      </c>
      <c r="E192" s="12" t="s">
        <v>100</v>
      </c>
      <c r="F192" s="12" t="s">
        <v>26</v>
      </c>
      <c r="G192" s="38" t="s">
        <v>101</v>
      </c>
      <c r="H192" s="12" t="s">
        <v>102</v>
      </c>
      <c r="I192" s="12">
        <v>291</v>
      </c>
      <c r="J192" s="12" t="s">
        <v>651</v>
      </c>
      <c r="K192" s="12"/>
      <c r="L192" s="11" t="s">
        <v>30</v>
      </c>
      <c r="M192" s="12">
        <v>4555</v>
      </c>
      <c r="N192" s="12">
        <v>0</v>
      </c>
      <c r="O192" s="12">
        <v>25</v>
      </c>
      <c r="P192" s="14">
        <v>44231</v>
      </c>
      <c r="Q192" s="16">
        <f t="shared" si="11"/>
        <v>4530</v>
      </c>
      <c r="R192" s="12">
        <v>4555</v>
      </c>
      <c r="S192" s="16">
        <f t="shared" si="7"/>
        <v>25</v>
      </c>
      <c r="T192" s="12" t="s">
        <v>668</v>
      </c>
      <c r="U192" s="22">
        <v>44232</v>
      </c>
      <c r="V192" s="12"/>
      <c r="W192" s="12"/>
      <c r="X192" s="12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8">
        <v>192</v>
      </c>
      <c r="B193" s="80">
        <v>20200225135060</v>
      </c>
      <c r="C193" s="25">
        <v>43886</v>
      </c>
      <c r="D193" s="12" t="s">
        <v>99</v>
      </c>
      <c r="E193" s="12" t="s">
        <v>100</v>
      </c>
      <c r="F193" s="12" t="s">
        <v>26</v>
      </c>
      <c r="G193" s="38" t="s">
        <v>101</v>
      </c>
      <c r="H193" s="12" t="s">
        <v>102</v>
      </c>
      <c r="I193" s="12">
        <v>292</v>
      </c>
      <c r="J193" s="12" t="s">
        <v>651</v>
      </c>
      <c r="K193" s="12"/>
      <c r="L193" s="11" t="s">
        <v>30</v>
      </c>
      <c r="M193" s="12">
        <v>150</v>
      </c>
      <c r="N193" s="12">
        <v>0</v>
      </c>
      <c r="O193" s="12">
        <v>25</v>
      </c>
      <c r="P193" s="14">
        <v>43869</v>
      </c>
      <c r="Q193" s="16">
        <f t="shared" si="11"/>
        <v>125</v>
      </c>
      <c r="R193" s="12">
        <v>150</v>
      </c>
      <c r="S193" s="16">
        <f t="shared" si="7"/>
        <v>25</v>
      </c>
      <c r="T193" s="12" t="s">
        <v>669</v>
      </c>
      <c r="U193" s="22">
        <v>44239</v>
      </c>
      <c r="V193" s="12"/>
      <c r="W193" s="12"/>
      <c r="X193" s="12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8">
        <v>193</v>
      </c>
      <c r="B194" s="26" t="s">
        <v>436</v>
      </c>
      <c r="C194" s="14">
        <v>43462</v>
      </c>
      <c r="D194" s="26" t="s">
        <v>437</v>
      </c>
      <c r="E194" s="26" t="s">
        <v>438</v>
      </c>
      <c r="F194" s="26" t="s">
        <v>51</v>
      </c>
      <c r="G194" s="27" t="s">
        <v>439</v>
      </c>
      <c r="H194" s="26" t="s">
        <v>440</v>
      </c>
      <c r="I194" s="12">
        <v>293</v>
      </c>
      <c r="J194" s="26" t="s">
        <v>670</v>
      </c>
      <c r="K194" s="93"/>
      <c r="L194" s="26" t="s">
        <v>30</v>
      </c>
      <c r="M194" s="15">
        <v>500</v>
      </c>
      <c r="N194" s="15">
        <v>0</v>
      </c>
      <c r="O194" s="15">
        <v>0</v>
      </c>
      <c r="P194" s="14">
        <v>43869</v>
      </c>
      <c r="Q194" s="16">
        <f t="shared" si="11"/>
        <v>500</v>
      </c>
      <c r="R194" s="43">
        <v>500</v>
      </c>
      <c r="S194" s="15">
        <f t="shared" si="7"/>
        <v>0</v>
      </c>
      <c r="T194" s="12" t="s">
        <v>671</v>
      </c>
      <c r="U194" s="17">
        <v>44242</v>
      </c>
      <c r="V194" s="43"/>
      <c r="W194" s="43"/>
      <c r="X194" s="43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8">
        <v>194</v>
      </c>
      <c r="B195" s="80">
        <v>20200225135060</v>
      </c>
      <c r="C195" s="25">
        <v>43886</v>
      </c>
      <c r="D195" s="12" t="s">
        <v>99</v>
      </c>
      <c r="E195" s="12" t="s">
        <v>100</v>
      </c>
      <c r="F195" s="12" t="s">
        <v>26</v>
      </c>
      <c r="G195" s="38" t="s">
        <v>101</v>
      </c>
      <c r="H195" s="12" t="s">
        <v>102</v>
      </c>
      <c r="I195" s="12">
        <v>294</v>
      </c>
      <c r="J195" s="12" t="s">
        <v>651</v>
      </c>
      <c r="K195" s="12"/>
      <c r="L195" s="11" t="s">
        <v>30</v>
      </c>
      <c r="M195" s="12">
        <f>132.5+25</f>
        <v>157.5</v>
      </c>
      <c r="N195" s="12">
        <v>0</v>
      </c>
      <c r="O195" s="12">
        <v>25</v>
      </c>
      <c r="P195" s="14">
        <v>44242</v>
      </c>
      <c r="Q195" s="16">
        <f t="shared" si="11"/>
        <v>132.5</v>
      </c>
      <c r="R195" s="12">
        <v>132.5</v>
      </c>
      <c r="S195" s="16">
        <f t="shared" si="7"/>
        <v>0</v>
      </c>
      <c r="T195" s="12" t="s">
        <v>672</v>
      </c>
      <c r="U195" s="22">
        <v>44244</v>
      </c>
      <c r="V195" s="12"/>
      <c r="W195" s="12"/>
      <c r="X195" s="12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8">
        <v>195</v>
      </c>
      <c r="B196" s="26" t="s">
        <v>436</v>
      </c>
      <c r="C196" s="14">
        <v>43462</v>
      </c>
      <c r="D196" s="26" t="s">
        <v>437</v>
      </c>
      <c r="E196" s="26" t="s">
        <v>438</v>
      </c>
      <c r="F196" s="26" t="s">
        <v>51</v>
      </c>
      <c r="G196" s="27" t="s">
        <v>439</v>
      </c>
      <c r="H196" s="26" t="s">
        <v>440</v>
      </c>
      <c r="I196" s="12">
        <v>295</v>
      </c>
      <c r="J196" s="12" t="s">
        <v>673</v>
      </c>
      <c r="K196" s="93"/>
      <c r="L196" s="26" t="s">
        <v>30</v>
      </c>
      <c r="M196" s="15">
        <v>500</v>
      </c>
      <c r="N196" s="15">
        <v>0</v>
      </c>
      <c r="O196" s="15">
        <v>0</v>
      </c>
      <c r="P196" s="14">
        <v>44256</v>
      </c>
      <c r="Q196" s="16">
        <f t="shared" si="11"/>
        <v>500</v>
      </c>
      <c r="R196" s="43">
        <v>500</v>
      </c>
      <c r="S196" s="15">
        <f t="shared" si="7"/>
        <v>0</v>
      </c>
      <c r="T196" s="12" t="s">
        <v>674</v>
      </c>
      <c r="U196" s="17">
        <v>44264</v>
      </c>
      <c r="V196" s="43"/>
      <c r="W196" s="43"/>
      <c r="X196" s="43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8">
        <v>196</v>
      </c>
      <c r="B197" s="80">
        <v>20200427137403</v>
      </c>
      <c r="C197" s="25">
        <v>43948</v>
      </c>
      <c r="D197" s="11" t="s">
        <v>72</v>
      </c>
      <c r="E197" s="11" t="s">
        <v>73</v>
      </c>
      <c r="F197" s="11" t="s">
        <v>26</v>
      </c>
      <c r="G197" s="13" t="s">
        <v>74</v>
      </c>
      <c r="H197" s="11" t="s">
        <v>567</v>
      </c>
      <c r="I197" s="12">
        <v>296</v>
      </c>
      <c r="J197" s="12" t="s">
        <v>673</v>
      </c>
      <c r="K197" s="12"/>
      <c r="L197" s="11" t="s">
        <v>30</v>
      </c>
      <c r="M197" s="16">
        <v>1025</v>
      </c>
      <c r="N197" s="16">
        <v>0</v>
      </c>
      <c r="O197" s="16">
        <v>25</v>
      </c>
      <c r="P197" s="14">
        <v>44256</v>
      </c>
      <c r="Q197" s="15">
        <f t="shared" si="11"/>
        <v>1000</v>
      </c>
      <c r="R197" s="16">
        <v>1015</v>
      </c>
      <c r="S197" s="16">
        <f t="shared" si="7"/>
        <v>15</v>
      </c>
      <c r="T197" s="12" t="s">
        <v>675</v>
      </c>
      <c r="U197" s="17">
        <v>44259</v>
      </c>
      <c r="V197" s="12"/>
      <c r="W197" s="11"/>
      <c r="X197" s="12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8">
        <v>197</v>
      </c>
      <c r="B198" s="80">
        <v>2019100884827</v>
      </c>
      <c r="C198" s="25">
        <v>43746</v>
      </c>
      <c r="D198" s="11" t="s">
        <v>77</v>
      </c>
      <c r="E198" s="12" t="s">
        <v>78</v>
      </c>
      <c r="F198" s="12" t="s">
        <v>26</v>
      </c>
      <c r="G198" s="13" t="s">
        <v>79</v>
      </c>
      <c r="H198" s="11" t="s">
        <v>80</v>
      </c>
      <c r="I198" s="12">
        <v>297</v>
      </c>
      <c r="J198" s="12" t="s">
        <v>673</v>
      </c>
      <c r="K198" s="12"/>
      <c r="L198" s="12" t="s">
        <v>30</v>
      </c>
      <c r="M198" s="16">
        <v>1225</v>
      </c>
      <c r="N198" s="12">
        <v>0</v>
      </c>
      <c r="O198" s="12">
        <v>25</v>
      </c>
      <c r="P198" s="14">
        <v>44256</v>
      </c>
      <c r="Q198" s="16">
        <f t="shared" si="11"/>
        <v>1200</v>
      </c>
      <c r="R198" s="12">
        <v>1200</v>
      </c>
      <c r="S198" s="16">
        <f t="shared" si="7"/>
        <v>0</v>
      </c>
      <c r="T198" s="12" t="s">
        <v>676</v>
      </c>
      <c r="U198" s="17">
        <v>44258</v>
      </c>
      <c r="V198" s="12"/>
      <c r="W198" s="12"/>
      <c r="X198" s="12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8">
        <v>198</v>
      </c>
      <c r="B199" s="80">
        <v>20200427137399</v>
      </c>
      <c r="C199" s="25">
        <v>43948</v>
      </c>
      <c r="D199" s="26" t="s">
        <v>82</v>
      </c>
      <c r="E199" s="37" t="s">
        <v>83</v>
      </c>
      <c r="F199" s="37" t="s">
        <v>84</v>
      </c>
      <c r="G199" s="38" t="s">
        <v>85</v>
      </c>
      <c r="H199" s="37" t="s">
        <v>86</v>
      </c>
      <c r="I199" s="12">
        <v>298</v>
      </c>
      <c r="J199" s="12" t="s">
        <v>673</v>
      </c>
      <c r="K199" s="12"/>
      <c r="L199" s="37" t="s">
        <v>30</v>
      </c>
      <c r="M199" s="16">
        <v>6588.4</v>
      </c>
      <c r="N199" s="16">
        <v>0</v>
      </c>
      <c r="O199" s="16">
        <v>25</v>
      </c>
      <c r="P199" s="14">
        <v>44256</v>
      </c>
      <c r="Q199" s="15">
        <f t="shared" si="11"/>
        <v>6563.4</v>
      </c>
      <c r="R199" s="16">
        <v>6588.4</v>
      </c>
      <c r="S199" s="16">
        <f t="shared" si="7"/>
        <v>25</v>
      </c>
      <c r="T199" s="12" t="s">
        <v>677</v>
      </c>
      <c r="U199" s="17">
        <v>44272</v>
      </c>
      <c r="V199" s="16"/>
      <c r="W199" s="37"/>
      <c r="X199" s="11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8">
        <v>199</v>
      </c>
      <c r="B200" s="80">
        <v>20200703140963</v>
      </c>
      <c r="C200" s="10">
        <v>44013</v>
      </c>
      <c r="D200" s="11" t="s">
        <v>24</v>
      </c>
      <c r="E200" s="12" t="s">
        <v>25</v>
      </c>
      <c r="F200" s="12" t="s">
        <v>26</v>
      </c>
      <c r="G200" s="13" t="s">
        <v>27</v>
      </c>
      <c r="H200" s="11" t="s">
        <v>28</v>
      </c>
      <c r="I200" s="12">
        <v>299</v>
      </c>
      <c r="J200" s="12" t="s">
        <v>673</v>
      </c>
      <c r="K200" s="12"/>
      <c r="L200" s="12" t="s">
        <v>30</v>
      </c>
      <c r="M200" s="12">
        <v>2440</v>
      </c>
      <c r="N200" s="12">
        <v>0</v>
      </c>
      <c r="O200" s="12">
        <v>25</v>
      </c>
      <c r="P200" s="14">
        <v>44256</v>
      </c>
      <c r="Q200" s="15">
        <f t="shared" si="11"/>
        <v>2415</v>
      </c>
      <c r="R200" s="12">
        <v>2385</v>
      </c>
      <c r="S200" s="16">
        <f t="shared" si="7"/>
        <v>-30</v>
      </c>
      <c r="T200" s="12" t="s">
        <v>678</v>
      </c>
      <c r="U200" s="17">
        <v>44252</v>
      </c>
      <c r="V200" s="12"/>
      <c r="W200" s="12"/>
      <c r="X200" s="12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8">
        <v>200</v>
      </c>
      <c r="B201" s="80">
        <v>20180608156255</v>
      </c>
      <c r="C201" s="14">
        <v>43259</v>
      </c>
      <c r="D201" s="26" t="s">
        <v>55</v>
      </c>
      <c r="E201" s="26" t="s">
        <v>56</v>
      </c>
      <c r="F201" s="26" t="s">
        <v>45</v>
      </c>
      <c r="G201" s="27" t="s">
        <v>57</v>
      </c>
      <c r="H201" s="11" t="s">
        <v>58</v>
      </c>
      <c r="I201" s="12">
        <v>300</v>
      </c>
      <c r="J201" s="12" t="s">
        <v>673</v>
      </c>
      <c r="K201" s="12"/>
      <c r="L201" s="12" t="s">
        <v>30</v>
      </c>
      <c r="M201" s="12">
        <v>17825</v>
      </c>
      <c r="N201" s="12">
        <v>0</v>
      </c>
      <c r="O201" s="12">
        <v>120</v>
      </c>
      <c r="P201" s="14">
        <v>44256</v>
      </c>
      <c r="Q201" s="15">
        <f t="shared" si="11"/>
        <v>17705</v>
      </c>
      <c r="R201" s="28">
        <f>3812.5+3744+3742.5+3782.5+2743.5</f>
        <v>17825</v>
      </c>
      <c r="S201" s="16">
        <f t="shared" si="7"/>
        <v>120</v>
      </c>
      <c r="T201" s="12" t="s">
        <v>679</v>
      </c>
      <c r="U201" s="29" t="s">
        <v>680</v>
      </c>
      <c r="V201" s="12"/>
      <c r="W201" s="12"/>
      <c r="X201" s="12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8">
        <v>201</v>
      </c>
      <c r="B202" s="11" t="s">
        <v>61</v>
      </c>
      <c r="C202" s="21">
        <v>43462</v>
      </c>
      <c r="D202" s="11" t="s">
        <v>62</v>
      </c>
      <c r="E202" s="11" t="s">
        <v>63</v>
      </c>
      <c r="F202" s="11" t="s">
        <v>26</v>
      </c>
      <c r="G202" s="13" t="s">
        <v>64</v>
      </c>
      <c r="H202" s="11" t="s">
        <v>65</v>
      </c>
      <c r="I202" s="12">
        <v>301</v>
      </c>
      <c r="J202" s="12" t="s">
        <v>673</v>
      </c>
      <c r="K202" s="12"/>
      <c r="L202" s="12" t="s">
        <v>30</v>
      </c>
      <c r="M202" s="16">
        <v>21228</v>
      </c>
      <c r="N202" s="12">
        <v>0</v>
      </c>
      <c r="O202" s="12">
        <v>25</v>
      </c>
      <c r="P202" s="14">
        <v>44256</v>
      </c>
      <c r="Q202" s="16">
        <f t="shared" si="11"/>
        <v>21203</v>
      </c>
      <c r="R202" s="30">
        <v>21228</v>
      </c>
      <c r="S202" s="16">
        <f t="shared" si="7"/>
        <v>25</v>
      </c>
      <c r="T202" s="12" t="s">
        <v>681</v>
      </c>
      <c r="U202" s="17">
        <v>44264</v>
      </c>
      <c r="V202" s="12"/>
      <c r="W202" s="12"/>
      <c r="X202" s="12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8">
        <v>202</v>
      </c>
      <c r="B203" s="80">
        <v>20181130156245</v>
      </c>
      <c r="C203" s="24">
        <v>43434</v>
      </c>
      <c r="D203" s="11" t="s">
        <v>43</v>
      </c>
      <c r="E203" s="11" t="s">
        <v>44</v>
      </c>
      <c r="F203" s="11" t="s">
        <v>45</v>
      </c>
      <c r="G203" s="13" t="s">
        <v>46</v>
      </c>
      <c r="H203" s="11" t="s">
        <v>47</v>
      </c>
      <c r="I203" s="12">
        <v>302</v>
      </c>
      <c r="J203" s="12" t="s">
        <v>673</v>
      </c>
      <c r="K203" s="12"/>
      <c r="L203" s="12" t="s">
        <v>30</v>
      </c>
      <c r="M203" s="16">
        <v>465</v>
      </c>
      <c r="N203" s="12">
        <v>0</v>
      </c>
      <c r="O203" s="12">
        <v>25</v>
      </c>
      <c r="P203" s="14">
        <v>44256</v>
      </c>
      <c r="Q203" s="16">
        <f t="shared" si="11"/>
        <v>440</v>
      </c>
      <c r="R203" s="16">
        <v>440</v>
      </c>
      <c r="S203" s="16">
        <f t="shared" si="7"/>
        <v>0</v>
      </c>
      <c r="T203" s="12" t="s">
        <v>682</v>
      </c>
      <c r="U203" s="17">
        <v>44258</v>
      </c>
      <c r="V203" s="12"/>
      <c r="W203" s="12"/>
      <c r="X203" s="12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8">
        <v>203</v>
      </c>
      <c r="B204" s="80">
        <v>20200713153156</v>
      </c>
      <c r="C204" s="25">
        <v>44021</v>
      </c>
      <c r="D204" s="12" t="s">
        <v>49</v>
      </c>
      <c r="E204" s="12" t="s">
        <v>50</v>
      </c>
      <c r="F204" s="12" t="s">
        <v>51</v>
      </c>
      <c r="G204" s="13" t="s">
        <v>52</v>
      </c>
      <c r="H204" s="12" t="s">
        <v>53</v>
      </c>
      <c r="I204" s="12">
        <v>303</v>
      </c>
      <c r="J204" s="12" t="s">
        <v>673</v>
      </c>
      <c r="K204" s="12"/>
      <c r="L204" s="12" t="s">
        <v>30</v>
      </c>
      <c r="M204" s="16">
        <v>1345</v>
      </c>
      <c r="N204" s="12">
        <v>0</v>
      </c>
      <c r="O204" s="12">
        <v>25</v>
      </c>
      <c r="P204" s="14">
        <v>44256</v>
      </c>
      <c r="Q204" s="15">
        <f t="shared" si="11"/>
        <v>1320</v>
      </c>
      <c r="R204" s="12">
        <v>1345</v>
      </c>
      <c r="S204" s="16">
        <f t="shared" si="7"/>
        <v>25</v>
      </c>
      <c r="T204" s="12" t="s">
        <v>683</v>
      </c>
      <c r="U204" s="17">
        <v>44260</v>
      </c>
      <c r="V204" s="12"/>
      <c r="W204" s="12"/>
      <c r="X204" s="12"/>
      <c r="Y204" s="19"/>
      <c r="Z204" s="19"/>
      <c r="AA204" s="19"/>
      <c r="AB204" s="19"/>
      <c r="AC204" s="19"/>
      <c r="AD204" s="19"/>
      <c r="AE204" s="19"/>
    </row>
    <row r="205" spans="1:33" ht="15.75" customHeight="1">
      <c r="A205" s="8">
        <v>204</v>
      </c>
      <c r="B205" s="80">
        <v>20200516137407</v>
      </c>
      <c r="C205" s="25">
        <v>43967</v>
      </c>
      <c r="D205" s="31" t="s">
        <v>67</v>
      </c>
      <c r="E205" s="31" t="s">
        <v>68</v>
      </c>
      <c r="F205" s="31" t="s">
        <v>26</v>
      </c>
      <c r="G205" s="32" t="s">
        <v>69</v>
      </c>
      <c r="H205" s="11" t="s">
        <v>70</v>
      </c>
      <c r="I205" s="12">
        <v>304</v>
      </c>
      <c r="J205" s="12" t="s">
        <v>673</v>
      </c>
      <c r="K205" s="33"/>
      <c r="L205" s="33" t="s">
        <v>30</v>
      </c>
      <c r="M205" s="34">
        <v>3025</v>
      </c>
      <c r="N205" s="34">
        <v>0</v>
      </c>
      <c r="O205" s="34">
        <v>25</v>
      </c>
      <c r="P205" s="14">
        <v>44256</v>
      </c>
      <c r="Q205" s="35">
        <f t="shared" si="11"/>
        <v>3000</v>
      </c>
      <c r="R205" s="34">
        <v>3010</v>
      </c>
      <c r="S205" s="35">
        <f t="shared" si="7"/>
        <v>10</v>
      </c>
      <c r="T205" s="12" t="s">
        <v>684</v>
      </c>
      <c r="U205" s="17">
        <v>44270</v>
      </c>
      <c r="V205" s="33"/>
      <c r="W205" s="33"/>
      <c r="X205" s="33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8">
        <v>205</v>
      </c>
      <c r="B206" s="11" t="s">
        <v>93</v>
      </c>
      <c r="C206" s="21">
        <v>43353</v>
      </c>
      <c r="D206" s="11" t="s">
        <v>94</v>
      </c>
      <c r="E206" s="37" t="s">
        <v>95</v>
      </c>
      <c r="F206" s="37" t="s">
        <v>45</v>
      </c>
      <c r="G206" s="38" t="s">
        <v>96</v>
      </c>
      <c r="H206" s="37" t="s">
        <v>97</v>
      </c>
      <c r="I206" s="12">
        <v>305</v>
      </c>
      <c r="J206" s="12" t="s">
        <v>651</v>
      </c>
      <c r="K206" s="12"/>
      <c r="L206" s="12" t="s">
        <v>30</v>
      </c>
      <c r="M206" s="16">
        <v>5068</v>
      </c>
      <c r="N206" s="12">
        <v>0</v>
      </c>
      <c r="O206" s="12">
        <v>25</v>
      </c>
      <c r="P206" s="14">
        <v>44228</v>
      </c>
      <c r="Q206" s="16">
        <f t="shared" si="11"/>
        <v>5043</v>
      </c>
      <c r="R206" s="16">
        <v>5013</v>
      </c>
      <c r="S206" s="16">
        <f t="shared" si="7"/>
        <v>-30</v>
      </c>
      <c r="T206" s="12" t="s">
        <v>685</v>
      </c>
      <c r="U206" s="29" t="s">
        <v>686</v>
      </c>
      <c r="V206" s="16"/>
      <c r="W206" s="37"/>
      <c r="X206" s="11"/>
    </row>
    <row r="207" spans="1:33" ht="15.75" customHeight="1">
      <c r="A207" s="8">
        <v>206</v>
      </c>
      <c r="B207" s="80">
        <v>20200812151429</v>
      </c>
      <c r="C207" s="21">
        <v>44055</v>
      </c>
      <c r="D207" s="12" t="s">
        <v>88</v>
      </c>
      <c r="E207" s="11" t="s">
        <v>89</v>
      </c>
      <c r="F207" s="11" t="s">
        <v>26</v>
      </c>
      <c r="G207" s="13" t="s">
        <v>90</v>
      </c>
      <c r="H207" s="12" t="s">
        <v>91</v>
      </c>
      <c r="I207" s="12">
        <v>306</v>
      </c>
      <c r="J207" s="12" t="s">
        <v>673</v>
      </c>
      <c r="K207" s="12"/>
      <c r="L207" s="12" t="s">
        <v>30</v>
      </c>
      <c r="M207" s="16">
        <v>3150</v>
      </c>
      <c r="N207" s="12">
        <v>0</v>
      </c>
      <c r="O207" s="12">
        <v>25</v>
      </c>
      <c r="P207" s="14">
        <v>44256</v>
      </c>
      <c r="Q207" s="15">
        <f t="shared" si="11"/>
        <v>3125</v>
      </c>
      <c r="R207" s="12">
        <v>3150</v>
      </c>
      <c r="S207" s="16">
        <f t="shared" si="7"/>
        <v>25</v>
      </c>
      <c r="T207" s="12" t="s">
        <v>687</v>
      </c>
      <c r="U207" s="29" t="s">
        <v>686</v>
      </c>
    </row>
    <row r="208" spans="1:33" ht="15.75" customHeight="1">
      <c r="A208" s="8">
        <v>207</v>
      </c>
      <c r="B208" s="80">
        <v>20200320134778</v>
      </c>
      <c r="C208" s="25">
        <v>43910</v>
      </c>
      <c r="D208" s="12" t="s">
        <v>411</v>
      </c>
      <c r="E208" s="12" t="s">
        <v>412</v>
      </c>
      <c r="F208" s="12" t="s">
        <v>406</v>
      </c>
      <c r="G208" s="13" t="s">
        <v>413</v>
      </c>
      <c r="H208" s="12" t="s">
        <v>414</v>
      </c>
      <c r="I208" s="12">
        <v>307</v>
      </c>
      <c r="J208" s="12" t="s">
        <v>673</v>
      </c>
      <c r="K208" s="12"/>
      <c r="L208" s="11" t="s">
        <v>30</v>
      </c>
      <c r="M208" s="12">
        <v>3755</v>
      </c>
      <c r="N208" s="16">
        <v>0</v>
      </c>
      <c r="O208" s="16">
        <v>0</v>
      </c>
      <c r="P208" s="14">
        <v>44260</v>
      </c>
      <c r="Q208" s="16">
        <f t="shared" si="11"/>
        <v>3755</v>
      </c>
      <c r="R208" s="12">
        <v>3755</v>
      </c>
      <c r="S208" s="16">
        <f t="shared" si="7"/>
        <v>0</v>
      </c>
      <c r="T208" s="12" t="s">
        <v>688</v>
      </c>
      <c r="U208" s="22">
        <v>44319</v>
      </c>
      <c r="V208" s="12"/>
      <c r="W208" s="12"/>
      <c r="X208" s="12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8">
        <v>208</v>
      </c>
      <c r="B209" s="80">
        <v>20200225135060</v>
      </c>
      <c r="C209" s="25">
        <v>43886</v>
      </c>
      <c r="D209" s="12" t="s">
        <v>99</v>
      </c>
      <c r="E209" s="12" t="s">
        <v>100</v>
      </c>
      <c r="F209" s="12" t="s">
        <v>26</v>
      </c>
      <c r="G209" s="38" t="s">
        <v>101</v>
      </c>
      <c r="H209" s="12" t="s">
        <v>102</v>
      </c>
      <c r="I209" s="12">
        <v>308</v>
      </c>
      <c r="J209" s="12" t="s">
        <v>673</v>
      </c>
      <c r="K209" s="12"/>
      <c r="L209" s="11" t="s">
        <v>30</v>
      </c>
      <c r="M209" s="12">
        <v>709</v>
      </c>
      <c r="N209" s="12">
        <v>0</v>
      </c>
      <c r="O209" s="12">
        <v>25</v>
      </c>
      <c r="P209" s="14">
        <v>44281</v>
      </c>
      <c r="Q209" s="16">
        <f t="shared" si="11"/>
        <v>684</v>
      </c>
      <c r="R209" s="12">
        <v>709</v>
      </c>
      <c r="S209" s="16">
        <f t="shared" si="7"/>
        <v>25</v>
      </c>
      <c r="T209" s="12" t="s">
        <v>689</v>
      </c>
      <c r="U209" s="22">
        <v>44285</v>
      </c>
      <c r="V209" s="12"/>
      <c r="W209" s="12"/>
      <c r="X209" s="12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8">
        <v>209</v>
      </c>
      <c r="B210" s="12" t="s">
        <v>105</v>
      </c>
      <c r="C210" s="41">
        <v>42625</v>
      </c>
      <c r="D210" s="12" t="s">
        <v>106</v>
      </c>
      <c r="E210" s="12" t="s">
        <v>107</v>
      </c>
      <c r="F210" s="12" t="s">
        <v>26</v>
      </c>
      <c r="G210" s="12"/>
      <c r="H210" s="12"/>
      <c r="I210" s="12">
        <v>309</v>
      </c>
      <c r="J210" s="12" t="s">
        <v>690</v>
      </c>
      <c r="K210" s="108"/>
      <c r="L210" s="12" t="s">
        <v>30</v>
      </c>
      <c r="M210" s="30">
        <v>29440</v>
      </c>
      <c r="N210" s="30">
        <v>0</v>
      </c>
      <c r="O210" s="30">
        <v>0</v>
      </c>
      <c r="P210" s="109">
        <v>44281</v>
      </c>
      <c r="Q210" s="30">
        <f t="shared" si="11"/>
        <v>29440</v>
      </c>
      <c r="R210" s="30">
        <v>29440</v>
      </c>
      <c r="S210" s="30">
        <f t="shared" si="7"/>
        <v>0</v>
      </c>
      <c r="T210" s="19" t="s">
        <v>691</v>
      </c>
      <c r="U210" s="17">
        <v>44301</v>
      </c>
      <c r="V210" s="12"/>
      <c r="W210" s="12"/>
      <c r="X210" s="12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U211" s="112"/>
      <c r="V211" s="113">
        <f>10541.7+10545.55-542.67</f>
        <v>20544.580000000002</v>
      </c>
    </row>
    <row r="212" spans="1:33" ht="15.75" customHeight="1">
      <c r="U212" s="114"/>
    </row>
    <row r="213" spans="1:33" ht="15.75" customHeight="1">
      <c r="U213" s="114"/>
    </row>
    <row r="214" spans="1:33" ht="15.75" customHeight="1">
      <c r="U214" s="114"/>
    </row>
    <row r="215" spans="1:33" ht="15.75" customHeight="1">
      <c r="U215" s="114"/>
    </row>
    <row r="216" spans="1:33" ht="15.75" customHeight="1">
      <c r="U216" s="114"/>
    </row>
    <row r="217" spans="1:33" ht="15.75" customHeight="1">
      <c r="U217" s="114"/>
    </row>
    <row r="218" spans="1:33" ht="15.75" customHeight="1">
      <c r="U218" s="114"/>
    </row>
    <row r="219" spans="1:33" ht="15.75" customHeight="1">
      <c r="U219" s="114"/>
    </row>
    <row r="220" spans="1:33" ht="15.75" customHeight="1">
      <c r="U220" s="114"/>
    </row>
    <row r="221" spans="1:33" ht="15.75" customHeight="1">
      <c r="U221" s="114"/>
    </row>
    <row r="222" spans="1:33" ht="15.75" customHeight="1">
      <c r="U222" s="114"/>
    </row>
    <row r="223" spans="1:33" ht="15.75" customHeight="1">
      <c r="U223" s="114"/>
    </row>
    <row r="224" spans="1:33" ht="15.75" customHeight="1">
      <c r="U224" s="114"/>
    </row>
    <row r="225" spans="21:21" ht="15.75" customHeight="1">
      <c r="U225" s="114"/>
    </row>
    <row r="226" spans="21:21" ht="15.75" customHeight="1">
      <c r="U226" s="114"/>
    </row>
    <row r="227" spans="21:21" ht="15.75" customHeight="1">
      <c r="U227" s="114"/>
    </row>
    <row r="228" spans="21:21" ht="15.75" customHeight="1">
      <c r="U228" s="114"/>
    </row>
    <row r="229" spans="21:21" ht="15.75" customHeight="1">
      <c r="U229" s="114"/>
    </row>
    <row r="230" spans="21:21" ht="15.75" customHeight="1">
      <c r="U230" s="114"/>
    </row>
    <row r="231" spans="21:21" ht="15.75" customHeight="1">
      <c r="U231" s="114"/>
    </row>
    <row r="232" spans="21:21" ht="15.75" customHeight="1">
      <c r="U232" s="114"/>
    </row>
    <row r="233" spans="21:21" ht="15.75" customHeight="1">
      <c r="U233" s="114"/>
    </row>
    <row r="234" spans="21:21" ht="15.75" customHeight="1">
      <c r="U234" s="114"/>
    </row>
    <row r="235" spans="21:21" ht="15.75" customHeight="1">
      <c r="U235" s="114"/>
    </row>
    <row r="236" spans="21:21" ht="15.75" customHeight="1">
      <c r="U236" s="114"/>
    </row>
    <row r="237" spans="21:21" ht="15.75" customHeight="1">
      <c r="U237" s="114"/>
    </row>
    <row r="238" spans="21:21" ht="15.75" customHeight="1">
      <c r="U238" s="114"/>
    </row>
    <row r="239" spans="21:21" ht="15.75" customHeight="1">
      <c r="U239" s="114"/>
    </row>
    <row r="240" spans="21:21" ht="15.75" customHeight="1">
      <c r="U240" s="114"/>
    </row>
    <row r="241" spans="21:21" ht="15.75" customHeight="1">
      <c r="U241" s="114"/>
    </row>
    <row r="242" spans="21:21" ht="15.75" customHeight="1">
      <c r="U242" s="114"/>
    </row>
    <row r="243" spans="21:21" ht="15.75" customHeight="1">
      <c r="U243" s="114"/>
    </row>
    <row r="244" spans="21:21" ht="15.75" customHeight="1">
      <c r="U244" s="114"/>
    </row>
    <row r="245" spans="21:21" ht="15.75" customHeight="1">
      <c r="U245" s="114"/>
    </row>
    <row r="246" spans="21:21" ht="15.75" customHeight="1">
      <c r="U246" s="114"/>
    </row>
    <row r="247" spans="21:21" ht="15.75" customHeight="1">
      <c r="U247" s="114"/>
    </row>
    <row r="248" spans="21:21" ht="15.75" customHeight="1">
      <c r="U248" s="114"/>
    </row>
    <row r="249" spans="21:21" ht="15.75" customHeight="1">
      <c r="U249" s="114"/>
    </row>
    <row r="250" spans="21:21" ht="15.75" customHeight="1">
      <c r="U250" s="114"/>
    </row>
    <row r="251" spans="21:21" ht="15.75" customHeight="1">
      <c r="U251" s="114"/>
    </row>
    <row r="252" spans="21:21" ht="15.75" customHeight="1">
      <c r="U252" s="114"/>
    </row>
    <row r="253" spans="21:21" ht="15.75" customHeight="1">
      <c r="U253" s="114"/>
    </row>
    <row r="254" spans="21:21" ht="15.75" customHeight="1">
      <c r="U254" s="114"/>
    </row>
    <row r="255" spans="21:21" ht="15.75" customHeight="1">
      <c r="U255" s="114"/>
    </row>
    <row r="256" spans="21:21" ht="15.75" customHeight="1">
      <c r="U256" s="114"/>
    </row>
    <row r="257" spans="21:21" ht="15.75" customHeight="1">
      <c r="U257" s="114"/>
    </row>
    <row r="258" spans="21:21" ht="15.75" customHeight="1">
      <c r="U258" s="114"/>
    </row>
    <row r="259" spans="21:21" ht="15.75" customHeight="1">
      <c r="U259" s="114"/>
    </row>
    <row r="260" spans="21:21" ht="15.75" customHeight="1">
      <c r="U260" s="114"/>
    </row>
    <row r="261" spans="21:21" ht="15.75" customHeight="1">
      <c r="U261" s="114"/>
    </row>
    <row r="262" spans="21:21" ht="15.75" customHeight="1">
      <c r="U262" s="114"/>
    </row>
    <row r="263" spans="21:21" ht="15.75" customHeight="1">
      <c r="U263" s="114"/>
    </row>
    <row r="264" spans="21:21" ht="15.75" customHeight="1">
      <c r="U264" s="114"/>
    </row>
    <row r="265" spans="21:21" ht="15.75" customHeight="1">
      <c r="U265" s="114"/>
    </row>
    <row r="266" spans="21:21" ht="15.75" customHeight="1">
      <c r="U266" s="114"/>
    </row>
    <row r="267" spans="21:21" ht="15.75" customHeight="1">
      <c r="U267" s="114"/>
    </row>
    <row r="268" spans="21:21" ht="15.75" customHeight="1">
      <c r="U268" s="114"/>
    </row>
    <row r="269" spans="21:21" ht="15.75" customHeight="1">
      <c r="U269" s="114"/>
    </row>
    <row r="270" spans="21:21" ht="15.75" customHeight="1">
      <c r="U270" s="114"/>
    </row>
    <row r="271" spans="21:21" ht="15.75" customHeight="1">
      <c r="U271" s="114"/>
    </row>
    <row r="272" spans="21:21" ht="15.75" customHeight="1">
      <c r="U272" s="114"/>
    </row>
    <row r="273" spans="21:21" ht="15.75" customHeight="1">
      <c r="U273" s="114"/>
    </row>
    <row r="274" spans="21:21" ht="15.75" customHeight="1">
      <c r="U274" s="114"/>
    </row>
    <row r="275" spans="21:21" ht="15.75" customHeight="1">
      <c r="U275" s="114"/>
    </row>
    <row r="276" spans="21:21" ht="15.75" customHeight="1">
      <c r="U276" s="114"/>
    </row>
    <row r="277" spans="21:21" ht="15.75" customHeight="1">
      <c r="U277" s="114"/>
    </row>
    <row r="278" spans="21:21" ht="15.75" customHeight="1">
      <c r="U278" s="114"/>
    </row>
    <row r="279" spans="21:21" ht="15.75" customHeight="1">
      <c r="U279" s="114"/>
    </row>
    <row r="280" spans="21:21" ht="15.75" customHeight="1">
      <c r="U280" s="114"/>
    </row>
    <row r="281" spans="21:21" ht="15.75" customHeight="1">
      <c r="U281" s="114"/>
    </row>
    <row r="282" spans="21:21" ht="15.75" customHeight="1">
      <c r="U282" s="114"/>
    </row>
    <row r="283" spans="21:21" ht="15.75" customHeight="1">
      <c r="U283" s="114"/>
    </row>
    <row r="284" spans="21:21" ht="15.75" customHeight="1">
      <c r="U284" s="114"/>
    </row>
    <row r="285" spans="21:21" ht="15.75" customHeight="1">
      <c r="U285" s="114"/>
    </row>
    <row r="286" spans="21:21" ht="15.75" customHeight="1">
      <c r="U286" s="114"/>
    </row>
    <row r="287" spans="21:21" ht="15.75" customHeight="1">
      <c r="U287" s="114"/>
    </row>
    <row r="288" spans="21:21" ht="15.75" customHeight="1">
      <c r="U288" s="114"/>
    </row>
    <row r="289" spans="21:21" ht="15.75" customHeight="1">
      <c r="U289" s="114"/>
    </row>
    <row r="290" spans="21:21" ht="15.75" customHeight="1">
      <c r="U290" s="114"/>
    </row>
    <row r="291" spans="21:21" ht="15.75" customHeight="1">
      <c r="U291" s="114"/>
    </row>
    <row r="292" spans="21:21" ht="15.75" customHeight="1">
      <c r="U292" s="114"/>
    </row>
    <row r="293" spans="21:21" ht="15.75" customHeight="1">
      <c r="U293" s="114"/>
    </row>
    <row r="294" spans="21:21" ht="15.75" customHeight="1">
      <c r="U294" s="114"/>
    </row>
    <row r="295" spans="21:21" ht="15.75" customHeight="1">
      <c r="U295" s="114"/>
    </row>
    <row r="296" spans="21:21" ht="15.75" customHeight="1">
      <c r="U296" s="114"/>
    </row>
    <row r="297" spans="21:21" ht="15.75" customHeight="1">
      <c r="U297" s="114"/>
    </row>
    <row r="298" spans="21:21" ht="15.75" customHeight="1">
      <c r="U298" s="114"/>
    </row>
    <row r="299" spans="21:21" ht="15.75" customHeight="1">
      <c r="U299" s="114"/>
    </row>
    <row r="300" spans="21:21" ht="15.75" customHeight="1">
      <c r="U300" s="114"/>
    </row>
    <row r="301" spans="21:21" ht="15.75" customHeight="1">
      <c r="U301" s="114"/>
    </row>
    <row r="302" spans="21:21" ht="15.75" customHeight="1">
      <c r="U302" s="114"/>
    </row>
    <row r="303" spans="21:21" ht="15.75" customHeight="1">
      <c r="U303" s="114"/>
    </row>
    <row r="304" spans="21:21" ht="15.75" customHeight="1">
      <c r="U304" s="114"/>
    </row>
    <row r="305" spans="21:21" ht="15.75" customHeight="1">
      <c r="U305" s="114"/>
    </row>
    <row r="306" spans="21:21" ht="15.75" customHeight="1">
      <c r="U306" s="114"/>
    </row>
    <row r="307" spans="21:21" ht="15.75" customHeight="1">
      <c r="U307" s="114"/>
    </row>
    <row r="308" spans="21:21" ht="15.75" customHeight="1">
      <c r="U308" s="114"/>
    </row>
    <row r="309" spans="21:21" ht="15.75" customHeight="1">
      <c r="U309" s="114"/>
    </row>
    <row r="310" spans="21:21" ht="15.75" customHeight="1">
      <c r="U310" s="114"/>
    </row>
    <row r="311" spans="21:21" ht="15.75" customHeight="1">
      <c r="U311" s="114"/>
    </row>
    <row r="312" spans="21:21" ht="15.75" customHeight="1">
      <c r="U312" s="114"/>
    </row>
    <row r="313" spans="21:21" ht="15.75" customHeight="1">
      <c r="U313" s="114"/>
    </row>
    <row r="314" spans="21:21" ht="15.75" customHeight="1">
      <c r="U314" s="114"/>
    </row>
    <row r="315" spans="21:21" ht="15.75" customHeight="1">
      <c r="U315" s="114"/>
    </row>
    <row r="316" spans="21:21" ht="15.75" customHeight="1">
      <c r="U316" s="114"/>
    </row>
    <row r="317" spans="21:21" ht="15.75" customHeight="1">
      <c r="U317" s="114"/>
    </row>
    <row r="318" spans="21:21" ht="15.75" customHeight="1">
      <c r="U318" s="114"/>
    </row>
    <row r="319" spans="21:21" ht="15.75" customHeight="1">
      <c r="U319" s="114"/>
    </row>
    <row r="320" spans="21:21" ht="15.75" customHeight="1">
      <c r="U320" s="114"/>
    </row>
    <row r="321" spans="21:21" ht="15.75" customHeight="1">
      <c r="U321" s="114"/>
    </row>
    <row r="322" spans="21:21" ht="15.75" customHeight="1">
      <c r="U322" s="114"/>
    </row>
    <row r="323" spans="21:21" ht="15.75" customHeight="1">
      <c r="U323" s="114"/>
    </row>
    <row r="324" spans="21:21" ht="15.75" customHeight="1">
      <c r="U324" s="114"/>
    </row>
    <row r="325" spans="21:21" ht="15.75" customHeight="1">
      <c r="U325" s="114"/>
    </row>
    <row r="326" spans="21:21" ht="15.75" customHeight="1">
      <c r="U326" s="114"/>
    </row>
    <row r="327" spans="21:21" ht="15.75" customHeight="1">
      <c r="U327" s="114"/>
    </row>
    <row r="328" spans="21:21" ht="15.75" customHeight="1">
      <c r="U328" s="114"/>
    </row>
    <row r="329" spans="21:21" ht="15.75" customHeight="1">
      <c r="U329" s="114"/>
    </row>
    <row r="330" spans="21:21" ht="15.75" customHeight="1">
      <c r="U330" s="114"/>
    </row>
    <row r="331" spans="21:21" ht="15.75" customHeight="1">
      <c r="U331" s="114"/>
    </row>
    <row r="332" spans="21:21" ht="15.75" customHeight="1">
      <c r="U332" s="114"/>
    </row>
    <row r="333" spans="21:21" ht="15.75" customHeight="1">
      <c r="U333" s="114"/>
    </row>
    <row r="334" spans="21:21" ht="15.75" customHeight="1">
      <c r="U334" s="114"/>
    </row>
    <row r="335" spans="21:21" ht="15.75" customHeight="1">
      <c r="U335" s="114"/>
    </row>
    <row r="336" spans="21:21" ht="15.75" customHeight="1">
      <c r="U336" s="114"/>
    </row>
    <row r="337" spans="21:21" ht="15.75" customHeight="1">
      <c r="U337" s="114"/>
    </row>
    <row r="338" spans="21:21" ht="15.75" customHeight="1">
      <c r="U338" s="114"/>
    </row>
    <row r="339" spans="21:21" ht="15.75" customHeight="1">
      <c r="U339" s="114"/>
    </row>
    <row r="340" spans="21:21" ht="15.75" customHeight="1">
      <c r="U340" s="114"/>
    </row>
    <row r="341" spans="21:21" ht="15.75" customHeight="1">
      <c r="U341" s="114"/>
    </row>
    <row r="342" spans="21:21" ht="15.75" customHeight="1">
      <c r="U342" s="114"/>
    </row>
    <row r="343" spans="21:21" ht="15.75" customHeight="1">
      <c r="U343" s="114"/>
    </row>
    <row r="344" spans="21:21" ht="15.75" customHeight="1">
      <c r="U344" s="114"/>
    </row>
    <row r="345" spans="21:21" ht="15.75" customHeight="1">
      <c r="U345" s="114"/>
    </row>
    <row r="346" spans="21:21" ht="15.75" customHeight="1">
      <c r="U346" s="114"/>
    </row>
    <row r="347" spans="21:21" ht="15.75" customHeight="1">
      <c r="U347" s="114"/>
    </row>
    <row r="348" spans="21:21" ht="15.75" customHeight="1">
      <c r="U348" s="114"/>
    </row>
    <row r="349" spans="21:21" ht="15.75" customHeight="1">
      <c r="U349" s="114"/>
    </row>
    <row r="350" spans="21:21" ht="15.75" customHeight="1">
      <c r="U350" s="114"/>
    </row>
    <row r="351" spans="21:21" ht="15.75" customHeight="1">
      <c r="U351" s="114"/>
    </row>
    <row r="352" spans="21:21" ht="15.75" customHeight="1">
      <c r="U352" s="114"/>
    </row>
    <row r="353" spans="21:21" ht="15.75" customHeight="1">
      <c r="U353" s="114"/>
    </row>
    <row r="354" spans="21:21" ht="15.75" customHeight="1">
      <c r="U354" s="114"/>
    </row>
    <row r="355" spans="21:21" ht="15.75" customHeight="1">
      <c r="U355" s="114"/>
    </row>
    <row r="356" spans="21:21" ht="15.75" customHeight="1">
      <c r="U356" s="114"/>
    </row>
    <row r="357" spans="21:21" ht="15.75" customHeight="1">
      <c r="U357" s="114"/>
    </row>
    <row r="358" spans="21:21" ht="15.75" customHeight="1">
      <c r="U358" s="114"/>
    </row>
    <row r="359" spans="21:21" ht="15.75" customHeight="1">
      <c r="U359" s="114"/>
    </row>
    <row r="360" spans="21:21" ht="15.75" customHeight="1">
      <c r="U360" s="114"/>
    </row>
    <row r="361" spans="21:21" ht="15.75" customHeight="1">
      <c r="U361" s="114"/>
    </row>
    <row r="362" spans="21:21" ht="15.75" customHeight="1">
      <c r="U362" s="114"/>
    </row>
    <row r="363" spans="21:21" ht="15.75" customHeight="1">
      <c r="U363" s="114"/>
    </row>
    <row r="364" spans="21:21" ht="15.75" customHeight="1">
      <c r="U364" s="114"/>
    </row>
    <row r="365" spans="21:21" ht="15.75" customHeight="1">
      <c r="U365" s="114"/>
    </row>
    <row r="366" spans="21:21" ht="15.75" customHeight="1">
      <c r="U366" s="114"/>
    </row>
    <row r="367" spans="21:21" ht="15.75" customHeight="1">
      <c r="U367" s="114"/>
    </row>
    <row r="368" spans="21:21" ht="15.75" customHeight="1">
      <c r="U368" s="114"/>
    </row>
    <row r="369" spans="21:21" ht="15.75" customHeight="1">
      <c r="U369" s="114"/>
    </row>
    <row r="370" spans="21:21" ht="15.75" customHeight="1">
      <c r="U370" s="114"/>
    </row>
    <row r="371" spans="21:21" ht="15.75" customHeight="1">
      <c r="U371" s="114"/>
    </row>
    <row r="372" spans="21:21" ht="15.75" customHeight="1">
      <c r="U372" s="114"/>
    </row>
    <row r="373" spans="21:21" ht="15.75" customHeight="1">
      <c r="U373" s="114"/>
    </row>
    <row r="374" spans="21:21" ht="15.75" customHeight="1">
      <c r="U374" s="114"/>
    </row>
    <row r="375" spans="21:21" ht="15.75" customHeight="1">
      <c r="U375" s="114"/>
    </row>
    <row r="376" spans="21:21" ht="15.75" customHeight="1">
      <c r="U376" s="114"/>
    </row>
    <row r="377" spans="21:21" ht="15.75" customHeight="1">
      <c r="U377" s="114"/>
    </row>
    <row r="378" spans="21:21" ht="15.75" customHeight="1">
      <c r="U378" s="114"/>
    </row>
    <row r="379" spans="21:21" ht="15.75" customHeight="1">
      <c r="U379" s="114"/>
    </row>
    <row r="380" spans="21:21" ht="15.75" customHeight="1">
      <c r="U380" s="114"/>
    </row>
    <row r="381" spans="21:21" ht="15.75" customHeight="1">
      <c r="U381" s="114"/>
    </row>
    <row r="382" spans="21:21" ht="15.75" customHeight="1">
      <c r="U382" s="114"/>
    </row>
    <row r="383" spans="21:21" ht="15.75" customHeight="1">
      <c r="U383" s="114"/>
    </row>
    <row r="384" spans="21:21" ht="15.75" customHeight="1">
      <c r="U384" s="114"/>
    </row>
    <row r="385" spans="21:21" ht="15.75" customHeight="1">
      <c r="U385" s="114"/>
    </row>
    <row r="386" spans="21:21" ht="15.75" customHeight="1">
      <c r="U386" s="114"/>
    </row>
    <row r="387" spans="21:21" ht="15.75" customHeight="1">
      <c r="U387" s="114"/>
    </row>
    <row r="388" spans="21:21" ht="15.75" customHeight="1">
      <c r="U388" s="114"/>
    </row>
    <row r="389" spans="21:21" ht="15.75" customHeight="1">
      <c r="U389" s="114"/>
    </row>
    <row r="390" spans="21:21" ht="15.75" customHeight="1">
      <c r="U390" s="114"/>
    </row>
    <row r="391" spans="21:21" ht="15.75" customHeight="1">
      <c r="U391" s="114"/>
    </row>
    <row r="392" spans="21:21" ht="15.75" customHeight="1">
      <c r="U392" s="114"/>
    </row>
    <row r="393" spans="21:21" ht="15.75" customHeight="1">
      <c r="U393" s="114"/>
    </row>
    <row r="394" spans="21:21" ht="15.75" customHeight="1">
      <c r="U394" s="114"/>
    </row>
    <row r="395" spans="21:21" ht="15.75" customHeight="1">
      <c r="U395" s="114"/>
    </row>
    <row r="396" spans="21:21" ht="15.75" customHeight="1">
      <c r="U396" s="114"/>
    </row>
    <row r="397" spans="21:21" ht="15.75" customHeight="1">
      <c r="U397" s="114"/>
    </row>
    <row r="398" spans="21:21" ht="15.75" customHeight="1">
      <c r="U398" s="114"/>
    </row>
    <row r="399" spans="21:21" ht="15.75" customHeight="1">
      <c r="U399" s="114"/>
    </row>
    <row r="400" spans="21:21" ht="15.75" customHeight="1">
      <c r="U400" s="114"/>
    </row>
    <row r="401" spans="21:21" ht="15.75" customHeight="1">
      <c r="U401" s="114"/>
    </row>
    <row r="402" spans="21:21" ht="15.75" customHeight="1">
      <c r="U402" s="114"/>
    </row>
    <row r="403" spans="21:21" ht="15.75" customHeight="1">
      <c r="U403" s="114"/>
    </row>
    <row r="404" spans="21:21" ht="15.75" customHeight="1">
      <c r="U404" s="114"/>
    </row>
    <row r="405" spans="21:21" ht="15.75" customHeight="1">
      <c r="U405" s="114"/>
    </row>
    <row r="406" spans="21:21" ht="15.75" customHeight="1">
      <c r="U406" s="114"/>
    </row>
    <row r="407" spans="21:21" ht="15.75" customHeight="1">
      <c r="U407" s="114"/>
    </row>
    <row r="408" spans="21:21" ht="15.75" customHeight="1">
      <c r="U408" s="114"/>
    </row>
    <row r="409" spans="21:21" ht="15.75" customHeight="1">
      <c r="U409" s="114"/>
    </row>
    <row r="410" spans="21:21" ht="15.75" customHeight="1">
      <c r="U410" s="114"/>
    </row>
    <row r="411" spans="21:21" ht="15.75" customHeight="1">
      <c r="U411" s="114"/>
    </row>
    <row r="412" spans="21:21" ht="15.75" customHeight="1"/>
    <row r="413" spans="21:21" ht="15.75" customHeight="1"/>
    <row r="414" spans="21:21" ht="15.75" customHeight="1"/>
    <row r="415" spans="21:21" ht="15.75" customHeight="1"/>
    <row r="416" spans="21:21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D57333DB-914C-41CC-8CBB-F6A7E0CCFE84}" filter="1" showAutoFilter="1">
      <pageMargins left="0.7" right="0.7" top="0.75" bottom="0.75" header="0.3" footer="0.3"/>
      <autoFilter ref="A1:AG90">
        <filterColumn colId="3">
          <filters>
            <filter val="CNNB Trading DWC LLC"/>
            <filter val="Compunnel Software Group Inc."/>
            <filter val="My Germany GmbH"/>
          </filters>
        </filterColumn>
      </autoFilter>
    </customSheetView>
  </customSheetViews>
  <conditionalFormatting sqref="C10 C12 C26:C27 C40 C59 C93 C146 C177 R1 U1 U49:U50">
    <cfRule type="notContainsBlanks" dxfId="3" priority="1">
      <formula>LEN(TRIM(C10))&gt;0</formula>
    </cfRule>
  </conditionalFormatting>
  <hyperlinks>
    <hyperlink ref="G14" r:id="rId1"/>
    <hyperlink ref="G47" r:id="rId2"/>
    <hyperlink ref="G66" r:id="rId3"/>
    <hyperlink ref="G86" r:id="rId4"/>
    <hyperlink ref="G122" r:id="rId5"/>
    <hyperlink ref="G140" r:id="rId6"/>
    <hyperlink ref="G166" r:id="rId7"/>
    <hyperlink ref="G171" r:id="rId8"/>
    <hyperlink ref="G188" r:id="rId9"/>
    <hyperlink ref="G206" r:id="rId10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/>
  <cols>
    <col min="1" max="1" width="7.42578125" customWidth="1"/>
    <col min="2" max="2" width="19.42578125" customWidth="1"/>
    <col min="3" max="3" width="12.7109375" customWidth="1"/>
    <col min="4" max="4" width="23.85546875" customWidth="1"/>
    <col min="5" max="5" width="40.140625" customWidth="1"/>
    <col min="6" max="6" width="8.42578125" customWidth="1"/>
    <col min="7" max="7" width="21" customWidth="1"/>
    <col min="8" max="8" width="22.140625" customWidth="1"/>
    <col min="9" max="9" width="6.7109375" customWidth="1"/>
    <col min="10" max="10" width="12.5703125" customWidth="1"/>
    <col min="11" max="11" width="9.7109375" customWidth="1"/>
    <col min="12" max="12" width="17.140625" customWidth="1"/>
    <col min="13" max="13" width="7" customWidth="1"/>
    <col min="14" max="14" width="5.5703125" customWidth="1"/>
    <col min="15" max="15" width="5.28515625" customWidth="1"/>
    <col min="16" max="17" width="8" customWidth="1"/>
    <col min="18" max="18" width="6.28515625" customWidth="1"/>
    <col min="19" max="19" width="5" customWidth="1"/>
    <col min="20" max="20" width="17.85546875" customWidth="1"/>
    <col min="21" max="21" width="12.5703125" customWidth="1"/>
    <col min="22" max="22" width="20.7109375" customWidth="1"/>
    <col min="23" max="23" width="78" customWidth="1"/>
    <col min="24" max="24" width="14.42578125" customWidth="1"/>
  </cols>
  <sheetData>
    <row r="1" spans="1:33" ht="15.75" customHeight="1">
      <c r="A1" s="1" t="s">
        <v>0</v>
      </c>
      <c r="B1" s="33"/>
      <c r="C1" s="33"/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692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12</v>
      </c>
      <c r="O1" s="3" t="s">
        <v>15</v>
      </c>
      <c r="P1" s="3" t="s">
        <v>14</v>
      </c>
      <c r="Q1" s="3" t="s">
        <v>693</v>
      </c>
      <c r="R1" s="4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23</v>
      </c>
      <c r="X1" s="3" t="s">
        <v>356</v>
      </c>
      <c r="Y1" s="19"/>
      <c r="Z1" s="19"/>
      <c r="AA1" s="19"/>
      <c r="AB1" s="19"/>
      <c r="AC1" s="19"/>
      <c r="AD1" s="19"/>
      <c r="AE1" s="19"/>
      <c r="AF1" s="19"/>
      <c r="AG1" s="19"/>
    </row>
    <row r="2" spans="1:33" ht="15.75" customHeight="1">
      <c r="A2" s="8">
        <v>1</v>
      </c>
      <c r="B2" s="26"/>
      <c r="C2" s="26"/>
      <c r="D2" s="26" t="s">
        <v>362</v>
      </c>
      <c r="E2" s="26" t="s">
        <v>363</v>
      </c>
      <c r="F2" s="26" t="s">
        <v>364</v>
      </c>
      <c r="G2" s="52" t="s">
        <v>365</v>
      </c>
      <c r="H2" s="26" t="s">
        <v>366</v>
      </c>
      <c r="I2" s="115">
        <v>101</v>
      </c>
      <c r="J2" s="14">
        <v>43556</v>
      </c>
      <c r="K2" s="26" t="s">
        <v>694</v>
      </c>
      <c r="L2" s="93">
        <v>43580</v>
      </c>
      <c r="M2" s="15">
        <v>2770</v>
      </c>
      <c r="N2" s="26" t="s">
        <v>30</v>
      </c>
      <c r="O2" s="15">
        <v>35</v>
      </c>
      <c r="P2" s="15">
        <v>25</v>
      </c>
      <c r="Q2" s="15">
        <f>M2-P2</f>
        <v>2745</v>
      </c>
      <c r="R2" s="15">
        <v>2770</v>
      </c>
      <c r="S2" s="15">
        <f t="shared" ref="S2:S32" si="0">R2-Q2</f>
        <v>25</v>
      </c>
      <c r="T2" s="116" t="s">
        <v>695</v>
      </c>
      <c r="U2" s="53">
        <v>43558</v>
      </c>
      <c r="V2" s="43"/>
      <c r="W2" s="26" t="s">
        <v>696</v>
      </c>
      <c r="X2" s="43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26"/>
      <c r="C3" s="26"/>
      <c r="D3" s="26" t="s">
        <v>375</v>
      </c>
      <c r="E3" s="26" t="s">
        <v>376</v>
      </c>
      <c r="F3" s="26" t="s">
        <v>377</v>
      </c>
      <c r="G3" s="27" t="s">
        <v>378</v>
      </c>
      <c r="H3" s="26" t="s">
        <v>379</v>
      </c>
      <c r="I3" s="115">
        <v>102</v>
      </c>
      <c r="J3" s="14">
        <v>43556</v>
      </c>
      <c r="K3" s="26" t="s">
        <v>694</v>
      </c>
      <c r="L3" s="93">
        <v>43580</v>
      </c>
      <c r="M3" s="15">
        <v>525</v>
      </c>
      <c r="N3" s="26" t="s">
        <v>30</v>
      </c>
      <c r="O3" s="15">
        <v>0</v>
      </c>
      <c r="P3" s="15">
        <v>25</v>
      </c>
      <c r="Q3" s="15">
        <f>M3-P3</f>
        <v>500</v>
      </c>
      <c r="R3" s="15">
        <v>525</v>
      </c>
      <c r="S3" s="15">
        <f t="shared" si="0"/>
        <v>25</v>
      </c>
      <c r="T3" s="26" t="s">
        <v>697</v>
      </c>
      <c r="U3" s="53">
        <v>43558</v>
      </c>
      <c r="V3" s="43"/>
      <c r="W3" s="43"/>
      <c r="X3" s="43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26"/>
      <c r="C4" s="26"/>
      <c r="D4" s="26" t="s">
        <v>698</v>
      </c>
      <c r="E4" s="26" t="s">
        <v>699</v>
      </c>
      <c r="F4" s="26" t="s">
        <v>364</v>
      </c>
      <c r="G4" s="27" t="s">
        <v>700</v>
      </c>
      <c r="H4" s="26" t="s">
        <v>701</v>
      </c>
      <c r="I4" s="115">
        <v>103</v>
      </c>
      <c r="J4" s="14">
        <v>43556</v>
      </c>
      <c r="K4" s="26" t="s">
        <v>694</v>
      </c>
      <c r="L4" s="93">
        <v>43580</v>
      </c>
      <c r="M4" s="15">
        <v>610</v>
      </c>
      <c r="N4" s="26" t="s">
        <v>30</v>
      </c>
      <c r="O4" s="15">
        <v>35</v>
      </c>
      <c r="P4" s="15">
        <v>25</v>
      </c>
      <c r="Q4" s="15">
        <f>M4-P4</f>
        <v>585</v>
      </c>
      <c r="R4" s="15">
        <v>595</v>
      </c>
      <c r="S4" s="15">
        <f t="shared" si="0"/>
        <v>10</v>
      </c>
      <c r="T4" s="26" t="s">
        <v>702</v>
      </c>
      <c r="U4" s="53">
        <v>43559</v>
      </c>
      <c r="V4" s="43"/>
      <c r="W4" s="26" t="s">
        <v>703</v>
      </c>
      <c r="X4" s="43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26"/>
      <c r="C5" s="26"/>
      <c r="D5" s="26" t="s">
        <v>358</v>
      </c>
      <c r="E5" s="26" t="s">
        <v>44</v>
      </c>
      <c r="F5" s="26" t="s">
        <v>45</v>
      </c>
      <c r="G5" s="27" t="s">
        <v>46</v>
      </c>
      <c r="H5" s="26" t="s">
        <v>47</v>
      </c>
      <c r="I5" s="115">
        <v>104</v>
      </c>
      <c r="J5" s="14">
        <v>43556</v>
      </c>
      <c r="K5" s="26" t="s">
        <v>694</v>
      </c>
      <c r="L5" s="93">
        <v>43580</v>
      </c>
      <c r="M5" s="15">
        <v>745</v>
      </c>
      <c r="N5" s="26" t="s">
        <v>30</v>
      </c>
      <c r="O5" s="15">
        <v>0</v>
      </c>
      <c r="P5" s="15">
        <v>25</v>
      </c>
      <c r="Q5" s="15">
        <f>M5-P5</f>
        <v>720</v>
      </c>
      <c r="R5" s="15">
        <v>730</v>
      </c>
      <c r="S5" s="15">
        <f t="shared" si="0"/>
        <v>10</v>
      </c>
      <c r="T5" s="26" t="s">
        <v>704</v>
      </c>
      <c r="U5" s="53">
        <v>43560</v>
      </c>
      <c r="V5" s="43"/>
      <c r="W5" s="43"/>
      <c r="X5" s="43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117">
        <v>5</v>
      </c>
      <c r="B6" s="118"/>
      <c r="C6" s="118"/>
      <c r="D6" s="118" t="s">
        <v>62</v>
      </c>
      <c r="E6" s="118" t="s">
        <v>63</v>
      </c>
      <c r="F6" s="118" t="s">
        <v>26</v>
      </c>
      <c r="G6" s="119" t="s">
        <v>381</v>
      </c>
      <c r="H6" s="118" t="s">
        <v>65</v>
      </c>
      <c r="I6" s="118">
        <v>105</v>
      </c>
      <c r="J6" s="120">
        <v>43556</v>
      </c>
      <c r="K6" s="118" t="s">
        <v>694</v>
      </c>
      <c r="L6" s="121">
        <v>43580</v>
      </c>
      <c r="M6" s="122">
        <v>3625</v>
      </c>
      <c r="N6" s="118" t="s">
        <v>30</v>
      </c>
      <c r="O6" s="101"/>
      <c r="P6" s="101"/>
      <c r="Q6" s="101"/>
      <c r="R6" s="101"/>
      <c r="S6" s="15">
        <f t="shared" si="0"/>
        <v>0</v>
      </c>
      <c r="T6" s="123"/>
      <c r="U6" s="120"/>
      <c r="V6" s="101"/>
      <c r="W6" s="101" t="s">
        <v>705</v>
      </c>
      <c r="X6" s="101"/>
      <c r="Y6" s="91"/>
      <c r="Z6" s="91"/>
      <c r="AA6" s="91"/>
      <c r="AB6" s="91"/>
      <c r="AC6" s="91"/>
      <c r="AD6" s="91"/>
      <c r="AE6" s="91"/>
      <c r="AF6" s="91"/>
      <c r="AG6" s="91"/>
    </row>
    <row r="7" spans="1:33" ht="15.75" customHeight="1">
      <c r="A7" s="8">
        <v>6</v>
      </c>
      <c r="B7" s="26"/>
      <c r="C7" s="26"/>
      <c r="D7" s="26" t="s">
        <v>706</v>
      </c>
      <c r="E7" s="26" t="s">
        <v>707</v>
      </c>
      <c r="F7" s="26" t="s">
        <v>51</v>
      </c>
      <c r="G7" s="27" t="s">
        <v>708</v>
      </c>
      <c r="H7" s="26" t="s">
        <v>709</v>
      </c>
      <c r="I7" s="115">
        <v>106</v>
      </c>
      <c r="J7" s="14">
        <v>43556</v>
      </c>
      <c r="K7" s="26" t="s">
        <v>710</v>
      </c>
      <c r="L7" s="93">
        <v>43580</v>
      </c>
      <c r="M7" s="15">
        <v>3625</v>
      </c>
      <c r="N7" s="26" t="s">
        <v>30</v>
      </c>
      <c r="O7" s="15">
        <v>0</v>
      </c>
      <c r="P7" s="15">
        <v>25</v>
      </c>
      <c r="Q7" s="15">
        <f t="shared" ref="Q7:Q62" si="1">M7-P7</f>
        <v>3600</v>
      </c>
      <c r="R7" s="15">
        <v>3625</v>
      </c>
      <c r="S7" s="15">
        <f t="shared" si="0"/>
        <v>25</v>
      </c>
      <c r="T7" s="43" t="s">
        <v>711</v>
      </c>
      <c r="U7" s="53">
        <v>43572</v>
      </c>
      <c r="V7" s="43"/>
      <c r="W7" s="43"/>
      <c r="X7" s="43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/>
      <c r="C8" s="26"/>
      <c r="D8" s="26" t="s">
        <v>384</v>
      </c>
      <c r="E8" s="26" t="s">
        <v>385</v>
      </c>
      <c r="F8" s="26" t="s">
        <v>45</v>
      </c>
      <c r="G8" s="62" t="s">
        <v>57</v>
      </c>
      <c r="H8" s="26" t="s">
        <v>58</v>
      </c>
      <c r="I8" s="115">
        <v>107</v>
      </c>
      <c r="J8" s="14">
        <v>43556</v>
      </c>
      <c r="K8" s="26" t="s">
        <v>712</v>
      </c>
      <c r="L8" s="26" t="s">
        <v>713</v>
      </c>
      <c r="M8" s="15">
        <v>4660</v>
      </c>
      <c r="N8" s="26" t="s">
        <v>30</v>
      </c>
      <c r="O8" s="15">
        <v>0</v>
      </c>
      <c r="P8" s="15">
        <v>60</v>
      </c>
      <c r="Q8" s="15">
        <f t="shared" si="1"/>
        <v>4600</v>
      </c>
      <c r="R8" s="15">
        <f>3331.5+1258.5</f>
        <v>4590</v>
      </c>
      <c r="S8" s="15">
        <f t="shared" si="0"/>
        <v>-10</v>
      </c>
      <c r="T8" s="26" t="s">
        <v>714</v>
      </c>
      <c r="U8" s="124" t="s">
        <v>715</v>
      </c>
      <c r="V8" s="43"/>
      <c r="W8" s="26" t="s">
        <v>716</v>
      </c>
      <c r="X8" s="4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26"/>
      <c r="C9" s="26"/>
      <c r="D9" s="26" t="s">
        <v>384</v>
      </c>
      <c r="E9" s="26" t="s">
        <v>385</v>
      </c>
      <c r="F9" s="26" t="s">
        <v>45</v>
      </c>
      <c r="G9" s="27" t="s">
        <v>57</v>
      </c>
      <c r="H9" s="26" t="s">
        <v>58</v>
      </c>
      <c r="I9" s="115">
        <v>108</v>
      </c>
      <c r="J9" s="14">
        <v>43563</v>
      </c>
      <c r="K9" s="26" t="s">
        <v>712</v>
      </c>
      <c r="L9" s="26" t="s">
        <v>713</v>
      </c>
      <c r="M9" s="15">
        <v>4045</v>
      </c>
      <c r="N9" s="26" t="s">
        <v>30</v>
      </c>
      <c r="O9" s="15">
        <v>0</v>
      </c>
      <c r="P9" s="15">
        <v>60</v>
      </c>
      <c r="Q9" s="15">
        <f t="shared" si="1"/>
        <v>3985</v>
      </c>
      <c r="R9" s="15">
        <f>3355.5+634.5</f>
        <v>3990</v>
      </c>
      <c r="S9" s="15">
        <f t="shared" si="0"/>
        <v>5</v>
      </c>
      <c r="T9" s="26" t="s">
        <v>717</v>
      </c>
      <c r="U9" s="124" t="s">
        <v>718</v>
      </c>
      <c r="V9" s="43"/>
      <c r="W9" s="26" t="s">
        <v>719</v>
      </c>
      <c r="X9" s="43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26"/>
      <c r="C10" s="26"/>
      <c r="D10" s="26" t="s">
        <v>720</v>
      </c>
      <c r="E10" s="26" t="s">
        <v>721</v>
      </c>
      <c r="F10" s="26" t="s">
        <v>377</v>
      </c>
      <c r="G10" s="27" t="s">
        <v>722</v>
      </c>
      <c r="H10" s="26" t="s">
        <v>723</v>
      </c>
      <c r="I10" s="115">
        <v>109</v>
      </c>
      <c r="J10" s="14">
        <v>43565</v>
      </c>
      <c r="K10" s="26" t="s">
        <v>724</v>
      </c>
      <c r="L10" s="26" t="s">
        <v>725</v>
      </c>
      <c r="M10" s="15">
        <v>207.4</v>
      </c>
      <c r="N10" s="26" t="s">
        <v>30</v>
      </c>
      <c r="O10" s="15">
        <v>0</v>
      </c>
      <c r="P10" s="15">
        <v>25</v>
      </c>
      <c r="Q10" s="15">
        <f t="shared" si="1"/>
        <v>182.4</v>
      </c>
      <c r="R10" s="15">
        <v>232.4</v>
      </c>
      <c r="S10" s="15">
        <f t="shared" si="0"/>
        <v>50</v>
      </c>
      <c r="T10" s="26" t="s">
        <v>726</v>
      </c>
      <c r="U10" s="53">
        <v>43570</v>
      </c>
      <c r="V10" s="43"/>
      <c r="W10" s="43"/>
      <c r="X10" s="43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26"/>
      <c r="C11" s="26"/>
      <c r="D11" s="26" t="s">
        <v>727</v>
      </c>
      <c r="E11" s="26" t="s">
        <v>728</v>
      </c>
      <c r="F11" s="26" t="s">
        <v>51</v>
      </c>
      <c r="G11" s="27" t="s">
        <v>729</v>
      </c>
      <c r="H11" s="26" t="s">
        <v>730</v>
      </c>
      <c r="I11" s="115">
        <v>110</v>
      </c>
      <c r="J11" s="14">
        <v>43570</v>
      </c>
      <c r="K11" s="26" t="s">
        <v>731</v>
      </c>
      <c r="L11" s="93">
        <v>43580</v>
      </c>
      <c r="M11" s="15">
        <v>1925</v>
      </c>
      <c r="N11" s="26" t="s">
        <v>30</v>
      </c>
      <c r="O11" s="15">
        <v>0</v>
      </c>
      <c r="P11" s="15">
        <v>25</v>
      </c>
      <c r="Q11" s="15">
        <f t="shared" si="1"/>
        <v>1900</v>
      </c>
      <c r="R11" s="15">
        <v>1925</v>
      </c>
      <c r="S11" s="15">
        <f t="shared" si="0"/>
        <v>25</v>
      </c>
      <c r="T11" s="26" t="s">
        <v>732</v>
      </c>
      <c r="U11" s="53">
        <v>43594</v>
      </c>
      <c r="V11" s="43"/>
      <c r="W11" s="43"/>
      <c r="X11" s="43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26"/>
      <c r="C12" s="26"/>
      <c r="D12" s="26" t="s">
        <v>106</v>
      </c>
      <c r="E12" s="26" t="s">
        <v>107</v>
      </c>
      <c r="F12" s="26" t="s">
        <v>26</v>
      </c>
      <c r="G12" s="43"/>
      <c r="H12" s="43"/>
      <c r="I12" s="115">
        <v>111</v>
      </c>
      <c r="J12" s="14">
        <v>43570</v>
      </c>
      <c r="K12" s="26" t="s">
        <v>733</v>
      </c>
      <c r="L12" s="93"/>
      <c r="M12" s="15">
        <v>24170</v>
      </c>
      <c r="N12" s="26" t="s">
        <v>30</v>
      </c>
      <c r="O12" s="15">
        <v>0</v>
      </c>
      <c r="P12" s="15">
        <v>0</v>
      </c>
      <c r="Q12" s="15">
        <f t="shared" si="1"/>
        <v>24170</v>
      </c>
      <c r="R12" s="15">
        <v>24170</v>
      </c>
      <c r="S12" s="15">
        <f t="shared" si="0"/>
        <v>0</v>
      </c>
      <c r="T12" s="26" t="s">
        <v>734</v>
      </c>
      <c r="U12" s="53">
        <v>43571</v>
      </c>
      <c r="V12" s="43"/>
      <c r="W12" s="43"/>
      <c r="X12" s="43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26"/>
      <c r="C13" s="26"/>
      <c r="D13" s="26" t="s">
        <v>720</v>
      </c>
      <c r="E13" s="26" t="s">
        <v>721</v>
      </c>
      <c r="F13" s="26" t="s">
        <v>377</v>
      </c>
      <c r="G13" s="27" t="s">
        <v>722</v>
      </c>
      <c r="H13" s="26" t="s">
        <v>723</v>
      </c>
      <c r="I13" s="115">
        <v>112</v>
      </c>
      <c r="J13" s="14">
        <v>43572</v>
      </c>
      <c r="K13" s="26" t="s">
        <v>735</v>
      </c>
      <c r="L13" s="26" t="s">
        <v>725</v>
      </c>
      <c r="M13" s="15">
        <v>671</v>
      </c>
      <c r="N13" s="26" t="s">
        <v>30</v>
      </c>
      <c r="O13" s="15">
        <v>0</v>
      </c>
      <c r="P13" s="15">
        <v>25</v>
      </c>
      <c r="Q13" s="15">
        <f t="shared" si="1"/>
        <v>646</v>
      </c>
      <c r="R13" s="15">
        <v>671</v>
      </c>
      <c r="S13" s="15">
        <f t="shared" si="0"/>
        <v>25</v>
      </c>
      <c r="T13" s="26" t="s">
        <v>736</v>
      </c>
      <c r="U13" s="53">
        <v>43587</v>
      </c>
      <c r="V13" s="43"/>
      <c r="W13" s="43"/>
      <c r="X13" s="43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.75" customHeight="1">
      <c r="A14" s="8">
        <v>13</v>
      </c>
      <c r="B14" s="26"/>
      <c r="C14" s="26"/>
      <c r="D14" s="26" t="s">
        <v>706</v>
      </c>
      <c r="E14" s="26" t="s">
        <v>707</v>
      </c>
      <c r="F14" s="26" t="s">
        <v>51</v>
      </c>
      <c r="G14" s="27" t="s">
        <v>708</v>
      </c>
      <c r="H14" s="26" t="s">
        <v>709</v>
      </c>
      <c r="I14" s="115">
        <v>113</v>
      </c>
      <c r="J14" s="14">
        <v>43586</v>
      </c>
      <c r="K14" s="26" t="s">
        <v>737</v>
      </c>
      <c r="L14" s="93">
        <v>43610</v>
      </c>
      <c r="M14" s="15">
        <v>3625</v>
      </c>
      <c r="N14" s="26" t="s">
        <v>30</v>
      </c>
      <c r="O14" s="15">
        <v>0</v>
      </c>
      <c r="P14" s="15">
        <v>25</v>
      </c>
      <c r="Q14" s="15">
        <f t="shared" si="1"/>
        <v>3600</v>
      </c>
      <c r="R14" s="15">
        <v>3625</v>
      </c>
      <c r="S14" s="15">
        <f t="shared" si="0"/>
        <v>25</v>
      </c>
      <c r="T14" s="43" t="s">
        <v>738</v>
      </c>
      <c r="U14" s="53">
        <v>43595</v>
      </c>
      <c r="V14" s="43"/>
      <c r="W14" s="43"/>
      <c r="X14" s="43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26"/>
      <c r="C15" s="26"/>
      <c r="D15" s="26" t="s">
        <v>720</v>
      </c>
      <c r="E15" s="26" t="s">
        <v>721</v>
      </c>
      <c r="F15" s="26" t="s">
        <v>377</v>
      </c>
      <c r="G15" s="27" t="s">
        <v>722</v>
      </c>
      <c r="H15" s="26" t="s">
        <v>723</v>
      </c>
      <c r="I15" s="115">
        <v>114</v>
      </c>
      <c r="J15" s="14">
        <v>43586</v>
      </c>
      <c r="K15" s="26" t="s">
        <v>739</v>
      </c>
      <c r="L15" s="26" t="s">
        <v>725</v>
      </c>
      <c r="M15" s="15">
        <v>565.5</v>
      </c>
      <c r="N15" s="26" t="s">
        <v>30</v>
      </c>
      <c r="O15" s="15">
        <v>0</v>
      </c>
      <c r="P15" s="15">
        <v>25</v>
      </c>
      <c r="Q15" s="15">
        <f t="shared" si="1"/>
        <v>540.5</v>
      </c>
      <c r="R15" s="15">
        <v>565.5</v>
      </c>
      <c r="S15" s="15">
        <f t="shared" si="0"/>
        <v>25</v>
      </c>
      <c r="T15" s="26" t="s">
        <v>740</v>
      </c>
      <c r="U15" s="53">
        <v>43588</v>
      </c>
      <c r="V15" s="43"/>
      <c r="W15" s="43"/>
      <c r="X15" s="4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15</v>
      </c>
      <c r="B16" s="26"/>
      <c r="C16" s="26"/>
      <c r="D16" s="26" t="s">
        <v>741</v>
      </c>
      <c r="E16" s="26" t="s">
        <v>742</v>
      </c>
      <c r="F16" s="26" t="s">
        <v>743</v>
      </c>
      <c r="G16" s="27" t="s">
        <v>744</v>
      </c>
      <c r="H16" s="26" t="s">
        <v>745</v>
      </c>
      <c r="I16" s="26">
        <v>115</v>
      </c>
      <c r="J16" s="14">
        <v>43586</v>
      </c>
      <c r="K16" s="26" t="s">
        <v>746</v>
      </c>
      <c r="L16" s="93">
        <v>43610</v>
      </c>
      <c r="M16" s="15">
        <v>1073.5</v>
      </c>
      <c r="N16" s="26" t="s">
        <v>314</v>
      </c>
      <c r="O16" s="15">
        <v>35</v>
      </c>
      <c r="P16" s="15">
        <v>26</v>
      </c>
      <c r="Q16" s="15">
        <f t="shared" si="1"/>
        <v>1047.5</v>
      </c>
      <c r="R16" s="15">
        <v>1047.5</v>
      </c>
      <c r="S16" s="15">
        <f t="shared" si="0"/>
        <v>0</v>
      </c>
      <c r="T16" s="26" t="s">
        <v>747</v>
      </c>
      <c r="U16" s="53">
        <v>43599</v>
      </c>
      <c r="V16" s="26" t="s">
        <v>748</v>
      </c>
      <c r="W16" s="43"/>
      <c r="X16" s="43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16</v>
      </c>
      <c r="B17" s="26"/>
      <c r="C17" s="26"/>
      <c r="D17" s="26" t="s">
        <v>362</v>
      </c>
      <c r="E17" s="26" t="s">
        <v>363</v>
      </c>
      <c r="F17" s="26" t="s">
        <v>364</v>
      </c>
      <c r="G17" s="52" t="s">
        <v>365</v>
      </c>
      <c r="H17" s="26" t="s">
        <v>366</v>
      </c>
      <c r="I17" s="115">
        <v>116</v>
      </c>
      <c r="J17" s="14">
        <v>43586</v>
      </c>
      <c r="K17" s="26" t="s">
        <v>749</v>
      </c>
      <c r="L17" s="93">
        <v>43610</v>
      </c>
      <c r="M17" s="15">
        <v>2735</v>
      </c>
      <c r="N17" s="26" t="s">
        <v>30</v>
      </c>
      <c r="O17" s="15">
        <v>0</v>
      </c>
      <c r="P17" s="15">
        <v>25</v>
      </c>
      <c r="Q17" s="15">
        <f t="shared" si="1"/>
        <v>2710</v>
      </c>
      <c r="R17" s="15">
        <v>2735</v>
      </c>
      <c r="S17" s="15">
        <f t="shared" si="0"/>
        <v>25</v>
      </c>
      <c r="T17" s="43" t="s">
        <v>750</v>
      </c>
      <c r="U17" s="53">
        <v>43591</v>
      </c>
      <c r="V17" s="43"/>
      <c r="W17" s="43"/>
      <c r="X17" s="43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26"/>
      <c r="C18" s="26"/>
      <c r="D18" s="26" t="s">
        <v>375</v>
      </c>
      <c r="E18" s="26" t="s">
        <v>376</v>
      </c>
      <c r="F18" s="26" t="s">
        <v>377</v>
      </c>
      <c r="G18" s="27" t="s">
        <v>378</v>
      </c>
      <c r="H18" s="26" t="s">
        <v>379</v>
      </c>
      <c r="I18" s="115">
        <v>117</v>
      </c>
      <c r="J18" s="14">
        <v>43586</v>
      </c>
      <c r="K18" s="26" t="s">
        <v>749</v>
      </c>
      <c r="L18" s="93">
        <v>43610</v>
      </c>
      <c r="M18" s="15">
        <v>525</v>
      </c>
      <c r="N18" s="26" t="s">
        <v>30</v>
      </c>
      <c r="O18" s="15">
        <v>0</v>
      </c>
      <c r="P18" s="15">
        <v>25</v>
      </c>
      <c r="Q18" s="15">
        <f t="shared" si="1"/>
        <v>500</v>
      </c>
      <c r="R18" s="15">
        <v>510</v>
      </c>
      <c r="S18" s="15">
        <f t="shared" si="0"/>
        <v>10</v>
      </c>
      <c r="T18" s="43" t="s">
        <v>751</v>
      </c>
      <c r="U18" s="53">
        <v>43586</v>
      </c>
      <c r="V18" s="43"/>
      <c r="W18" s="43"/>
      <c r="X18" s="4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26"/>
      <c r="C19" s="26"/>
      <c r="D19" s="26" t="s">
        <v>698</v>
      </c>
      <c r="E19" s="26" t="s">
        <v>699</v>
      </c>
      <c r="F19" s="26" t="s">
        <v>364</v>
      </c>
      <c r="G19" s="27" t="s">
        <v>700</v>
      </c>
      <c r="H19" s="26" t="s">
        <v>701</v>
      </c>
      <c r="I19" s="115">
        <v>118</v>
      </c>
      <c r="J19" s="14">
        <v>43586</v>
      </c>
      <c r="K19" s="26" t="s">
        <v>749</v>
      </c>
      <c r="L19" s="93">
        <v>43610</v>
      </c>
      <c r="M19" s="15">
        <v>610</v>
      </c>
      <c r="N19" s="26" t="s">
        <v>30</v>
      </c>
      <c r="O19" s="15">
        <v>35</v>
      </c>
      <c r="P19" s="15">
        <v>25</v>
      </c>
      <c r="Q19" s="15">
        <f t="shared" si="1"/>
        <v>585</v>
      </c>
      <c r="R19" s="15">
        <v>595</v>
      </c>
      <c r="S19" s="15">
        <f t="shared" si="0"/>
        <v>10</v>
      </c>
      <c r="T19" s="43" t="s">
        <v>752</v>
      </c>
      <c r="U19" s="53">
        <v>43593</v>
      </c>
      <c r="V19" s="43"/>
      <c r="W19" s="43"/>
      <c r="X19" s="43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26"/>
      <c r="C20" s="26"/>
      <c r="D20" s="26" t="s">
        <v>358</v>
      </c>
      <c r="E20" s="26" t="s">
        <v>44</v>
      </c>
      <c r="F20" s="26" t="s">
        <v>45</v>
      </c>
      <c r="G20" s="27" t="s">
        <v>46</v>
      </c>
      <c r="H20" s="26" t="s">
        <v>47</v>
      </c>
      <c r="I20" s="115">
        <v>119</v>
      </c>
      <c r="J20" s="14">
        <v>43586</v>
      </c>
      <c r="K20" s="26" t="s">
        <v>749</v>
      </c>
      <c r="L20" s="93">
        <v>43610</v>
      </c>
      <c r="M20" s="15">
        <v>745</v>
      </c>
      <c r="N20" s="26" t="s">
        <v>30</v>
      </c>
      <c r="O20" s="15">
        <v>0</v>
      </c>
      <c r="P20" s="15">
        <v>25</v>
      </c>
      <c r="Q20" s="15">
        <f t="shared" si="1"/>
        <v>720</v>
      </c>
      <c r="R20" s="15">
        <v>730</v>
      </c>
      <c r="S20" s="15">
        <f t="shared" si="0"/>
        <v>10</v>
      </c>
      <c r="T20" s="43" t="s">
        <v>753</v>
      </c>
      <c r="U20" s="53">
        <v>43585</v>
      </c>
      <c r="V20" s="43"/>
      <c r="W20" s="43"/>
      <c r="X20" s="43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26"/>
      <c r="C21" s="26"/>
      <c r="D21" s="26" t="s">
        <v>62</v>
      </c>
      <c r="E21" s="26" t="s">
        <v>63</v>
      </c>
      <c r="F21" s="26" t="s">
        <v>26</v>
      </c>
      <c r="G21" s="27" t="s">
        <v>381</v>
      </c>
      <c r="H21" s="26" t="s">
        <v>65</v>
      </c>
      <c r="I21" s="26">
        <v>120</v>
      </c>
      <c r="J21" s="14">
        <v>43586</v>
      </c>
      <c r="K21" s="26" t="s">
        <v>749</v>
      </c>
      <c r="L21" s="93">
        <v>43610</v>
      </c>
      <c r="M21" s="15">
        <v>3625</v>
      </c>
      <c r="N21" s="26" t="s">
        <v>30</v>
      </c>
      <c r="O21" s="15">
        <v>0</v>
      </c>
      <c r="P21" s="15">
        <v>25</v>
      </c>
      <c r="Q21" s="15">
        <f t="shared" si="1"/>
        <v>3600</v>
      </c>
      <c r="R21" s="15">
        <v>3625</v>
      </c>
      <c r="S21" s="15">
        <f t="shared" si="0"/>
        <v>25</v>
      </c>
      <c r="T21" s="43" t="s">
        <v>754</v>
      </c>
      <c r="U21" s="53">
        <v>43584</v>
      </c>
      <c r="V21" s="43"/>
      <c r="W21" s="43"/>
      <c r="X21" s="43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26"/>
      <c r="C22" s="26"/>
      <c r="D22" s="26" t="s">
        <v>384</v>
      </c>
      <c r="E22" s="26" t="s">
        <v>385</v>
      </c>
      <c r="F22" s="26" t="s">
        <v>45</v>
      </c>
      <c r="G22" s="27" t="s">
        <v>57</v>
      </c>
      <c r="H22" s="26" t="s">
        <v>58</v>
      </c>
      <c r="I22" s="115">
        <v>121</v>
      </c>
      <c r="J22" s="14">
        <v>43586</v>
      </c>
      <c r="K22" s="26" t="s">
        <v>749</v>
      </c>
      <c r="L22" s="93">
        <v>43610</v>
      </c>
      <c r="M22" s="15">
        <v>8645</v>
      </c>
      <c r="N22" s="26" t="s">
        <v>30</v>
      </c>
      <c r="O22" s="15">
        <v>0</v>
      </c>
      <c r="P22" s="15">
        <v>60</v>
      </c>
      <c r="Q22" s="15">
        <f t="shared" si="1"/>
        <v>8585</v>
      </c>
      <c r="R22" s="15">
        <f>3214.19+3271+2054.81</f>
        <v>8540</v>
      </c>
      <c r="S22" s="15">
        <f t="shared" si="0"/>
        <v>-45</v>
      </c>
      <c r="T22" s="26" t="s">
        <v>755</v>
      </c>
      <c r="U22" s="124" t="s">
        <v>756</v>
      </c>
      <c r="V22" s="43">
        <f>1476000/70</f>
        <v>21085.714285714286</v>
      </c>
      <c r="W22" s="43"/>
      <c r="X22" s="43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/>
      <c r="C23" s="26"/>
      <c r="D23" s="26" t="s">
        <v>727</v>
      </c>
      <c r="E23" s="26" t="s">
        <v>728</v>
      </c>
      <c r="F23" s="26" t="s">
        <v>51</v>
      </c>
      <c r="G23" s="27" t="s">
        <v>729</v>
      </c>
      <c r="H23" s="26" t="s">
        <v>730</v>
      </c>
      <c r="I23" s="115">
        <v>122</v>
      </c>
      <c r="J23" s="14">
        <v>43586</v>
      </c>
      <c r="K23" s="26" t="s">
        <v>749</v>
      </c>
      <c r="L23" s="93">
        <v>43610</v>
      </c>
      <c r="M23" s="15">
        <v>1925</v>
      </c>
      <c r="N23" s="26" t="s">
        <v>30</v>
      </c>
      <c r="O23" s="15">
        <v>0</v>
      </c>
      <c r="P23" s="15">
        <v>25</v>
      </c>
      <c r="Q23" s="15">
        <f t="shared" si="1"/>
        <v>1900</v>
      </c>
      <c r="R23" s="15">
        <v>1925</v>
      </c>
      <c r="S23" s="15">
        <f t="shared" si="0"/>
        <v>25</v>
      </c>
      <c r="T23" s="26" t="s">
        <v>732</v>
      </c>
      <c r="U23" s="53">
        <v>43594</v>
      </c>
      <c r="V23" s="43"/>
      <c r="W23" s="43"/>
      <c r="X23" s="43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26"/>
      <c r="C24" s="26"/>
      <c r="D24" s="26" t="s">
        <v>757</v>
      </c>
      <c r="E24" s="26" t="s">
        <v>438</v>
      </c>
      <c r="F24" s="26" t="s">
        <v>51</v>
      </c>
      <c r="G24" s="27" t="s">
        <v>439</v>
      </c>
      <c r="H24" s="26" t="s">
        <v>440</v>
      </c>
      <c r="I24" s="115">
        <v>123</v>
      </c>
      <c r="J24" s="14">
        <v>43586</v>
      </c>
      <c r="K24" s="26" t="s">
        <v>758</v>
      </c>
      <c r="L24" s="43"/>
      <c r="M24" s="15">
        <v>2566.5</v>
      </c>
      <c r="N24" s="26" t="s">
        <v>30</v>
      </c>
      <c r="O24" s="15">
        <v>0</v>
      </c>
      <c r="P24" s="15">
        <v>0</v>
      </c>
      <c r="Q24" s="15">
        <f t="shared" si="1"/>
        <v>2566.5</v>
      </c>
      <c r="R24" s="15">
        <v>2566.5</v>
      </c>
      <c r="S24" s="15">
        <f t="shared" si="0"/>
        <v>0</v>
      </c>
      <c r="T24" s="43" t="s">
        <v>759</v>
      </c>
      <c r="U24" s="53">
        <v>43587</v>
      </c>
      <c r="V24" s="43"/>
      <c r="W24" s="43"/>
      <c r="X24" s="43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/>
      <c r="C25" s="26"/>
      <c r="D25" s="26" t="s">
        <v>106</v>
      </c>
      <c r="E25" s="26" t="s">
        <v>107</v>
      </c>
      <c r="F25" s="26" t="s">
        <v>26</v>
      </c>
      <c r="G25" s="43"/>
      <c r="H25" s="43"/>
      <c r="I25" s="26">
        <v>124</v>
      </c>
      <c r="J25" s="14">
        <v>43586</v>
      </c>
      <c r="K25" s="26" t="s">
        <v>760</v>
      </c>
      <c r="L25" s="93"/>
      <c r="M25" s="15">
        <f>32210-6502.89</f>
        <v>25707.11</v>
      </c>
      <c r="N25" s="26" t="s">
        <v>30</v>
      </c>
      <c r="O25" s="15">
        <v>0</v>
      </c>
      <c r="P25" s="15">
        <v>0</v>
      </c>
      <c r="Q25" s="15">
        <f t="shared" si="1"/>
        <v>25707.11</v>
      </c>
      <c r="R25" s="15">
        <f>M25</f>
        <v>25707.11</v>
      </c>
      <c r="S25" s="15">
        <f t="shared" si="0"/>
        <v>0</v>
      </c>
      <c r="T25" s="43" t="s">
        <v>761</v>
      </c>
      <c r="U25" s="53">
        <v>43586</v>
      </c>
      <c r="V25" s="43"/>
      <c r="W25" s="43"/>
      <c r="X25" s="43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26" t="s">
        <v>762</v>
      </c>
      <c r="C26" s="14">
        <v>43385</v>
      </c>
      <c r="D26" s="26" t="s">
        <v>763</v>
      </c>
      <c r="E26" s="26" t="s">
        <v>764</v>
      </c>
      <c r="F26" s="26" t="s">
        <v>26</v>
      </c>
      <c r="G26" s="27" t="s">
        <v>765</v>
      </c>
      <c r="H26" s="26" t="s">
        <v>766</v>
      </c>
      <c r="I26" s="115">
        <v>125</v>
      </c>
      <c r="J26" s="14">
        <v>43588</v>
      </c>
      <c r="K26" s="26" t="s">
        <v>767</v>
      </c>
      <c r="L26" s="43"/>
      <c r="M26" s="15">
        <v>406</v>
      </c>
      <c r="N26" s="26" t="s">
        <v>30</v>
      </c>
      <c r="O26" s="15">
        <v>0</v>
      </c>
      <c r="P26" s="15">
        <v>25</v>
      </c>
      <c r="Q26" s="15">
        <f t="shared" si="1"/>
        <v>381</v>
      </c>
      <c r="R26" s="15">
        <v>420</v>
      </c>
      <c r="S26" s="15">
        <f t="shared" si="0"/>
        <v>39</v>
      </c>
      <c r="T26" s="26" t="s">
        <v>768</v>
      </c>
      <c r="U26" s="53">
        <v>43595</v>
      </c>
      <c r="V26" s="43"/>
      <c r="W26" s="43"/>
      <c r="X26" s="43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25">
        <v>2019051048976</v>
      </c>
      <c r="C27" s="51">
        <v>43595</v>
      </c>
      <c r="D27" s="126" t="s">
        <v>769</v>
      </c>
      <c r="E27" s="26" t="s">
        <v>770</v>
      </c>
      <c r="F27" s="26" t="s">
        <v>771</v>
      </c>
      <c r="G27" s="127" t="s">
        <v>772</v>
      </c>
      <c r="H27" s="26" t="s">
        <v>773</v>
      </c>
      <c r="I27" s="115">
        <v>126</v>
      </c>
      <c r="J27" s="14">
        <v>43589</v>
      </c>
      <c r="K27" s="26"/>
      <c r="L27" s="43"/>
      <c r="M27" s="15">
        <v>3500</v>
      </c>
      <c r="N27" s="26" t="s">
        <v>314</v>
      </c>
      <c r="O27" s="15">
        <v>0</v>
      </c>
      <c r="P27" s="15">
        <v>10</v>
      </c>
      <c r="Q27" s="15">
        <f t="shared" si="1"/>
        <v>3490</v>
      </c>
      <c r="R27" s="15">
        <v>3477</v>
      </c>
      <c r="S27" s="15">
        <f t="shared" si="0"/>
        <v>-13</v>
      </c>
      <c r="T27" s="26" t="s">
        <v>774</v>
      </c>
      <c r="U27" s="53">
        <v>43636</v>
      </c>
      <c r="V27" s="43"/>
      <c r="W27" s="26" t="s">
        <v>775</v>
      </c>
      <c r="X27" s="4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26"/>
      <c r="C28" s="26"/>
      <c r="D28" s="26" t="s">
        <v>437</v>
      </c>
      <c r="E28" s="26" t="s">
        <v>438</v>
      </c>
      <c r="F28" s="26" t="s">
        <v>51</v>
      </c>
      <c r="G28" s="27" t="s">
        <v>439</v>
      </c>
      <c r="H28" s="26" t="s">
        <v>440</v>
      </c>
      <c r="I28" s="115">
        <v>127</v>
      </c>
      <c r="J28" s="14">
        <v>43592</v>
      </c>
      <c r="K28" s="26" t="s">
        <v>776</v>
      </c>
      <c r="L28" s="43"/>
      <c r="M28" s="15">
        <f>2867-450</f>
        <v>2417</v>
      </c>
      <c r="N28" s="26" t="s">
        <v>30</v>
      </c>
      <c r="O28" s="15">
        <v>0</v>
      </c>
      <c r="P28" s="15">
        <v>0</v>
      </c>
      <c r="Q28" s="15">
        <f t="shared" si="1"/>
        <v>2417</v>
      </c>
      <c r="R28" s="15">
        <v>2417</v>
      </c>
      <c r="S28" s="15">
        <f t="shared" si="0"/>
        <v>0</v>
      </c>
      <c r="T28" s="43" t="s">
        <v>777</v>
      </c>
      <c r="U28" s="53">
        <v>43609</v>
      </c>
      <c r="V28" s="43"/>
      <c r="W28" s="43"/>
      <c r="X28" s="43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/>
      <c r="C29" s="26"/>
      <c r="D29" s="26" t="s">
        <v>778</v>
      </c>
      <c r="E29" s="26" t="s">
        <v>779</v>
      </c>
      <c r="F29" s="26" t="s">
        <v>113</v>
      </c>
      <c r="G29" s="27" t="s">
        <v>780</v>
      </c>
      <c r="H29" s="26" t="s">
        <v>781</v>
      </c>
      <c r="I29" s="115">
        <v>128</v>
      </c>
      <c r="J29" s="14">
        <v>43600</v>
      </c>
      <c r="K29" s="128" t="s">
        <v>782</v>
      </c>
      <c r="L29" s="43"/>
      <c r="M29" s="15">
        <v>4225</v>
      </c>
      <c r="N29" s="26" t="s">
        <v>30</v>
      </c>
      <c r="O29" s="15">
        <v>0</v>
      </c>
      <c r="P29" s="15">
        <v>25</v>
      </c>
      <c r="Q29" s="15">
        <f t="shared" si="1"/>
        <v>4200</v>
      </c>
      <c r="R29" s="15">
        <v>4205</v>
      </c>
      <c r="S29" s="15">
        <f t="shared" si="0"/>
        <v>5</v>
      </c>
      <c r="T29" s="26" t="s">
        <v>783</v>
      </c>
      <c r="U29" s="53">
        <v>43607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/>
      <c r="C30" s="26"/>
      <c r="D30" s="26" t="s">
        <v>784</v>
      </c>
      <c r="E30" s="26" t="s">
        <v>785</v>
      </c>
      <c r="F30" s="26" t="s">
        <v>113</v>
      </c>
      <c r="G30" s="27" t="s">
        <v>780</v>
      </c>
      <c r="H30" s="26" t="s">
        <v>786</v>
      </c>
      <c r="I30" s="115">
        <v>129</v>
      </c>
      <c r="J30" s="14">
        <v>43600</v>
      </c>
      <c r="K30" s="26" t="s">
        <v>787</v>
      </c>
      <c r="L30" s="43"/>
      <c r="M30" s="15">
        <v>3225</v>
      </c>
      <c r="N30" s="26" t="s">
        <v>30</v>
      </c>
      <c r="O30" s="15">
        <v>0</v>
      </c>
      <c r="P30" s="15">
        <v>25</v>
      </c>
      <c r="Q30" s="15">
        <f t="shared" si="1"/>
        <v>3200</v>
      </c>
      <c r="R30" s="15">
        <v>3256.8</v>
      </c>
      <c r="S30" s="15">
        <f t="shared" si="0"/>
        <v>56.800000000000182</v>
      </c>
      <c r="T30" s="43" t="s">
        <v>788</v>
      </c>
      <c r="U30" s="53">
        <v>43607</v>
      </c>
      <c r="V30" s="124" t="s">
        <v>789</v>
      </c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26"/>
      <c r="C31" s="26"/>
      <c r="D31" s="26" t="s">
        <v>106</v>
      </c>
      <c r="E31" s="26" t="s">
        <v>107</v>
      </c>
      <c r="F31" s="26" t="s">
        <v>26</v>
      </c>
      <c r="G31" s="43"/>
      <c r="H31" s="43"/>
      <c r="I31" s="115">
        <v>130</v>
      </c>
      <c r="J31" s="14">
        <v>43600</v>
      </c>
      <c r="K31" s="26" t="s">
        <v>790</v>
      </c>
      <c r="L31" s="93"/>
      <c r="M31" s="15">
        <v>25830</v>
      </c>
      <c r="N31" s="26" t="s">
        <v>30</v>
      </c>
      <c r="O31" s="15">
        <v>0</v>
      </c>
      <c r="P31" s="15">
        <v>0</v>
      </c>
      <c r="Q31" s="15">
        <f t="shared" si="1"/>
        <v>25830</v>
      </c>
      <c r="R31" s="15">
        <v>25830</v>
      </c>
      <c r="S31" s="15">
        <f t="shared" si="0"/>
        <v>0</v>
      </c>
      <c r="T31" s="43" t="s">
        <v>791</v>
      </c>
      <c r="U31" s="53">
        <v>43601</v>
      </c>
      <c r="V31" s="129"/>
      <c r="W31" s="43"/>
      <c r="X31" s="43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26"/>
      <c r="C32" s="26"/>
      <c r="D32" s="26" t="s">
        <v>720</v>
      </c>
      <c r="E32" s="26" t="s">
        <v>721</v>
      </c>
      <c r="F32" s="26" t="s">
        <v>377</v>
      </c>
      <c r="G32" s="27" t="s">
        <v>722</v>
      </c>
      <c r="H32" s="26" t="s">
        <v>723</v>
      </c>
      <c r="I32" s="115">
        <v>131</v>
      </c>
      <c r="J32" s="14">
        <v>43607</v>
      </c>
      <c r="K32" s="26" t="s">
        <v>792</v>
      </c>
      <c r="L32" s="26" t="s">
        <v>725</v>
      </c>
      <c r="M32" s="15">
        <v>221.65</v>
      </c>
      <c r="N32" s="26" t="s">
        <v>30</v>
      </c>
      <c r="O32" s="15">
        <v>0</v>
      </c>
      <c r="P32" s="15">
        <v>25</v>
      </c>
      <c r="Q32" s="15">
        <f t="shared" si="1"/>
        <v>196.65</v>
      </c>
      <c r="R32" s="15">
        <v>221.6</v>
      </c>
      <c r="S32" s="15">
        <f t="shared" si="0"/>
        <v>24.949999999999989</v>
      </c>
      <c r="T32" s="43" t="s">
        <v>793</v>
      </c>
      <c r="U32" s="53">
        <v>43609</v>
      </c>
      <c r="V32" s="129"/>
      <c r="W32" s="43"/>
      <c r="X32" s="43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26"/>
      <c r="C33" s="26"/>
      <c r="D33" s="26" t="s">
        <v>384</v>
      </c>
      <c r="E33" s="26" t="s">
        <v>385</v>
      </c>
      <c r="F33" s="130" t="s">
        <v>45</v>
      </c>
      <c r="G33" s="27" t="s">
        <v>57</v>
      </c>
      <c r="H33" s="26" t="s">
        <v>58</v>
      </c>
      <c r="I33" s="115">
        <v>132</v>
      </c>
      <c r="J33" s="14">
        <v>43617</v>
      </c>
      <c r="K33" s="26" t="s">
        <v>794</v>
      </c>
      <c r="L33" s="93">
        <v>43647</v>
      </c>
      <c r="M33" s="15">
        <v>7050</v>
      </c>
      <c r="N33" s="26" t="s">
        <v>30</v>
      </c>
      <c r="O33" s="15">
        <v>45</v>
      </c>
      <c r="P33" s="15">
        <v>105</v>
      </c>
      <c r="Q33" s="15">
        <f t="shared" si="1"/>
        <v>6945</v>
      </c>
      <c r="R33" s="26" t="s">
        <v>795</v>
      </c>
      <c r="S33" s="15">
        <f>(3267.5+3271+421.5)-Q33</f>
        <v>15</v>
      </c>
      <c r="T33" s="43" t="s">
        <v>796</v>
      </c>
      <c r="U33" s="53" t="s">
        <v>797</v>
      </c>
      <c r="V33" s="43"/>
      <c r="W33" s="43"/>
      <c r="X33" s="43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33</v>
      </c>
      <c r="B34" s="26"/>
      <c r="C34" s="26"/>
      <c r="D34" s="26" t="s">
        <v>375</v>
      </c>
      <c r="E34" s="26" t="s">
        <v>376</v>
      </c>
      <c r="F34" s="130" t="s">
        <v>377</v>
      </c>
      <c r="G34" s="27" t="s">
        <v>378</v>
      </c>
      <c r="H34" s="26" t="s">
        <v>379</v>
      </c>
      <c r="I34" s="115">
        <v>133</v>
      </c>
      <c r="J34" s="14">
        <v>43617</v>
      </c>
      <c r="K34" s="26" t="s">
        <v>794</v>
      </c>
      <c r="L34" s="93">
        <v>43647</v>
      </c>
      <c r="M34" s="15">
        <v>609</v>
      </c>
      <c r="N34" s="26" t="s">
        <v>30</v>
      </c>
      <c r="O34" s="15">
        <v>0</v>
      </c>
      <c r="P34" s="15">
        <v>25</v>
      </c>
      <c r="Q34" s="15">
        <f t="shared" si="1"/>
        <v>584</v>
      </c>
      <c r="R34" s="15">
        <v>594</v>
      </c>
      <c r="S34" s="15">
        <f t="shared" ref="S34:S70" si="2">R34-Q34</f>
        <v>10</v>
      </c>
      <c r="T34" s="43" t="s">
        <v>798</v>
      </c>
      <c r="U34" s="53">
        <v>43616</v>
      </c>
      <c r="V34" s="43"/>
      <c r="W34" s="43"/>
      <c r="X34" s="43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26"/>
      <c r="C35" s="26"/>
      <c r="D35" s="26" t="s">
        <v>741</v>
      </c>
      <c r="E35" s="26" t="s">
        <v>742</v>
      </c>
      <c r="F35" s="130" t="s">
        <v>743</v>
      </c>
      <c r="G35" s="27" t="s">
        <v>744</v>
      </c>
      <c r="H35" s="26" t="s">
        <v>745</v>
      </c>
      <c r="I35" s="115">
        <v>134</v>
      </c>
      <c r="J35" s="14">
        <v>43617</v>
      </c>
      <c r="K35" s="26" t="s">
        <v>794</v>
      </c>
      <c r="L35" s="93">
        <v>43647</v>
      </c>
      <c r="M35" s="15">
        <v>616</v>
      </c>
      <c r="N35" s="26" t="s">
        <v>314</v>
      </c>
      <c r="O35" s="15">
        <v>35</v>
      </c>
      <c r="P35" s="15">
        <v>26</v>
      </c>
      <c r="Q35" s="15">
        <f t="shared" si="1"/>
        <v>590</v>
      </c>
      <c r="R35" s="15">
        <v>610</v>
      </c>
      <c r="S35" s="15">
        <f t="shared" si="2"/>
        <v>20</v>
      </c>
      <c r="T35" s="43" t="s">
        <v>799</v>
      </c>
      <c r="U35" s="53">
        <v>43622</v>
      </c>
      <c r="V35" s="43"/>
      <c r="W35" s="43"/>
      <c r="X35" s="43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26"/>
      <c r="C36" s="26"/>
      <c r="D36" s="26" t="s">
        <v>362</v>
      </c>
      <c r="E36" s="26" t="s">
        <v>363</v>
      </c>
      <c r="F36" s="130" t="s">
        <v>364</v>
      </c>
      <c r="G36" s="52" t="s">
        <v>365</v>
      </c>
      <c r="H36" s="26" t="s">
        <v>366</v>
      </c>
      <c r="I36" s="115">
        <v>135</v>
      </c>
      <c r="J36" s="14">
        <v>43617</v>
      </c>
      <c r="K36" s="26" t="s">
        <v>794</v>
      </c>
      <c r="L36" s="93">
        <v>43647</v>
      </c>
      <c r="M36" s="15">
        <v>2735</v>
      </c>
      <c r="N36" s="26" t="s">
        <v>30</v>
      </c>
      <c r="O36" s="15">
        <v>0</v>
      </c>
      <c r="P36" s="15">
        <v>25</v>
      </c>
      <c r="Q36" s="15">
        <f t="shared" si="1"/>
        <v>2710</v>
      </c>
      <c r="R36" s="15">
        <v>2735</v>
      </c>
      <c r="S36" s="15">
        <f t="shared" si="2"/>
        <v>25</v>
      </c>
      <c r="T36" s="43" t="s">
        <v>800</v>
      </c>
      <c r="U36" s="53">
        <v>43622</v>
      </c>
      <c r="V36" s="43"/>
      <c r="W36" s="26" t="s">
        <v>801</v>
      </c>
      <c r="X36" s="43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/>
      <c r="C37" s="26"/>
      <c r="D37" s="26" t="s">
        <v>706</v>
      </c>
      <c r="E37" s="26" t="s">
        <v>707</v>
      </c>
      <c r="F37" s="26" t="s">
        <v>51</v>
      </c>
      <c r="G37" s="27" t="s">
        <v>708</v>
      </c>
      <c r="H37" s="26" t="s">
        <v>709</v>
      </c>
      <c r="I37" s="115">
        <v>136</v>
      </c>
      <c r="J37" s="14">
        <v>43617</v>
      </c>
      <c r="K37" s="26" t="s">
        <v>794</v>
      </c>
      <c r="L37" s="93">
        <v>43647</v>
      </c>
      <c r="M37" s="15">
        <v>3660</v>
      </c>
      <c r="N37" s="26" t="s">
        <v>30</v>
      </c>
      <c r="O37" s="15">
        <v>35</v>
      </c>
      <c r="P37" s="15">
        <v>25</v>
      </c>
      <c r="Q37" s="15">
        <f t="shared" si="1"/>
        <v>3635</v>
      </c>
      <c r="R37" s="15">
        <v>3660</v>
      </c>
      <c r="S37" s="15">
        <f t="shared" si="2"/>
        <v>25</v>
      </c>
      <c r="T37" s="43" t="s">
        <v>802</v>
      </c>
      <c r="U37" s="53">
        <v>43635</v>
      </c>
      <c r="V37" s="43"/>
      <c r="W37" s="43"/>
      <c r="X37" s="43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26"/>
      <c r="C38" s="26"/>
      <c r="D38" s="26" t="s">
        <v>698</v>
      </c>
      <c r="E38" s="26" t="s">
        <v>699</v>
      </c>
      <c r="F38" s="130" t="s">
        <v>364</v>
      </c>
      <c r="G38" s="27" t="s">
        <v>700</v>
      </c>
      <c r="H38" s="26" t="s">
        <v>701</v>
      </c>
      <c r="I38" s="115">
        <v>137</v>
      </c>
      <c r="J38" s="14">
        <v>43617</v>
      </c>
      <c r="K38" s="26" t="s">
        <v>794</v>
      </c>
      <c r="L38" s="93">
        <v>43647</v>
      </c>
      <c r="M38" s="15">
        <v>610</v>
      </c>
      <c r="N38" s="26" t="s">
        <v>30</v>
      </c>
      <c r="O38" s="15">
        <v>35</v>
      </c>
      <c r="P38" s="15">
        <v>25</v>
      </c>
      <c r="Q38" s="15">
        <f t="shared" si="1"/>
        <v>585</v>
      </c>
      <c r="R38" s="15">
        <v>595</v>
      </c>
      <c r="S38" s="15">
        <f t="shared" si="2"/>
        <v>10</v>
      </c>
      <c r="T38" s="43" t="s">
        <v>803</v>
      </c>
      <c r="U38" s="53">
        <v>43626</v>
      </c>
      <c r="V38" s="43"/>
      <c r="W38" s="43"/>
      <c r="X38" s="43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/>
      <c r="C39" s="26"/>
      <c r="D39" s="26" t="s">
        <v>358</v>
      </c>
      <c r="E39" s="26" t="s">
        <v>44</v>
      </c>
      <c r="F39" s="130" t="s">
        <v>45</v>
      </c>
      <c r="G39" s="27" t="s">
        <v>46</v>
      </c>
      <c r="H39" s="26" t="s">
        <v>47</v>
      </c>
      <c r="I39" s="115">
        <v>138</v>
      </c>
      <c r="J39" s="14">
        <v>43617</v>
      </c>
      <c r="K39" s="26" t="s">
        <v>794</v>
      </c>
      <c r="L39" s="93">
        <v>43647</v>
      </c>
      <c r="M39" s="15">
        <v>745</v>
      </c>
      <c r="N39" s="26" t="s">
        <v>30</v>
      </c>
      <c r="O39" s="15">
        <v>0</v>
      </c>
      <c r="P39" s="15">
        <v>25</v>
      </c>
      <c r="Q39" s="15">
        <f t="shared" si="1"/>
        <v>720</v>
      </c>
      <c r="R39" s="15">
        <v>730</v>
      </c>
      <c r="S39" s="15">
        <f t="shared" si="2"/>
        <v>10</v>
      </c>
      <c r="T39" s="26" t="s">
        <v>804</v>
      </c>
      <c r="U39" s="53">
        <v>43622</v>
      </c>
      <c r="V39" s="43"/>
      <c r="W39" s="43"/>
      <c r="X39" s="43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26"/>
      <c r="C40" s="26"/>
      <c r="D40" s="26" t="s">
        <v>62</v>
      </c>
      <c r="E40" s="26" t="s">
        <v>63</v>
      </c>
      <c r="F40" s="130" t="s">
        <v>26</v>
      </c>
      <c r="G40" s="27" t="s">
        <v>381</v>
      </c>
      <c r="H40" s="26" t="s">
        <v>65</v>
      </c>
      <c r="I40" s="115">
        <v>139</v>
      </c>
      <c r="J40" s="14">
        <v>43617</v>
      </c>
      <c r="K40" s="26" t="s">
        <v>794</v>
      </c>
      <c r="L40" s="93">
        <v>43647</v>
      </c>
      <c r="M40" s="15">
        <v>3660</v>
      </c>
      <c r="N40" s="26" t="s">
        <v>30</v>
      </c>
      <c r="O40" s="15">
        <v>35</v>
      </c>
      <c r="P40" s="15">
        <v>25</v>
      </c>
      <c r="Q40" s="15">
        <f t="shared" si="1"/>
        <v>3635</v>
      </c>
      <c r="R40" s="15">
        <v>3625</v>
      </c>
      <c r="S40" s="15">
        <f t="shared" si="2"/>
        <v>-10</v>
      </c>
      <c r="T40" s="26" t="s">
        <v>805</v>
      </c>
      <c r="U40" s="53">
        <v>43614</v>
      </c>
      <c r="V40" s="43"/>
      <c r="W40" s="43"/>
      <c r="X40" s="43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26"/>
      <c r="C41" s="26"/>
      <c r="D41" s="26" t="s">
        <v>727</v>
      </c>
      <c r="E41" s="26" t="s">
        <v>728</v>
      </c>
      <c r="F41" s="26" t="s">
        <v>51</v>
      </c>
      <c r="G41" s="27" t="s">
        <v>729</v>
      </c>
      <c r="H41" s="26" t="s">
        <v>730</v>
      </c>
      <c r="I41" s="26">
        <v>140</v>
      </c>
      <c r="J41" s="14">
        <v>43617</v>
      </c>
      <c r="K41" s="26" t="s">
        <v>794</v>
      </c>
      <c r="L41" s="93">
        <v>43647</v>
      </c>
      <c r="M41" s="15">
        <v>1925</v>
      </c>
      <c r="N41" s="26" t="s">
        <v>30</v>
      </c>
      <c r="O41" s="15">
        <v>0</v>
      </c>
      <c r="P41" s="15">
        <v>25</v>
      </c>
      <c r="Q41" s="15">
        <f t="shared" si="1"/>
        <v>1900</v>
      </c>
      <c r="R41" s="15">
        <v>1925</v>
      </c>
      <c r="S41" s="15">
        <f t="shared" si="2"/>
        <v>25</v>
      </c>
      <c r="T41" s="26" t="s">
        <v>806</v>
      </c>
      <c r="U41" s="53">
        <v>43700</v>
      </c>
      <c r="V41" s="43"/>
      <c r="W41" s="26" t="s">
        <v>807</v>
      </c>
      <c r="X41" s="43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26" t="s">
        <v>33</v>
      </c>
      <c r="C42" s="14">
        <v>43435</v>
      </c>
      <c r="D42" s="26" t="s">
        <v>34</v>
      </c>
      <c r="E42" s="26" t="s">
        <v>35</v>
      </c>
      <c r="F42" s="26" t="s">
        <v>771</v>
      </c>
      <c r="G42" s="27" t="s">
        <v>37</v>
      </c>
      <c r="H42" s="26" t="s">
        <v>38</v>
      </c>
      <c r="I42" s="26">
        <v>141</v>
      </c>
      <c r="J42" s="14">
        <v>43617</v>
      </c>
      <c r="K42" s="26" t="s">
        <v>808</v>
      </c>
      <c r="L42" s="93">
        <v>43647</v>
      </c>
      <c r="M42" s="15">
        <v>1565</v>
      </c>
      <c r="N42" s="26" t="s">
        <v>314</v>
      </c>
      <c r="O42" s="15">
        <v>0</v>
      </c>
      <c r="P42" s="15">
        <v>10</v>
      </c>
      <c r="Q42" s="15">
        <f t="shared" si="1"/>
        <v>1555</v>
      </c>
      <c r="R42" s="15">
        <v>1565</v>
      </c>
      <c r="S42" s="15">
        <f t="shared" si="2"/>
        <v>10</v>
      </c>
      <c r="T42" s="26" t="s">
        <v>809</v>
      </c>
      <c r="U42" s="53">
        <v>43728</v>
      </c>
      <c r="V42" s="43">
        <f>1565+255</f>
        <v>1820</v>
      </c>
      <c r="W42" s="26" t="s">
        <v>810</v>
      </c>
      <c r="X42" s="43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26"/>
      <c r="C43" s="26"/>
      <c r="D43" s="26" t="s">
        <v>811</v>
      </c>
      <c r="E43" s="26" t="s">
        <v>438</v>
      </c>
      <c r="F43" s="26" t="s">
        <v>51</v>
      </c>
      <c r="G43" s="27" t="s">
        <v>439</v>
      </c>
      <c r="H43" s="26" t="s">
        <v>440</v>
      </c>
      <c r="I43" s="115">
        <v>142</v>
      </c>
      <c r="J43" s="14">
        <v>43617</v>
      </c>
      <c r="K43" s="26" t="s">
        <v>812</v>
      </c>
      <c r="L43" s="93">
        <v>43647</v>
      </c>
      <c r="M43" s="15">
        <v>530</v>
      </c>
      <c r="N43" s="26" t="s">
        <v>30</v>
      </c>
      <c r="O43" s="15">
        <v>0</v>
      </c>
      <c r="P43" s="15">
        <v>0</v>
      </c>
      <c r="Q43" s="15">
        <f t="shared" si="1"/>
        <v>530</v>
      </c>
      <c r="R43" s="15">
        <v>530</v>
      </c>
      <c r="S43" s="15">
        <f t="shared" si="2"/>
        <v>0</v>
      </c>
      <c r="T43" s="26" t="s">
        <v>813</v>
      </c>
      <c r="U43" s="53">
        <v>43619</v>
      </c>
      <c r="V43" s="43"/>
      <c r="W43" s="43"/>
      <c r="X43" s="43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26"/>
      <c r="C44" s="26"/>
      <c r="D44" s="26" t="s">
        <v>106</v>
      </c>
      <c r="E44" s="26" t="s">
        <v>107</v>
      </c>
      <c r="F44" s="130" t="s">
        <v>26</v>
      </c>
      <c r="G44" s="43"/>
      <c r="H44" s="43"/>
      <c r="I44" s="115">
        <v>143</v>
      </c>
      <c r="J44" s="14">
        <v>43617</v>
      </c>
      <c r="K44" s="26" t="s">
        <v>814</v>
      </c>
      <c r="L44" s="93"/>
      <c r="M44" s="15">
        <v>36370</v>
      </c>
      <c r="N44" s="26" t="s">
        <v>30</v>
      </c>
      <c r="O44" s="15">
        <v>0</v>
      </c>
      <c r="P44" s="15">
        <v>0</v>
      </c>
      <c r="Q44" s="15">
        <f t="shared" si="1"/>
        <v>36370</v>
      </c>
      <c r="R44" s="15">
        <v>36370</v>
      </c>
      <c r="S44" s="15">
        <f t="shared" si="2"/>
        <v>0</v>
      </c>
      <c r="T44" s="26" t="s">
        <v>815</v>
      </c>
      <c r="U44" s="53">
        <v>43619</v>
      </c>
      <c r="V44" s="43"/>
      <c r="W44" s="43"/>
      <c r="X44" s="43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45</v>
      </c>
      <c r="B45" s="26"/>
      <c r="C45" s="26"/>
      <c r="D45" s="26" t="s">
        <v>784</v>
      </c>
      <c r="E45" s="26" t="s">
        <v>785</v>
      </c>
      <c r="F45" s="130" t="s">
        <v>113</v>
      </c>
      <c r="G45" s="27" t="s">
        <v>780</v>
      </c>
      <c r="H45" s="26" t="s">
        <v>786</v>
      </c>
      <c r="I45" s="115">
        <v>144</v>
      </c>
      <c r="J45" s="14">
        <v>43630</v>
      </c>
      <c r="K45" s="128" t="s">
        <v>816</v>
      </c>
      <c r="L45" s="93">
        <v>43661</v>
      </c>
      <c r="M45" s="15">
        <v>3275</v>
      </c>
      <c r="N45" s="26" t="s">
        <v>30</v>
      </c>
      <c r="O45" s="15">
        <v>0</v>
      </c>
      <c r="P45" s="15">
        <v>25</v>
      </c>
      <c r="Q45" s="15">
        <f t="shared" si="1"/>
        <v>3250</v>
      </c>
      <c r="R45" s="15">
        <v>3260</v>
      </c>
      <c r="S45" s="15">
        <f t="shared" si="2"/>
        <v>10</v>
      </c>
      <c r="T45" s="26" t="s">
        <v>817</v>
      </c>
      <c r="U45" s="53">
        <v>43648</v>
      </c>
      <c r="V45" s="43"/>
      <c r="W45" s="43"/>
      <c r="X45" s="4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44</v>
      </c>
      <c r="B46" s="26"/>
      <c r="C46" s="26"/>
      <c r="D46" s="26" t="s">
        <v>778</v>
      </c>
      <c r="E46" s="26" t="s">
        <v>779</v>
      </c>
      <c r="F46" s="130" t="s">
        <v>113</v>
      </c>
      <c r="G46" s="27" t="s">
        <v>780</v>
      </c>
      <c r="H46" s="26" t="s">
        <v>781</v>
      </c>
      <c r="I46" s="115">
        <v>145</v>
      </c>
      <c r="J46" s="14">
        <v>43630</v>
      </c>
      <c r="K46" s="128" t="s">
        <v>816</v>
      </c>
      <c r="L46" s="93">
        <v>43661</v>
      </c>
      <c r="M46" s="15">
        <v>2050</v>
      </c>
      <c r="N46" s="26" t="s">
        <v>30</v>
      </c>
      <c r="O46" s="15">
        <v>0</v>
      </c>
      <c r="P46" s="15">
        <v>25</v>
      </c>
      <c r="Q46" s="15">
        <f t="shared" si="1"/>
        <v>2025</v>
      </c>
      <c r="R46" s="15">
        <v>2030</v>
      </c>
      <c r="S46" s="15">
        <f t="shared" si="2"/>
        <v>5</v>
      </c>
      <c r="T46" s="26" t="s">
        <v>818</v>
      </c>
      <c r="U46" s="53">
        <v>43648</v>
      </c>
      <c r="V46" s="43"/>
      <c r="W46" s="43"/>
      <c r="X46" s="43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26"/>
      <c r="C47" s="26"/>
      <c r="D47" s="26" t="s">
        <v>106</v>
      </c>
      <c r="E47" s="26" t="s">
        <v>107</v>
      </c>
      <c r="F47" s="130" t="s">
        <v>26</v>
      </c>
      <c r="G47" s="43"/>
      <c r="H47" s="43"/>
      <c r="I47" s="115">
        <v>146</v>
      </c>
      <c r="J47" s="14">
        <v>43631</v>
      </c>
      <c r="K47" s="26" t="s">
        <v>819</v>
      </c>
      <c r="L47" s="93"/>
      <c r="M47" s="15">
        <v>33770</v>
      </c>
      <c r="N47" s="26" t="s">
        <v>30</v>
      </c>
      <c r="O47" s="15">
        <v>0</v>
      </c>
      <c r="P47" s="15">
        <v>0</v>
      </c>
      <c r="Q47" s="15">
        <f t="shared" si="1"/>
        <v>33770</v>
      </c>
      <c r="R47" s="15">
        <v>33770</v>
      </c>
      <c r="S47" s="15">
        <f t="shared" si="2"/>
        <v>0</v>
      </c>
      <c r="T47" s="26" t="s">
        <v>820</v>
      </c>
      <c r="U47" s="53">
        <v>43633</v>
      </c>
      <c r="V47" s="43"/>
      <c r="W47" s="43"/>
      <c r="X47" s="43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47</v>
      </c>
      <c r="B48" s="50"/>
      <c r="C48" s="43"/>
      <c r="D48" s="126" t="s">
        <v>821</v>
      </c>
      <c r="E48" s="26" t="s">
        <v>822</v>
      </c>
      <c r="F48" s="26" t="s">
        <v>51</v>
      </c>
      <c r="G48" s="27" t="s">
        <v>439</v>
      </c>
      <c r="H48" s="26" t="s">
        <v>440</v>
      </c>
      <c r="I48" s="26">
        <v>147</v>
      </c>
      <c r="J48" s="14">
        <v>43636</v>
      </c>
      <c r="K48" s="26" t="s">
        <v>823</v>
      </c>
      <c r="L48" s="93"/>
      <c r="M48" s="15">
        <v>500</v>
      </c>
      <c r="N48" s="26" t="s">
        <v>30</v>
      </c>
      <c r="O48" s="15">
        <v>0</v>
      </c>
      <c r="P48" s="15">
        <v>0</v>
      </c>
      <c r="Q48" s="15">
        <f t="shared" si="1"/>
        <v>500</v>
      </c>
      <c r="R48" s="15">
        <v>500</v>
      </c>
      <c r="S48" s="15">
        <f t="shared" si="2"/>
        <v>0</v>
      </c>
      <c r="T48" s="116" t="s">
        <v>824</v>
      </c>
      <c r="U48" s="53">
        <v>43726</v>
      </c>
      <c r="V48" s="43"/>
      <c r="W48" s="43"/>
      <c r="X48" s="43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/>
      <c r="C49" s="26"/>
      <c r="D49" s="26" t="s">
        <v>466</v>
      </c>
      <c r="E49" s="26"/>
      <c r="F49" s="26"/>
      <c r="G49" s="27"/>
      <c r="H49" s="26"/>
      <c r="I49" s="26">
        <v>148</v>
      </c>
      <c r="J49" s="14"/>
      <c r="K49" s="26"/>
      <c r="L49" s="93"/>
      <c r="M49" s="26"/>
      <c r="N49" s="26"/>
      <c r="O49" s="26"/>
      <c r="P49" s="26"/>
      <c r="Q49" s="15">
        <f t="shared" si="1"/>
        <v>0</v>
      </c>
      <c r="R49" s="26"/>
      <c r="S49" s="15">
        <f t="shared" si="2"/>
        <v>0</v>
      </c>
      <c r="T49" s="26"/>
      <c r="U49" s="43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26" t="s">
        <v>357</v>
      </c>
      <c r="C50" s="14">
        <v>43367</v>
      </c>
      <c r="D50" s="26" t="s">
        <v>358</v>
      </c>
      <c r="E50" s="26" t="s">
        <v>44</v>
      </c>
      <c r="F50" s="130" t="s">
        <v>45</v>
      </c>
      <c r="G50" s="27" t="s">
        <v>46</v>
      </c>
      <c r="H50" s="26" t="s">
        <v>47</v>
      </c>
      <c r="I50" s="26">
        <v>149</v>
      </c>
      <c r="J50" s="14">
        <v>43647</v>
      </c>
      <c r="K50" s="26" t="s">
        <v>825</v>
      </c>
      <c r="L50" s="93">
        <v>43709</v>
      </c>
      <c r="M50" s="15">
        <v>1465</v>
      </c>
      <c r="N50" s="26" t="s">
        <v>30</v>
      </c>
      <c r="O50" s="15">
        <v>0</v>
      </c>
      <c r="P50" s="15">
        <v>25</v>
      </c>
      <c r="Q50" s="15">
        <f t="shared" si="1"/>
        <v>1440</v>
      </c>
      <c r="R50" s="15">
        <v>1450</v>
      </c>
      <c r="S50" s="15">
        <f t="shared" si="2"/>
        <v>10</v>
      </c>
      <c r="T50" s="26" t="s">
        <v>826</v>
      </c>
      <c r="U50" s="53">
        <v>43644</v>
      </c>
      <c r="V50" s="43"/>
      <c r="W50" s="43"/>
      <c r="X50" s="43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50</v>
      </c>
      <c r="B51" s="26" t="s">
        <v>374</v>
      </c>
      <c r="C51" s="14">
        <v>43403</v>
      </c>
      <c r="D51" s="26" t="s">
        <v>375</v>
      </c>
      <c r="E51" s="26" t="s">
        <v>376</v>
      </c>
      <c r="F51" s="130" t="s">
        <v>377</v>
      </c>
      <c r="G51" s="27" t="s">
        <v>378</v>
      </c>
      <c r="H51" s="26" t="s">
        <v>379</v>
      </c>
      <c r="I51" s="115">
        <v>150</v>
      </c>
      <c r="J51" s="14">
        <v>43647</v>
      </c>
      <c r="K51" s="26" t="s">
        <v>827</v>
      </c>
      <c r="L51" s="93">
        <v>43678</v>
      </c>
      <c r="M51" s="15">
        <v>840</v>
      </c>
      <c r="N51" s="26" t="s">
        <v>30</v>
      </c>
      <c r="O51" s="15">
        <v>0</v>
      </c>
      <c r="P51" s="15">
        <v>25</v>
      </c>
      <c r="Q51" s="15">
        <f t="shared" si="1"/>
        <v>815</v>
      </c>
      <c r="R51" s="15">
        <v>825</v>
      </c>
      <c r="S51" s="15">
        <f t="shared" si="2"/>
        <v>10</v>
      </c>
      <c r="T51" s="26" t="s">
        <v>828</v>
      </c>
      <c r="U51" s="53">
        <v>43650</v>
      </c>
      <c r="V51" s="43"/>
      <c r="W51" s="43"/>
      <c r="X51" s="43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26" t="s">
        <v>829</v>
      </c>
      <c r="C52" s="14">
        <v>42979</v>
      </c>
      <c r="D52" s="26" t="s">
        <v>741</v>
      </c>
      <c r="E52" s="26" t="s">
        <v>742</v>
      </c>
      <c r="F52" s="130" t="s">
        <v>743</v>
      </c>
      <c r="G52" s="27" t="s">
        <v>744</v>
      </c>
      <c r="H52" s="26" t="s">
        <v>745</v>
      </c>
      <c r="I52" s="115">
        <v>151</v>
      </c>
      <c r="J52" s="14">
        <v>43647</v>
      </c>
      <c r="K52" s="26" t="s">
        <v>827</v>
      </c>
      <c r="L52" s="93">
        <v>43678</v>
      </c>
      <c r="M52" s="15">
        <v>491</v>
      </c>
      <c r="N52" s="26" t="s">
        <v>314</v>
      </c>
      <c r="O52" s="15">
        <v>0</v>
      </c>
      <c r="P52" s="15">
        <v>26</v>
      </c>
      <c r="Q52" s="15">
        <f t="shared" si="1"/>
        <v>465</v>
      </c>
      <c r="R52" s="15">
        <v>485</v>
      </c>
      <c r="S52" s="15">
        <f t="shared" si="2"/>
        <v>20</v>
      </c>
      <c r="T52" s="26" t="s">
        <v>830</v>
      </c>
      <c r="U52" s="53">
        <v>43657</v>
      </c>
      <c r="V52" s="43"/>
      <c r="W52" s="43"/>
      <c r="X52" s="43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26" t="s">
        <v>361</v>
      </c>
      <c r="C53" s="14">
        <v>43160</v>
      </c>
      <c r="D53" s="26" t="s">
        <v>362</v>
      </c>
      <c r="E53" s="26" t="s">
        <v>363</v>
      </c>
      <c r="F53" s="130" t="s">
        <v>364</v>
      </c>
      <c r="G53" s="52" t="s">
        <v>365</v>
      </c>
      <c r="H53" s="26" t="s">
        <v>366</v>
      </c>
      <c r="I53" s="115">
        <v>152</v>
      </c>
      <c r="J53" s="14">
        <v>43647</v>
      </c>
      <c r="K53" s="26" t="s">
        <v>827</v>
      </c>
      <c r="L53" s="93">
        <v>43678</v>
      </c>
      <c r="M53" s="15">
        <v>2735</v>
      </c>
      <c r="N53" s="26" t="s">
        <v>30</v>
      </c>
      <c r="O53" s="15">
        <v>0</v>
      </c>
      <c r="P53" s="15">
        <v>25</v>
      </c>
      <c r="Q53" s="15">
        <f t="shared" si="1"/>
        <v>2710</v>
      </c>
      <c r="R53" s="15">
        <v>2735</v>
      </c>
      <c r="S53" s="15">
        <f t="shared" si="2"/>
        <v>25</v>
      </c>
      <c r="T53" s="26" t="s">
        <v>831</v>
      </c>
      <c r="U53" s="53">
        <v>43657</v>
      </c>
      <c r="V53" s="43"/>
      <c r="W53" s="43"/>
      <c r="X53" s="43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26" t="s">
        <v>105</v>
      </c>
      <c r="C54" s="14">
        <v>42625</v>
      </c>
      <c r="D54" s="26" t="s">
        <v>106</v>
      </c>
      <c r="E54" s="26" t="s">
        <v>107</v>
      </c>
      <c r="F54" s="130" t="s">
        <v>26</v>
      </c>
      <c r="G54" s="43"/>
      <c r="H54" s="43"/>
      <c r="I54" s="26">
        <v>153</v>
      </c>
      <c r="J54" s="14">
        <v>43647</v>
      </c>
      <c r="K54" s="26" t="s">
        <v>832</v>
      </c>
      <c r="L54" s="93">
        <v>43678</v>
      </c>
      <c r="M54" s="15">
        <v>38570</v>
      </c>
      <c r="N54" s="26" t="s">
        <v>30</v>
      </c>
      <c r="O54" s="15">
        <v>0</v>
      </c>
      <c r="P54" s="15">
        <v>0</v>
      </c>
      <c r="Q54" s="15">
        <f t="shared" si="1"/>
        <v>38570</v>
      </c>
      <c r="R54" s="15">
        <v>38570</v>
      </c>
      <c r="S54" s="15">
        <f t="shared" si="2"/>
        <v>0</v>
      </c>
      <c r="T54" s="26" t="s">
        <v>833</v>
      </c>
      <c r="U54" s="53">
        <v>43648</v>
      </c>
      <c r="V54" s="43"/>
      <c r="W54" s="43"/>
      <c r="X54" s="43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26" t="s">
        <v>834</v>
      </c>
      <c r="C55" s="14">
        <v>43462</v>
      </c>
      <c r="D55" s="26" t="s">
        <v>698</v>
      </c>
      <c r="E55" s="26" t="s">
        <v>699</v>
      </c>
      <c r="F55" s="130" t="s">
        <v>364</v>
      </c>
      <c r="G55" s="27" t="s">
        <v>700</v>
      </c>
      <c r="H55" s="26" t="s">
        <v>701</v>
      </c>
      <c r="I55" s="26">
        <v>154</v>
      </c>
      <c r="J55" s="14">
        <v>43647</v>
      </c>
      <c r="K55" s="26" t="s">
        <v>827</v>
      </c>
      <c r="L55" s="93">
        <v>43678</v>
      </c>
      <c r="M55" s="15">
        <v>575</v>
      </c>
      <c r="N55" s="26" t="s">
        <v>30</v>
      </c>
      <c r="O55" s="15">
        <v>0</v>
      </c>
      <c r="P55" s="15">
        <v>25</v>
      </c>
      <c r="Q55" s="15">
        <f t="shared" si="1"/>
        <v>550</v>
      </c>
      <c r="R55" s="15">
        <v>560</v>
      </c>
      <c r="S55" s="15">
        <f t="shared" si="2"/>
        <v>10</v>
      </c>
      <c r="T55" s="26" t="s">
        <v>824</v>
      </c>
      <c r="U55" s="53">
        <v>43654</v>
      </c>
      <c r="V55" s="43"/>
      <c r="W55" s="43"/>
      <c r="X55" s="43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61</v>
      </c>
      <c r="C56" s="14">
        <v>43462</v>
      </c>
      <c r="D56" s="26" t="s">
        <v>62</v>
      </c>
      <c r="E56" s="26" t="s">
        <v>63</v>
      </c>
      <c r="F56" s="130" t="s">
        <v>26</v>
      </c>
      <c r="G56" s="27" t="s">
        <v>381</v>
      </c>
      <c r="H56" s="26" t="s">
        <v>65</v>
      </c>
      <c r="I56" s="26">
        <v>155</v>
      </c>
      <c r="J56" s="14">
        <v>43647</v>
      </c>
      <c r="K56" s="26" t="s">
        <v>827</v>
      </c>
      <c r="L56" s="93">
        <v>43678</v>
      </c>
      <c r="M56" s="15">
        <v>3625</v>
      </c>
      <c r="N56" s="26" t="s">
        <v>30</v>
      </c>
      <c r="O56" s="15">
        <v>0</v>
      </c>
      <c r="P56" s="15">
        <v>25</v>
      </c>
      <c r="Q56" s="15">
        <f t="shared" si="1"/>
        <v>3600</v>
      </c>
      <c r="R56" s="15">
        <v>3625</v>
      </c>
      <c r="S56" s="15">
        <f t="shared" si="2"/>
        <v>25</v>
      </c>
      <c r="T56" s="43" t="s">
        <v>835</v>
      </c>
      <c r="U56" s="53">
        <v>43647</v>
      </c>
      <c r="V56" s="43"/>
      <c r="W56" s="43"/>
      <c r="X56" s="43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836</v>
      </c>
      <c r="C57" s="14">
        <v>43462</v>
      </c>
      <c r="D57" s="26" t="s">
        <v>727</v>
      </c>
      <c r="E57" s="26" t="s">
        <v>728</v>
      </c>
      <c r="F57" s="26" t="s">
        <v>51</v>
      </c>
      <c r="G57" s="27" t="s">
        <v>729</v>
      </c>
      <c r="H57" s="26" t="s">
        <v>730</v>
      </c>
      <c r="I57" s="26">
        <v>156</v>
      </c>
      <c r="J57" s="14">
        <v>43647</v>
      </c>
      <c r="K57" s="26" t="s">
        <v>827</v>
      </c>
      <c r="L57" s="93">
        <v>43678</v>
      </c>
      <c r="M57" s="15">
        <v>1960</v>
      </c>
      <c r="N57" s="26" t="s">
        <v>30</v>
      </c>
      <c r="O57" s="15">
        <v>35</v>
      </c>
      <c r="P57" s="15">
        <v>25</v>
      </c>
      <c r="Q57" s="15">
        <f t="shared" si="1"/>
        <v>1935</v>
      </c>
      <c r="R57" s="15">
        <v>1925</v>
      </c>
      <c r="S57" s="15">
        <f t="shared" si="2"/>
        <v>-10</v>
      </c>
      <c r="T57" s="26" t="s">
        <v>837</v>
      </c>
      <c r="U57" s="53">
        <v>43700</v>
      </c>
      <c r="V57" s="43"/>
      <c r="W57" s="43"/>
      <c r="X57" s="43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26" t="s">
        <v>383</v>
      </c>
      <c r="C58" s="14">
        <v>43259</v>
      </c>
      <c r="D58" s="26" t="s">
        <v>384</v>
      </c>
      <c r="E58" s="26" t="s">
        <v>385</v>
      </c>
      <c r="F58" s="130" t="s">
        <v>45</v>
      </c>
      <c r="G58" s="27" t="s">
        <v>57</v>
      </c>
      <c r="H58" s="26" t="s">
        <v>58</v>
      </c>
      <c r="I58" s="26">
        <v>157</v>
      </c>
      <c r="J58" s="14">
        <v>43647</v>
      </c>
      <c r="K58" s="26" t="s">
        <v>838</v>
      </c>
      <c r="L58" s="93">
        <v>43678</v>
      </c>
      <c r="M58" s="15">
        <v>6935</v>
      </c>
      <c r="N58" s="26" t="s">
        <v>30</v>
      </c>
      <c r="O58" s="15">
        <v>0</v>
      </c>
      <c r="P58" s="15">
        <v>90</v>
      </c>
      <c r="Q58" s="15">
        <f t="shared" si="1"/>
        <v>6845</v>
      </c>
      <c r="R58" s="15">
        <f>3260+3269+316</f>
        <v>6845</v>
      </c>
      <c r="S58" s="15">
        <f t="shared" si="2"/>
        <v>0</v>
      </c>
      <c r="T58" s="26" t="s">
        <v>839</v>
      </c>
      <c r="U58" s="124" t="s">
        <v>840</v>
      </c>
      <c r="V58" s="43"/>
      <c r="W58" s="43"/>
      <c r="X58" s="43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118"/>
      <c r="C59" s="118"/>
      <c r="D59" s="118" t="s">
        <v>841</v>
      </c>
      <c r="E59" s="118" t="s">
        <v>842</v>
      </c>
      <c r="F59" s="131" t="s">
        <v>45</v>
      </c>
      <c r="G59" s="132" t="s">
        <v>843</v>
      </c>
      <c r="H59" s="118" t="s">
        <v>844</v>
      </c>
      <c r="I59" s="122">
        <v>158</v>
      </c>
      <c r="J59" s="14">
        <v>43647</v>
      </c>
      <c r="K59" s="118" t="s">
        <v>845</v>
      </c>
      <c r="L59" s="121">
        <v>43678</v>
      </c>
      <c r="M59" s="122">
        <v>525</v>
      </c>
      <c r="N59" s="118" t="s">
        <v>30</v>
      </c>
      <c r="O59" s="122">
        <v>0</v>
      </c>
      <c r="P59" s="122">
        <v>25</v>
      </c>
      <c r="Q59" s="122">
        <f t="shared" si="1"/>
        <v>500</v>
      </c>
      <c r="R59" s="101"/>
      <c r="S59" s="133">
        <f t="shared" si="2"/>
        <v>-500</v>
      </c>
      <c r="T59" s="122"/>
      <c r="U59" s="118"/>
      <c r="V59" s="118"/>
      <c r="W59" s="50" t="s">
        <v>846</v>
      </c>
      <c r="X59" s="50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59</v>
      </c>
      <c r="B60" s="26" t="s">
        <v>436</v>
      </c>
      <c r="C60" s="14">
        <v>43462</v>
      </c>
      <c r="D60" s="26" t="s">
        <v>437</v>
      </c>
      <c r="E60" s="26" t="s">
        <v>438</v>
      </c>
      <c r="F60" s="26" t="s">
        <v>51</v>
      </c>
      <c r="G60" s="27" t="s">
        <v>439</v>
      </c>
      <c r="H60" s="26" t="s">
        <v>440</v>
      </c>
      <c r="I60" s="26">
        <v>159</v>
      </c>
      <c r="J60" s="14">
        <v>43650</v>
      </c>
      <c r="K60" s="26" t="s">
        <v>847</v>
      </c>
      <c r="L60" s="93"/>
      <c r="M60" s="15">
        <v>1480</v>
      </c>
      <c r="N60" s="26" t="s">
        <v>30</v>
      </c>
      <c r="O60" s="15">
        <v>0</v>
      </c>
      <c r="P60" s="15">
        <v>0</v>
      </c>
      <c r="Q60" s="15">
        <f t="shared" si="1"/>
        <v>1480</v>
      </c>
      <c r="R60" s="43">
        <v>1480</v>
      </c>
      <c r="S60" s="15">
        <f t="shared" si="2"/>
        <v>0</v>
      </c>
      <c r="T60" s="43" t="s">
        <v>848</v>
      </c>
      <c r="U60" s="134">
        <v>43760</v>
      </c>
      <c r="V60" s="43"/>
      <c r="W60" s="43"/>
      <c r="X60" s="4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135">
        <v>2019051548978</v>
      </c>
      <c r="C61" s="14">
        <v>43600</v>
      </c>
      <c r="D61" s="26" t="s">
        <v>778</v>
      </c>
      <c r="E61" s="26" t="s">
        <v>779</v>
      </c>
      <c r="F61" s="26" t="s">
        <v>113</v>
      </c>
      <c r="G61" s="27" t="s">
        <v>780</v>
      </c>
      <c r="H61" s="26" t="s">
        <v>781</v>
      </c>
      <c r="I61" s="26">
        <v>160</v>
      </c>
      <c r="J61" s="14">
        <v>43656</v>
      </c>
      <c r="K61" s="26" t="s">
        <v>849</v>
      </c>
      <c r="L61" s="43"/>
      <c r="M61" s="15">
        <v>1025</v>
      </c>
      <c r="N61" s="26" t="s">
        <v>30</v>
      </c>
      <c r="O61" s="15">
        <v>0</v>
      </c>
      <c r="P61" s="15">
        <v>25</v>
      </c>
      <c r="Q61" s="15">
        <f t="shared" si="1"/>
        <v>1000</v>
      </c>
      <c r="R61" s="15">
        <v>1005</v>
      </c>
      <c r="S61" s="15">
        <f t="shared" si="2"/>
        <v>5</v>
      </c>
      <c r="T61" s="26" t="s">
        <v>850</v>
      </c>
      <c r="U61" s="53">
        <v>43668</v>
      </c>
      <c r="V61" s="43"/>
      <c r="W61" s="43"/>
      <c r="X61" s="43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26" t="s">
        <v>436</v>
      </c>
      <c r="C62" s="14">
        <v>43462</v>
      </c>
      <c r="D62" s="26" t="s">
        <v>437</v>
      </c>
      <c r="E62" s="26" t="s">
        <v>438</v>
      </c>
      <c r="F62" s="26" t="s">
        <v>51</v>
      </c>
      <c r="G62" s="27" t="s">
        <v>439</v>
      </c>
      <c r="H62" s="26" t="s">
        <v>440</v>
      </c>
      <c r="I62" s="26">
        <v>161</v>
      </c>
      <c r="J62" s="14">
        <v>43657</v>
      </c>
      <c r="K62" s="26" t="s">
        <v>851</v>
      </c>
      <c r="L62" s="43"/>
      <c r="M62" s="15">
        <v>1000</v>
      </c>
      <c r="N62" s="26" t="s">
        <v>30</v>
      </c>
      <c r="O62" s="15">
        <v>0</v>
      </c>
      <c r="P62" s="15">
        <v>0</v>
      </c>
      <c r="Q62" s="15">
        <f t="shared" si="1"/>
        <v>1000</v>
      </c>
      <c r="R62" s="43">
        <v>1000</v>
      </c>
      <c r="S62" s="15">
        <f t="shared" si="2"/>
        <v>0</v>
      </c>
      <c r="T62" s="43" t="s">
        <v>852</v>
      </c>
      <c r="U62" s="14">
        <v>43837</v>
      </c>
      <c r="V62" s="43"/>
      <c r="W62" s="43"/>
      <c r="X62" s="4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105</v>
      </c>
      <c r="C63" s="14">
        <v>42625</v>
      </c>
      <c r="D63" s="26" t="s">
        <v>106</v>
      </c>
      <c r="E63" s="26" t="s">
        <v>107</v>
      </c>
      <c r="F63" s="26" t="s">
        <v>26</v>
      </c>
      <c r="G63" s="43"/>
      <c r="H63" s="43"/>
      <c r="I63" s="115">
        <v>162</v>
      </c>
      <c r="J63" s="14">
        <v>43661</v>
      </c>
      <c r="K63" s="26" t="s">
        <v>853</v>
      </c>
      <c r="L63" s="43"/>
      <c r="M63" s="15">
        <v>41610</v>
      </c>
      <c r="N63" s="26" t="s">
        <v>30</v>
      </c>
      <c r="O63" s="15">
        <v>0</v>
      </c>
      <c r="P63" s="15">
        <v>0</v>
      </c>
      <c r="Q63" s="15">
        <v>41610</v>
      </c>
      <c r="R63" s="15">
        <v>41610</v>
      </c>
      <c r="S63" s="15">
        <f t="shared" si="2"/>
        <v>0</v>
      </c>
      <c r="T63" s="26" t="s">
        <v>854</v>
      </c>
      <c r="U63" s="53">
        <v>43662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26" t="s">
        <v>436</v>
      </c>
      <c r="C64" s="14">
        <v>43462</v>
      </c>
      <c r="D64" s="26" t="s">
        <v>437</v>
      </c>
      <c r="E64" s="26" t="s">
        <v>438</v>
      </c>
      <c r="F64" s="26" t="s">
        <v>51</v>
      </c>
      <c r="G64" s="27" t="s">
        <v>439</v>
      </c>
      <c r="H64" s="26" t="s">
        <v>440</v>
      </c>
      <c r="I64" s="26">
        <v>163</v>
      </c>
      <c r="J64" s="14">
        <v>43670</v>
      </c>
      <c r="K64" s="26" t="s">
        <v>855</v>
      </c>
      <c r="L64" s="43"/>
      <c r="M64" s="15">
        <v>650</v>
      </c>
      <c r="N64" s="26" t="s">
        <v>30</v>
      </c>
      <c r="O64" s="15">
        <v>0</v>
      </c>
      <c r="P64" s="15">
        <v>0</v>
      </c>
      <c r="Q64" s="15">
        <f t="shared" ref="Q64:Q84" si="3">M64-P64</f>
        <v>650</v>
      </c>
      <c r="R64" s="26">
        <v>650</v>
      </c>
      <c r="S64" s="15">
        <f t="shared" si="2"/>
        <v>0</v>
      </c>
      <c r="T64" s="43" t="s">
        <v>856</v>
      </c>
      <c r="U64" s="14">
        <v>44070</v>
      </c>
      <c r="V64" s="43"/>
      <c r="W64" s="43"/>
      <c r="X64" s="43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26" t="s">
        <v>374</v>
      </c>
      <c r="C65" s="14">
        <v>43433</v>
      </c>
      <c r="D65" s="26" t="s">
        <v>375</v>
      </c>
      <c r="E65" s="26" t="s">
        <v>376</v>
      </c>
      <c r="F65" s="26" t="s">
        <v>377</v>
      </c>
      <c r="G65" s="27" t="s">
        <v>378</v>
      </c>
      <c r="H65" s="26" t="s">
        <v>379</v>
      </c>
      <c r="I65" s="26">
        <v>164</v>
      </c>
      <c r="J65" s="14">
        <v>43678</v>
      </c>
      <c r="K65" s="26" t="s">
        <v>857</v>
      </c>
      <c r="L65" s="43"/>
      <c r="M65" s="15">
        <v>525</v>
      </c>
      <c r="N65" s="26" t="s">
        <v>30</v>
      </c>
      <c r="O65" s="15">
        <v>0</v>
      </c>
      <c r="P65" s="15">
        <v>25</v>
      </c>
      <c r="Q65" s="15">
        <f t="shared" si="3"/>
        <v>500</v>
      </c>
      <c r="R65" s="15">
        <v>510</v>
      </c>
      <c r="S65" s="15">
        <f t="shared" si="2"/>
        <v>10</v>
      </c>
      <c r="T65" s="26" t="s">
        <v>858</v>
      </c>
      <c r="U65" s="53">
        <v>43678</v>
      </c>
      <c r="V65" s="43"/>
      <c r="W65" s="43"/>
      <c r="X65" s="43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26" t="s">
        <v>829</v>
      </c>
      <c r="C66" s="14">
        <v>42979</v>
      </c>
      <c r="D66" s="26" t="s">
        <v>741</v>
      </c>
      <c r="E66" s="26" t="s">
        <v>742</v>
      </c>
      <c r="F66" s="26" t="s">
        <v>743</v>
      </c>
      <c r="G66" s="27" t="s">
        <v>744</v>
      </c>
      <c r="H66" s="26" t="s">
        <v>745</v>
      </c>
      <c r="I66" s="26">
        <v>165</v>
      </c>
      <c r="J66" s="14">
        <v>43678</v>
      </c>
      <c r="K66" s="26" t="s">
        <v>857</v>
      </c>
      <c r="L66" s="43"/>
      <c r="M66" s="15">
        <v>866</v>
      </c>
      <c r="N66" s="26" t="s">
        <v>314</v>
      </c>
      <c r="O66" s="15">
        <v>0</v>
      </c>
      <c r="P66" s="15">
        <v>26</v>
      </c>
      <c r="Q66" s="15">
        <f t="shared" si="3"/>
        <v>840</v>
      </c>
      <c r="R66" s="15">
        <v>860</v>
      </c>
      <c r="S66" s="15">
        <f t="shared" si="2"/>
        <v>20</v>
      </c>
      <c r="T66" s="26" t="s">
        <v>859</v>
      </c>
      <c r="U66" s="53">
        <v>43689</v>
      </c>
      <c r="V66" s="43"/>
      <c r="W66" s="43"/>
      <c r="X66" s="43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66</v>
      </c>
      <c r="B67" s="26" t="s">
        <v>361</v>
      </c>
      <c r="C67" s="14">
        <v>43160</v>
      </c>
      <c r="D67" s="26" t="s">
        <v>362</v>
      </c>
      <c r="E67" s="26" t="s">
        <v>363</v>
      </c>
      <c r="F67" s="26" t="s">
        <v>364</v>
      </c>
      <c r="G67" s="52" t="s">
        <v>365</v>
      </c>
      <c r="H67" s="26" t="s">
        <v>366</v>
      </c>
      <c r="I67" s="26">
        <v>166</v>
      </c>
      <c r="J67" s="14">
        <v>43678</v>
      </c>
      <c r="K67" s="26" t="s">
        <v>857</v>
      </c>
      <c r="L67" s="43"/>
      <c r="M67" s="15">
        <v>3740</v>
      </c>
      <c r="N67" s="26" t="s">
        <v>30</v>
      </c>
      <c r="O67" s="15">
        <v>35</v>
      </c>
      <c r="P67" s="15">
        <v>25</v>
      </c>
      <c r="Q67" s="15">
        <f t="shared" si="3"/>
        <v>3715</v>
      </c>
      <c r="R67" s="15">
        <v>3725</v>
      </c>
      <c r="S67" s="15">
        <f t="shared" si="2"/>
        <v>10</v>
      </c>
      <c r="T67" s="26" t="s">
        <v>860</v>
      </c>
      <c r="U67" s="53">
        <v>43682</v>
      </c>
      <c r="V67" s="43"/>
      <c r="W67" s="43"/>
      <c r="X67" s="43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26" t="s">
        <v>834</v>
      </c>
      <c r="C68" s="14">
        <v>43462</v>
      </c>
      <c r="D68" s="26" t="s">
        <v>698</v>
      </c>
      <c r="E68" s="26" t="s">
        <v>699</v>
      </c>
      <c r="F68" s="26" t="s">
        <v>364</v>
      </c>
      <c r="G68" s="27" t="s">
        <v>700</v>
      </c>
      <c r="H68" s="26" t="s">
        <v>701</v>
      </c>
      <c r="I68" s="26">
        <v>167</v>
      </c>
      <c r="J68" s="14">
        <v>43678</v>
      </c>
      <c r="K68" s="26" t="s">
        <v>857</v>
      </c>
      <c r="L68" s="43"/>
      <c r="M68" s="28">
        <v>575</v>
      </c>
      <c r="N68" s="26" t="s">
        <v>30</v>
      </c>
      <c r="O68" s="28">
        <v>0</v>
      </c>
      <c r="P68" s="28">
        <v>25</v>
      </c>
      <c r="Q68" s="15">
        <f t="shared" si="3"/>
        <v>550</v>
      </c>
      <c r="R68" s="15">
        <v>560</v>
      </c>
      <c r="S68" s="15">
        <f t="shared" si="2"/>
        <v>10</v>
      </c>
      <c r="T68" s="43" t="s">
        <v>861</v>
      </c>
      <c r="U68" s="53">
        <v>43685</v>
      </c>
      <c r="V68" s="43"/>
      <c r="W68" s="43"/>
      <c r="X68" s="43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26" t="s">
        <v>61</v>
      </c>
      <c r="C69" s="14">
        <v>43462</v>
      </c>
      <c r="D69" s="26" t="s">
        <v>62</v>
      </c>
      <c r="E69" s="26" t="s">
        <v>63</v>
      </c>
      <c r="F69" s="26" t="s">
        <v>26</v>
      </c>
      <c r="G69" s="27" t="s">
        <v>381</v>
      </c>
      <c r="H69" s="26" t="s">
        <v>65</v>
      </c>
      <c r="I69" s="26">
        <v>168</v>
      </c>
      <c r="J69" s="14">
        <v>43678</v>
      </c>
      <c r="K69" s="26" t="s">
        <v>857</v>
      </c>
      <c r="L69" s="43"/>
      <c r="M69" s="28">
        <v>3625</v>
      </c>
      <c r="N69" s="26" t="s">
        <v>30</v>
      </c>
      <c r="O69" s="28">
        <v>0</v>
      </c>
      <c r="P69" s="28">
        <v>25</v>
      </c>
      <c r="Q69" s="15">
        <f t="shared" si="3"/>
        <v>3600</v>
      </c>
      <c r="R69" s="15">
        <v>3625</v>
      </c>
      <c r="S69" s="15">
        <f t="shared" si="2"/>
        <v>25</v>
      </c>
      <c r="T69" s="43" t="s">
        <v>862</v>
      </c>
      <c r="U69" s="53">
        <v>43675</v>
      </c>
      <c r="V69" s="43"/>
      <c r="W69" s="43"/>
      <c r="X69" s="43"/>
      <c r="Y69" s="19"/>
      <c r="Z69" s="19"/>
      <c r="AA69" s="19"/>
      <c r="AB69" s="19"/>
      <c r="AC69" s="19"/>
      <c r="AD69" s="19"/>
      <c r="AE69" s="19"/>
      <c r="AF69" s="19"/>
      <c r="AG69" s="19"/>
    </row>
    <row r="70" spans="1:33" ht="15.75" customHeight="1">
      <c r="A70" s="8">
        <v>69</v>
      </c>
      <c r="B70" s="26" t="s">
        <v>836</v>
      </c>
      <c r="C70" s="14">
        <v>43462</v>
      </c>
      <c r="D70" s="26" t="s">
        <v>727</v>
      </c>
      <c r="E70" s="26" t="s">
        <v>728</v>
      </c>
      <c r="F70" s="26" t="s">
        <v>51</v>
      </c>
      <c r="G70" s="27" t="s">
        <v>729</v>
      </c>
      <c r="H70" s="26" t="s">
        <v>730</v>
      </c>
      <c r="I70" s="26">
        <v>169</v>
      </c>
      <c r="J70" s="14">
        <v>43678</v>
      </c>
      <c r="K70" s="26" t="s">
        <v>857</v>
      </c>
      <c r="L70" s="43"/>
      <c r="M70" s="28">
        <v>1960</v>
      </c>
      <c r="N70" s="26" t="s">
        <v>30</v>
      </c>
      <c r="O70" s="28">
        <v>35</v>
      </c>
      <c r="P70" s="28">
        <v>25</v>
      </c>
      <c r="Q70" s="15">
        <f t="shared" si="3"/>
        <v>1935</v>
      </c>
      <c r="R70" s="26">
        <v>1925</v>
      </c>
      <c r="S70" s="15">
        <f t="shared" si="2"/>
        <v>-10</v>
      </c>
      <c r="T70" s="43" t="s">
        <v>863</v>
      </c>
      <c r="U70" s="14">
        <v>43761</v>
      </c>
      <c r="V70" s="43"/>
      <c r="W70" s="43"/>
      <c r="X70" s="43"/>
      <c r="Y70" s="19"/>
      <c r="Z70" s="19"/>
      <c r="AA70" s="19"/>
      <c r="AB70" s="19"/>
      <c r="AC70" s="19"/>
      <c r="AD70" s="19"/>
      <c r="AE70" s="19"/>
      <c r="AF70" s="19"/>
      <c r="AG70" s="19"/>
    </row>
    <row r="71" spans="1:33" ht="15.75" customHeight="1">
      <c r="A71" s="8">
        <v>70</v>
      </c>
      <c r="B71" s="26" t="s">
        <v>383</v>
      </c>
      <c r="C71" s="14">
        <v>43259</v>
      </c>
      <c r="D71" s="26" t="s">
        <v>384</v>
      </c>
      <c r="E71" s="26" t="s">
        <v>385</v>
      </c>
      <c r="F71" s="26" t="s">
        <v>45</v>
      </c>
      <c r="G71" s="27" t="s">
        <v>57</v>
      </c>
      <c r="H71" s="26" t="s">
        <v>58</v>
      </c>
      <c r="I71" s="26">
        <v>170</v>
      </c>
      <c r="J71" s="14">
        <v>43678</v>
      </c>
      <c r="K71" s="26" t="s">
        <v>857</v>
      </c>
      <c r="L71" s="43"/>
      <c r="M71" s="28">
        <v>6990</v>
      </c>
      <c r="N71" s="26" t="s">
        <v>30</v>
      </c>
      <c r="O71" s="28">
        <v>0</v>
      </c>
      <c r="P71" s="28">
        <v>90</v>
      </c>
      <c r="Q71" s="15">
        <f t="shared" si="3"/>
        <v>6900</v>
      </c>
      <c r="R71" s="26" t="s">
        <v>864</v>
      </c>
      <c r="S71" s="15">
        <f>6900-(3173.5+3139+587.5)</f>
        <v>0</v>
      </c>
      <c r="T71" s="43" t="s">
        <v>865</v>
      </c>
      <c r="U71" s="124" t="s">
        <v>866</v>
      </c>
      <c r="V71" s="43"/>
      <c r="W71" s="43"/>
      <c r="X71" s="43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71</v>
      </c>
      <c r="B72" s="26" t="s">
        <v>105</v>
      </c>
      <c r="C72" s="14">
        <v>42625</v>
      </c>
      <c r="D72" s="26" t="s">
        <v>106</v>
      </c>
      <c r="E72" s="26" t="s">
        <v>107</v>
      </c>
      <c r="F72" s="26" t="s">
        <v>26</v>
      </c>
      <c r="G72" s="43"/>
      <c r="H72" s="43"/>
      <c r="I72" s="26">
        <v>171</v>
      </c>
      <c r="J72" s="14">
        <v>43678</v>
      </c>
      <c r="K72" s="43" t="s">
        <v>867</v>
      </c>
      <c r="L72" s="43"/>
      <c r="M72" s="28">
        <v>30950</v>
      </c>
      <c r="N72" s="43" t="s">
        <v>30</v>
      </c>
      <c r="O72" s="28">
        <v>0</v>
      </c>
      <c r="P72" s="28">
        <v>0</v>
      </c>
      <c r="Q72" s="15">
        <f t="shared" si="3"/>
        <v>30950</v>
      </c>
      <c r="R72" s="28">
        <v>30950</v>
      </c>
      <c r="S72" s="15">
        <f t="shared" ref="S72:S100" si="4">R72-Q72</f>
        <v>0</v>
      </c>
      <c r="T72" s="43" t="s">
        <v>868</v>
      </c>
      <c r="U72" s="53">
        <v>43678</v>
      </c>
      <c r="V72" s="43"/>
      <c r="W72" s="43"/>
      <c r="X72" s="43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135">
        <v>2019051548983</v>
      </c>
      <c r="C73" s="14">
        <v>43600</v>
      </c>
      <c r="D73" s="26" t="s">
        <v>784</v>
      </c>
      <c r="E73" s="26" t="s">
        <v>785</v>
      </c>
      <c r="F73" s="26" t="s">
        <v>113</v>
      </c>
      <c r="G73" s="27" t="s">
        <v>780</v>
      </c>
      <c r="H73" s="26" t="s">
        <v>786</v>
      </c>
      <c r="I73" s="26">
        <v>172</v>
      </c>
      <c r="J73" s="14">
        <v>43680</v>
      </c>
      <c r="K73" s="128" t="s">
        <v>869</v>
      </c>
      <c r="L73" s="93">
        <v>43661</v>
      </c>
      <c r="M73" s="15">
        <v>3225</v>
      </c>
      <c r="N73" s="26" t="s">
        <v>30</v>
      </c>
      <c r="O73" s="28">
        <v>0</v>
      </c>
      <c r="P73" s="28">
        <v>25</v>
      </c>
      <c r="Q73" s="15">
        <f t="shared" si="3"/>
        <v>3200</v>
      </c>
      <c r="R73" s="28">
        <v>3260</v>
      </c>
      <c r="S73" s="15">
        <f t="shared" si="4"/>
        <v>60</v>
      </c>
      <c r="T73" s="43" t="s">
        <v>870</v>
      </c>
      <c r="U73" s="53">
        <v>43685</v>
      </c>
      <c r="V73" s="43"/>
      <c r="W73" s="43"/>
      <c r="X73" s="4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35">
        <v>2019051548978</v>
      </c>
      <c r="C74" s="14">
        <v>43600</v>
      </c>
      <c r="D74" s="26" t="s">
        <v>778</v>
      </c>
      <c r="E74" s="26" t="s">
        <v>779</v>
      </c>
      <c r="F74" s="26" t="s">
        <v>113</v>
      </c>
      <c r="G74" s="27" t="s">
        <v>780</v>
      </c>
      <c r="H74" s="26" t="s">
        <v>781</v>
      </c>
      <c r="I74" s="26">
        <v>173</v>
      </c>
      <c r="J74" s="14">
        <v>43682</v>
      </c>
      <c r="K74" s="43" t="s">
        <v>857</v>
      </c>
      <c r="L74" s="43"/>
      <c r="M74" s="28">
        <v>1025</v>
      </c>
      <c r="N74" s="26" t="s">
        <v>30</v>
      </c>
      <c r="O74" s="28">
        <v>0</v>
      </c>
      <c r="P74" s="28">
        <v>25</v>
      </c>
      <c r="Q74" s="15">
        <f t="shared" si="3"/>
        <v>1000</v>
      </c>
      <c r="R74" s="28">
        <v>1005</v>
      </c>
      <c r="S74" s="15">
        <f t="shared" si="4"/>
        <v>5</v>
      </c>
      <c r="T74" s="43" t="s">
        <v>871</v>
      </c>
      <c r="U74" s="53">
        <v>43698</v>
      </c>
      <c r="V74" s="43"/>
      <c r="W74" s="50"/>
      <c r="X74" s="50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74</v>
      </c>
      <c r="B75" s="135">
        <v>2019051548978</v>
      </c>
      <c r="C75" s="14">
        <v>43600</v>
      </c>
      <c r="D75" s="26" t="s">
        <v>778</v>
      </c>
      <c r="E75" s="26" t="s">
        <v>779</v>
      </c>
      <c r="F75" s="26" t="s">
        <v>113</v>
      </c>
      <c r="G75" s="27" t="s">
        <v>780</v>
      </c>
      <c r="H75" s="26" t="s">
        <v>781</v>
      </c>
      <c r="I75" s="26">
        <v>174</v>
      </c>
      <c r="J75" s="14">
        <v>43686</v>
      </c>
      <c r="K75" s="43" t="s">
        <v>857</v>
      </c>
      <c r="L75" s="43"/>
      <c r="M75" s="28">
        <v>1825</v>
      </c>
      <c r="N75" s="26" t="s">
        <v>30</v>
      </c>
      <c r="O75" s="28">
        <v>0</v>
      </c>
      <c r="P75" s="28">
        <v>25</v>
      </c>
      <c r="Q75" s="15">
        <f t="shared" si="3"/>
        <v>1800</v>
      </c>
      <c r="R75" s="28">
        <v>1815</v>
      </c>
      <c r="S75" s="15">
        <f t="shared" si="4"/>
        <v>15</v>
      </c>
      <c r="T75" s="43" t="s">
        <v>872</v>
      </c>
      <c r="U75" s="53">
        <v>43712</v>
      </c>
      <c r="V75" s="43"/>
      <c r="W75" s="43"/>
      <c r="X75" s="43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136">
        <v>2019081481119</v>
      </c>
      <c r="C76" s="51">
        <v>43691</v>
      </c>
      <c r="D76" s="26" t="s">
        <v>841</v>
      </c>
      <c r="E76" s="26" t="s">
        <v>842</v>
      </c>
      <c r="F76" s="26" t="s">
        <v>45</v>
      </c>
      <c r="G76" s="27" t="s">
        <v>843</v>
      </c>
      <c r="H76" s="26" t="s">
        <v>844</v>
      </c>
      <c r="I76" s="26">
        <v>175</v>
      </c>
      <c r="J76" s="14">
        <v>43691</v>
      </c>
      <c r="K76" s="26" t="s">
        <v>873</v>
      </c>
      <c r="L76" s="93">
        <v>43733</v>
      </c>
      <c r="M76" s="15">
        <v>3025</v>
      </c>
      <c r="N76" s="26" t="s">
        <v>30</v>
      </c>
      <c r="O76" s="15">
        <v>0</v>
      </c>
      <c r="P76" s="15">
        <v>25</v>
      </c>
      <c r="Q76" s="15">
        <f t="shared" si="3"/>
        <v>3000</v>
      </c>
      <c r="R76" s="15">
        <v>3550</v>
      </c>
      <c r="S76" s="15">
        <f t="shared" si="4"/>
        <v>550</v>
      </c>
      <c r="T76" s="43" t="s">
        <v>874</v>
      </c>
      <c r="U76" s="53">
        <v>43704</v>
      </c>
      <c r="V76" s="43"/>
      <c r="W76" s="43"/>
      <c r="X76" s="43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76</v>
      </c>
      <c r="B77" s="26" t="s">
        <v>105</v>
      </c>
      <c r="C77" s="14">
        <v>42625</v>
      </c>
      <c r="D77" s="26" t="s">
        <v>106</v>
      </c>
      <c r="E77" s="26" t="s">
        <v>107</v>
      </c>
      <c r="F77" s="26" t="s">
        <v>26</v>
      </c>
      <c r="G77" s="43"/>
      <c r="H77" s="43"/>
      <c r="I77" s="26">
        <v>176</v>
      </c>
      <c r="J77" s="14">
        <v>43693</v>
      </c>
      <c r="K77" s="43" t="s">
        <v>875</v>
      </c>
      <c r="L77" s="93">
        <v>43733</v>
      </c>
      <c r="M77" s="28">
        <v>18070</v>
      </c>
      <c r="N77" s="43" t="s">
        <v>30</v>
      </c>
      <c r="O77" s="28">
        <v>0</v>
      </c>
      <c r="P77" s="28">
        <v>0</v>
      </c>
      <c r="Q77" s="15">
        <f t="shared" si="3"/>
        <v>18070</v>
      </c>
      <c r="R77" s="28">
        <v>18070</v>
      </c>
      <c r="S77" s="15">
        <f t="shared" si="4"/>
        <v>0</v>
      </c>
      <c r="T77" s="43" t="s">
        <v>876</v>
      </c>
      <c r="U77" s="53">
        <v>43693</v>
      </c>
      <c r="V77" s="43"/>
      <c r="W77" s="43"/>
      <c r="X77" s="43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26" t="s">
        <v>383</v>
      </c>
      <c r="C78" s="14">
        <v>43259</v>
      </c>
      <c r="D78" s="26" t="s">
        <v>384</v>
      </c>
      <c r="E78" s="26" t="s">
        <v>385</v>
      </c>
      <c r="F78" s="26" t="s">
        <v>45</v>
      </c>
      <c r="G78" s="27" t="s">
        <v>57</v>
      </c>
      <c r="H78" s="26" t="s">
        <v>58</v>
      </c>
      <c r="I78" s="26">
        <v>177</v>
      </c>
      <c r="J78" s="14">
        <v>43709</v>
      </c>
      <c r="K78" s="43" t="s">
        <v>877</v>
      </c>
      <c r="L78" s="93">
        <v>43733</v>
      </c>
      <c r="M78" s="28">
        <v>13060</v>
      </c>
      <c r="N78" s="43" t="s">
        <v>30</v>
      </c>
      <c r="O78" s="28">
        <v>55</v>
      </c>
      <c r="P78" s="28">
        <v>90</v>
      </c>
      <c r="Q78" s="15">
        <f t="shared" si="3"/>
        <v>12970</v>
      </c>
      <c r="R78" s="28">
        <f>3154.5+3166.5+3196.5+3194.5+188</f>
        <v>12900</v>
      </c>
      <c r="S78" s="15">
        <f t="shared" si="4"/>
        <v>-70</v>
      </c>
      <c r="T78" s="43" t="s">
        <v>878</v>
      </c>
      <c r="U78" s="124" t="s">
        <v>879</v>
      </c>
      <c r="V78" s="43"/>
      <c r="W78" s="43"/>
      <c r="X78" s="43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26" t="s">
        <v>61</v>
      </c>
      <c r="C79" s="14">
        <v>43462</v>
      </c>
      <c r="D79" s="26" t="s">
        <v>62</v>
      </c>
      <c r="E79" s="26" t="s">
        <v>63</v>
      </c>
      <c r="F79" s="26" t="s">
        <v>26</v>
      </c>
      <c r="G79" s="27" t="s">
        <v>381</v>
      </c>
      <c r="H79" s="26" t="s">
        <v>65</v>
      </c>
      <c r="I79" s="26">
        <v>178</v>
      </c>
      <c r="J79" s="14">
        <v>43709</v>
      </c>
      <c r="K79" s="43" t="s">
        <v>877</v>
      </c>
      <c r="L79" s="93">
        <v>43733</v>
      </c>
      <c r="M79" s="28">
        <v>7837</v>
      </c>
      <c r="N79" s="26" t="s">
        <v>30</v>
      </c>
      <c r="O79" s="28">
        <v>0</v>
      </c>
      <c r="P79" s="28">
        <v>25</v>
      </c>
      <c r="Q79" s="15">
        <f t="shared" si="3"/>
        <v>7812</v>
      </c>
      <c r="R79" s="28">
        <v>7837</v>
      </c>
      <c r="S79" s="15">
        <f t="shared" si="4"/>
        <v>25</v>
      </c>
      <c r="T79" s="43" t="s">
        <v>880</v>
      </c>
      <c r="U79" s="53">
        <v>43707</v>
      </c>
      <c r="V79" s="43"/>
      <c r="W79" s="43"/>
      <c r="X79" s="43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26" t="s">
        <v>357</v>
      </c>
      <c r="C80" s="14">
        <v>43367</v>
      </c>
      <c r="D80" s="26" t="s">
        <v>358</v>
      </c>
      <c r="E80" s="26" t="s">
        <v>44</v>
      </c>
      <c r="F80" s="26" t="s">
        <v>45</v>
      </c>
      <c r="G80" s="27" t="s">
        <v>46</v>
      </c>
      <c r="H80" s="26" t="s">
        <v>47</v>
      </c>
      <c r="I80" s="26">
        <v>179</v>
      </c>
      <c r="J80" s="14">
        <v>43709</v>
      </c>
      <c r="K80" s="43" t="s">
        <v>877</v>
      </c>
      <c r="L80" s="93">
        <v>43733</v>
      </c>
      <c r="M80" s="15">
        <v>745</v>
      </c>
      <c r="N80" s="26" t="s">
        <v>30</v>
      </c>
      <c r="O80" s="15">
        <v>0</v>
      </c>
      <c r="P80" s="15">
        <v>25</v>
      </c>
      <c r="Q80" s="15">
        <f t="shared" si="3"/>
        <v>720</v>
      </c>
      <c r="R80" s="15">
        <v>730</v>
      </c>
      <c r="S80" s="15">
        <f t="shared" si="4"/>
        <v>10</v>
      </c>
      <c r="T80" s="43" t="s">
        <v>881</v>
      </c>
      <c r="U80" s="53">
        <v>43712</v>
      </c>
      <c r="V80" s="50"/>
      <c r="W80" s="50"/>
      <c r="X80" s="50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26" t="s">
        <v>374</v>
      </c>
      <c r="C81" s="14">
        <v>43433</v>
      </c>
      <c r="D81" s="26" t="s">
        <v>375</v>
      </c>
      <c r="E81" s="26" t="s">
        <v>376</v>
      </c>
      <c r="F81" s="26" t="s">
        <v>377</v>
      </c>
      <c r="G81" s="27" t="s">
        <v>378</v>
      </c>
      <c r="H81" s="26" t="s">
        <v>379</v>
      </c>
      <c r="I81" s="26">
        <v>180</v>
      </c>
      <c r="J81" s="14">
        <v>43709</v>
      </c>
      <c r="K81" s="43" t="s">
        <v>877</v>
      </c>
      <c r="L81" s="93">
        <v>43733</v>
      </c>
      <c r="M81" s="15">
        <v>525</v>
      </c>
      <c r="N81" s="26" t="s">
        <v>30</v>
      </c>
      <c r="O81" s="15">
        <v>0</v>
      </c>
      <c r="P81" s="15">
        <v>25</v>
      </c>
      <c r="Q81" s="15">
        <f t="shared" si="3"/>
        <v>500</v>
      </c>
      <c r="R81" s="15">
        <v>510</v>
      </c>
      <c r="S81" s="15">
        <f t="shared" si="4"/>
        <v>10</v>
      </c>
      <c r="T81" s="26" t="s">
        <v>882</v>
      </c>
      <c r="U81" s="53">
        <v>43707</v>
      </c>
      <c r="V81" s="43"/>
      <c r="W81" s="43"/>
      <c r="X81" s="4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834</v>
      </c>
      <c r="C82" s="14">
        <v>43462</v>
      </c>
      <c r="D82" s="26" t="s">
        <v>698</v>
      </c>
      <c r="E82" s="26" t="s">
        <v>699</v>
      </c>
      <c r="F82" s="26" t="s">
        <v>364</v>
      </c>
      <c r="G82" s="27" t="s">
        <v>700</v>
      </c>
      <c r="H82" s="26" t="s">
        <v>701</v>
      </c>
      <c r="I82" s="26">
        <v>181</v>
      </c>
      <c r="J82" s="14">
        <v>43709</v>
      </c>
      <c r="K82" s="43" t="s">
        <v>877</v>
      </c>
      <c r="L82" s="93">
        <v>43733</v>
      </c>
      <c r="M82" s="28">
        <v>575</v>
      </c>
      <c r="N82" s="26" t="s">
        <v>30</v>
      </c>
      <c r="O82" s="28">
        <v>0</v>
      </c>
      <c r="P82" s="28">
        <v>25</v>
      </c>
      <c r="Q82" s="15">
        <f t="shared" si="3"/>
        <v>550</v>
      </c>
      <c r="R82" s="15">
        <v>560</v>
      </c>
      <c r="S82" s="15">
        <f t="shared" si="4"/>
        <v>10</v>
      </c>
      <c r="T82" s="26" t="s">
        <v>883</v>
      </c>
      <c r="U82" s="53">
        <v>43717</v>
      </c>
      <c r="V82" s="43"/>
      <c r="W82" s="43"/>
      <c r="X82" s="43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26" t="s">
        <v>829</v>
      </c>
      <c r="C83" s="14">
        <v>42979</v>
      </c>
      <c r="D83" s="26" t="s">
        <v>741</v>
      </c>
      <c r="E83" s="26" t="s">
        <v>742</v>
      </c>
      <c r="F83" s="26" t="s">
        <v>743</v>
      </c>
      <c r="G83" s="27" t="s">
        <v>744</v>
      </c>
      <c r="H83" s="26" t="s">
        <v>745</v>
      </c>
      <c r="I83" s="26">
        <v>182</v>
      </c>
      <c r="J83" s="14">
        <v>43709</v>
      </c>
      <c r="K83" s="43" t="s">
        <v>884</v>
      </c>
      <c r="L83" s="93">
        <v>43733</v>
      </c>
      <c r="M83" s="15">
        <v>166</v>
      </c>
      <c r="N83" s="26" t="s">
        <v>314</v>
      </c>
      <c r="O83" s="15">
        <v>35</v>
      </c>
      <c r="P83" s="15">
        <v>26</v>
      </c>
      <c r="Q83" s="15">
        <f t="shared" si="3"/>
        <v>140</v>
      </c>
      <c r="R83" s="15">
        <v>160</v>
      </c>
      <c r="S83" s="15">
        <f t="shared" si="4"/>
        <v>20</v>
      </c>
      <c r="T83" s="26" t="s">
        <v>885</v>
      </c>
      <c r="U83" s="53">
        <v>43719</v>
      </c>
      <c r="V83" s="43"/>
      <c r="W83" s="43"/>
      <c r="X83" s="43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26" t="s">
        <v>361</v>
      </c>
      <c r="C84" s="14">
        <v>43160</v>
      </c>
      <c r="D84" s="26" t="s">
        <v>362</v>
      </c>
      <c r="E84" s="26" t="s">
        <v>363</v>
      </c>
      <c r="F84" s="26" t="s">
        <v>364</v>
      </c>
      <c r="G84" s="52" t="s">
        <v>365</v>
      </c>
      <c r="H84" s="26" t="s">
        <v>366</v>
      </c>
      <c r="I84" s="26">
        <v>183</v>
      </c>
      <c r="J84" s="14">
        <v>43709</v>
      </c>
      <c r="K84" s="43" t="s">
        <v>877</v>
      </c>
      <c r="L84" s="93">
        <v>43733</v>
      </c>
      <c r="M84" s="15">
        <v>2735</v>
      </c>
      <c r="N84" s="26" t="s">
        <v>30</v>
      </c>
      <c r="O84" s="15">
        <v>0</v>
      </c>
      <c r="P84" s="15">
        <v>25</v>
      </c>
      <c r="Q84" s="15">
        <f t="shared" si="3"/>
        <v>2710</v>
      </c>
      <c r="R84" s="15">
        <v>2720</v>
      </c>
      <c r="S84" s="15">
        <f t="shared" si="4"/>
        <v>10</v>
      </c>
      <c r="T84" s="26" t="s">
        <v>886</v>
      </c>
      <c r="U84" s="53">
        <v>43720</v>
      </c>
      <c r="V84" s="43"/>
      <c r="W84" s="43"/>
      <c r="X84" s="43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135">
        <v>2019051548983</v>
      </c>
      <c r="C85" s="14">
        <v>43600</v>
      </c>
      <c r="D85" s="26" t="s">
        <v>784</v>
      </c>
      <c r="E85" s="26" t="s">
        <v>785</v>
      </c>
      <c r="F85" s="26" t="s">
        <v>113</v>
      </c>
      <c r="G85" s="27" t="s">
        <v>780</v>
      </c>
      <c r="H85" s="26" t="s">
        <v>786</v>
      </c>
      <c r="I85" s="26">
        <v>184</v>
      </c>
      <c r="J85" s="14">
        <v>43709</v>
      </c>
      <c r="K85" s="128" t="s">
        <v>887</v>
      </c>
      <c r="L85" s="93">
        <v>43728</v>
      </c>
      <c r="M85" s="15">
        <v>3025</v>
      </c>
      <c r="N85" s="26" t="s">
        <v>30</v>
      </c>
      <c r="O85" s="28">
        <v>0</v>
      </c>
      <c r="P85" s="28">
        <v>25</v>
      </c>
      <c r="Q85" s="15">
        <v>3025</v>
      </c>
      <c r="R85" s="28">
        <v>3010</v>
      </c>
      <c r="S85" s="15">
        <f t="shared" si="4"/>
        <v>-15</v>
      </c>
      <c r="T85" s="43" t="s">
        <v>888</v>
      </c>
      <c r="U85" s="53">
        <v>43712</v>
      </c>
      <c r="V85" s="43"/>
      <c r="W85" s="43"/>
      <c r="X85" s="43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85</v>
      </c>
      <c r="B86" s="26" t="s">
        <v>105</v>
      </c>
      <c r="C86" s="14">
        <v>42625</v>
      </c>
      <c r="D86" s="26" t="s">
        <v>106</v>
      </c>
      <c r="E86" s="26" t="s">
        <v>107</v>
      </c>
      <c r="F86" s="26" t="s">
        <v>26</v>
      </c>
      <c r="G86" s="43"/>
      <c r="H86" s="43"/>
      <c r="I86" s="26">
        <v>185</v>
      </c>
      <c r="J86" s="14">
        <v>43709</v>
      </c>
      <c r="K86" s="43" t="s">
        <v>889</v>
      </c>
      <c r="L86" s="93">
        <v>43724</v>
      </c>
      <c r="M86" s="28">
        <v>22610</v>
      </c>
      <c r="N86" s="43" t="s">
        <v>30</v>
      </c>
      <c r="O86" s="28">
        <v>0</v>
      </c>
      <c r="P86" s="28">
        <v>0</v>
      </c>
      <c r="Q86" s="15">
        <f t="shared" ref="Q86:Q100" si="5">M86-P86</f>
        <v>22610</v>
      </c>
      <c r="R86" s="28">
        <v>22610</v>
      </c>
      <c r="S86" s="15">
        <f t="shared" si="4"/>
        <v>0</v>
      </c>
      <c r="T86" s="43" t="s">
        <v>890</v>
      </c>
      <c r="U86" s="53">
        <v>43713</v>
      </c>
      <c r="V86" s="43"/>
      <c r="W86" s="43"/>
      <c r="X86" s="43"/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86</v>
      </c>
      <c r="B87" s="26" t="s">
        <v>33</v>
      </c>
      <c r="C87" s="14">
        <v>43435</v>
      </c>
      <c r="D87" s="26" t="s">
        <v>34</v>
      </c>
      <c r="E87" s="26" t="s">
        <v>35</v>
      </c>
      <c r="F87" s="26" t="s">
        <v>771</v>
      </c>
      <c r="G87" s="27" t="s">
        <v>37</v>
      </c>
      <c r="H87" s="26" t="s">
        <v>38</v>
      </c>
      <c r="I87" s="26">
        <v>186</v>
      </c>
      <c r="J87" s="14">
        <v>43718</v>
      </c>
      <c r="K87" s="26" t="s">
        <v>808</v>
      </c>
      <c r="L87" s="93">
        <v>43647</v>
      </c>
      <c r="M87" s="15">
        <v>255</v>
      </c>
      <c r="N87" s="26" t="s">
        <v>314</v>
      </c>
      <c r="O87" s="15">
        <v>0</v>
      </c>
      <c r="P87" s="15">
        <v>0</v>
      </c>
      <c r="Q87" s="15">
        <f t="shared" si="5"/>
        <v>255</v>
      </c>
      <c r="R87" s="15">
        <v>255</v>
      </c>
      <c r="S87" s="15">
        <f t="shared" si="4"/>
        <v>0</v>
      </c>
      <c r="T87" s="26" t="s">
        <v>809</v>
      </c>
      <c r="U87" s="53">
        <v>43728</v>
      </c>
      <c r="V87" s="43"/>
      <c r="W87" s="43"/>
      <c r="X87" s="43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87</v>
      </c>
      <c r="B88" s="136">
        <v>2019091983585</v>
      </c>
      <c r="C88" s="14">
        <v>43727</v>
      </c>
      <c r="D88" s="43" t="s">
        <v>891</v>
      </c>
      <c r="E88" s="43" t="s">
        <v>892</v>
      </c>
      <c r="F88" s="43" t="s">
        <v>893</v>
      </c>
      <c r="G88" s="27" t="s">
        <v>894</v>
      </c>
      <c r="H88" s="43" t="s">
        <v>895</v>
      </c>
      <c r="I88" s="26">
        <v>187</v>
      </c>
      <c r="J88" s="14">
        <v>43727</v>
      </c>
      <c r="K88" s="43" t="s">
        <v>896</v>
      </c>
      <c r="L88" s="43"/>
      <c r="M88" s="28">
        <v>275</v>
      </c>
      <c r="N88" s="43" t="s">
        <v>30</v>
      </c>
      <c r="O88" s="15">
        <v>0</v>
      </c>
      <c r="P88" s="15">
        <v>25</v>
      </c>
      <c r="Q88" s="15">
        <f t="shared" si="5"/>
        <v>250</v>
      </c>
      <c r="R88" s="15">
        <v>264.06</v>
      </c>
      <c r="S88" s="15">
        <f t="shared" si="4"/>
        <v>14.060000000000002</v>
      </c>
      <c r="T88" s="43" t="s">
        <v>897</v>
      </c>
      <c r="U88" s="53">
        <v>43741</v>
      </c>
      <c r="V88" s="43"/>
      <c r="W88" s="43"/>
      <c r="X88" s="4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88</v>
      </c>
      <c r="B89" s="136">
        <v>2019091983591</v>
      </c>
      <c r="C89" s="21">
        <v>43727</v>
      </c>
      <c r="D89" s="26" t="s">
        <v>898</v>
      </c>
      <c r="E89" s="26" t="s">
        <v>899</v>
      </c>
      <c r="F89" s="26" t="s">
        <v>45</v>
      </c>
      <c r="G89" s="137" t="s">
        <v>900</v>
      </c>
      <c r="H89" s="26" t="s">
        <v>901</v>
      </c>
      <c r="I89" s="26">
        <v>188</v>
      </c>
      <c r="J89" s="14">
        <v>43733</v>
      </c>
      <c r="K89" s="26" t="s">
        <v>902</v>
      </c>
      <c r="L89" s="43"/>
      <c r="M89" s="15">
        <v>145</v>
      </c>
      <c r="N89" s="26" t="s">
        <v>30</v>
      </c>
      <c r="O89" s="15">
        <v>0</v>
      </c>
      <c r="P89" s="15">
        <v>25</v>
      </c>
      <c r="Q89" s="15">
        <f t="shared" si="5"/>
        <v>120</v>
      </c>
      <c r="R89" s="15">
        <v>125</v>
      </c>
      <c r="S89" s="15">
        <f t="shared" si="4"/>
        <v>5</v>
      </c>
      <c r="T89" s="26" t="s">
        <v>903</v>
      </c>
      <c r="U89" s="53">
        <v>43739</v>
      </c>
      <c r="V89" s="15">
        <v>0</v>
      </c>
      <c r="W89" s="43"/>
      <c r="X89" s="43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26" t="s">
        <v>105</v>
      </c>
      <c r="C90" s="14">
        <v>42625</v>
      </c>
      <c r="D90" s="26" t="s">
        <v>106</v>
      </c>
      <c r="E90" s="26" t="s">
        <v>107</v>
      </c>
      <c r="F90" s="26" t="s">
        <v>26</v>
      </c>
      <c r="G90" s="43"/>
      <c r="H90" s="43"/>
      <c r="I90" s="26">
        <v>189</v>
      </c>
      <c r="J90" s="14">
        <v>43733</v>
      </c>
      <c r="K90" s="43" t="s">
        <v>904</v>
      </c>
      <c r="L90" s="93">
        <v>43739</v>
      </c>
      <c r="M90" s="28">
        <v>25370</v>
      </c>
      <c r="N90" s="43" t="s">
        <v>30</v>
      </c>
      <c r="O90" s="28">
        <v>0</v>
      </c>
      <c r="P90" s="15">
        <v>0</v>
      </c>
      <c r="Q90" s="15">
        <f t="shared" si="5"/>
        <v>25370</v>
      </c>
      <c r="R90" s="15">
        <v>25370</v>
      </c>
      <c r="S90" s="15">
        <f t="shared" si="4"/>
        <v>0</v>
      </c>
      <c r="T90" s="43" t="s">
        <v>905</v>
      </c>
      <c r="U90" s="53">
        <v>43735</v>
      </c>
      <c r="V90" s="43"/>
      <c r="W90" s="43"/>
      <c r="X90" s="43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26" t="s">
        <v>383</v>
      </c>
      <c r="C91" s="14">
        <v>43259</v>
      </c>
      <c r="D91" s="26" t="s">
        <v>384</v>
      </c>
      <c r="E91" s="26" t="s">
        <v>385</v>
      </c>
      <c r="F91" s="26" t="s">
        <v>45</v>
      </c>
      <c r="G91" s="27" t="s">
        <v>57</v>
      </c>
      <c r="H91" s="26" t="s">
        <v>58</v>
      </c>
      <c r="I91" s="26">
        <v>190</v>
      </c>
      <c r="J91" s="14">
        <v>43739</v>
      </c>
      <c r="K91" s="43" t="s">
        <v>906</v>
      </c>
      <c r="L91" s="93">
        <v>43763</v>
      </c>
      <c r="M91" s="28">
        <v>11605</v>
      </c>
      <c r="N91" s="43" t="s">
        <v>30</v>
      </c>
      <c r="O91" s="28">
        <v>70</v>
      </c>
      <c r="P91" s="28">
        <v>120</v>
      </c>
      <c r="Q91" s="15">
        <f t="shared" si="5"/>
        <v>11485</v>
      </c>
      <c r="R91" s="28">
        <f>3163.5+3165+3165.5+1971</f>
        <v>11465</v>
      </c>
      <c r="S91" s="15">
        <f t="shared" si="4"/>
        <v>-20</v>
      </c>
      <c r="T91" s="43" t="s">
        <v>907</v>
      </c>
      <c r="U91" s="124" t="s">
        <v>908</v>
      </c>
      <c r="V91" s="43"/>
      <c r="W91" s="43"/>
      <c r="X91" s="43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26" t="s">
        <v>61</v>
      </c>
      <c r="C92" s="14">
        <v>43462</v>
      </c>
      <c r="D92" s="26" t="s">
        <v>62</v>
      </c>
      <c r="E92" s="26" t="s">
        <v>63</v>
      </c>
      <c r="F92" s="26" t="s">
        <v>26</v>
      </c>
      <c r="G92" s="27" t="s">
        <v>381</v>
      </c>
      <c r="H92" s="26" t="s">
        <v>65</v>
      </c>
      <c r="I92" s="26">
        <v>191</v>
      </c>
      <c r="J92" s="14">
        <v>43739</v>
      </c>
      <c r="K92" s="43" t="s">
        <v>906</v>
      </c>
      <c r="L92" s="93">
        <v>43763</v>
      </c>
      <c r="M92" s="28">
        <v>7585</v>
      </c>
      <c r="N92" s="26" t="s">
        <v>30</v>
      </c>
      <c r="O92" s="28">
        <v>0</v>
      </c>
      <c r="P92" s="28">
        <v>25</v>
      </c>
      <c r="Q92" s="15">
        <f t="shared" si="5"/>
        <v>7560</v>
      </c>
      <c r="R92" s="28">
        <v>7585</v>
      </c>
      <c r="S92" s="15">
        <f t="shared" si="4"/>
        <v>25</v>
      </c>
      <c r="T92" s="26" t="s">
        <v>909</v>
      </c>
      <c r="U92" s="53">
        <v>43738</v>
      </c>
      <c r="V92" s="43"/>
      <c r="W92" s="43"/>
      <c r="X92" s="43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26" t="s">
        <v>357</v>
      </c>
      <c r="C93" s="14">
        <v>43367</v>
      </c>
      <c r="D93" s="26" t="s">
        <v>358</v>
      </c>
      <c r="E93" s="26" t="s">
        <v>44</v>
      </c>
      <c r="F93" s="26" t="s">
        <v>45</v>
      </c>
      <c r="G93" s="27" t="s">
        <v>46</v>
      </c>
      <c r="H93" s="26" t="s">
        <v>47</v>
      </c>
      <c r="I93" s="26">
        <v>192</v>
      </c>
      <c r="J93" s="14">
        <v>43739</v>
      </c>
      <c r="K93" s="43" t="s">
        <v>906</v>
      </c>
      <c r="L93" s="93">
        <v>43763</v>
      </c>
      <c r="M93" s="15">
        <v>745</v>
      </c>
      <c r="N93" s="26" t="s">
        <v>30</v>
      </c>
      <c r="O93" s="15">
        <v>0</v>
      </c>
      <c r="P93" s="15">
        <v>25</v>
      </c>
      <c r="Q93" s="15">
        <f t="shared" si="5"/>
        <v>720</v>
      </c>
      <c r="R93" s="15">
        <v>730</v>
      </c>
      <c r="S93" s="15">
        <f t="shared" si="4"/>
        <v>10</v>
      </c>
      <c r="T93" s="43" t="s">
        <v>910</v>
      </c>
      <c r="U93" s="53">
        <v>43747</v>
      </c>
      <c r="V93" s="50"/>
      <c r="W93" s="50"/>
      <c r="X93" s="50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26" t="s">
        <v>374</v>
      </c>
      <c r="C94" s="14">
        <v>43433</v>
      </c>
      <c r="D94" s="26" t="s">
        <v>375</v>
      </c>
      <c r="E94" s="26" t="s">
        <v>376</v>
      </c>
      <c r="F94" s="26" t="s">
        <v>377</v>
      </c>
      <c r="G94" s="27" t="s">
        <v>378</v>
      </c>
      <c r="H94" s="26" t="s">
        <v>379</v>
      </c>
      <c r="I94" s="26">
        <v>193</v>
      </c>
      <c r="J94" s="14">
        <v>43739</v>
      </c>
      <c r="K94" s="43" t="s">
        <v>906</v>
      </c>
      <c r="L94" s="93">
        <v>43763</v>
      </c>
      <c r="M94" s="15">
        <v>525</v>
      </c>
      <c r="N94" s="26" t="s">
        <v>30</v>
      </c>
      <c r="O94" s="15">
        <v>0</v>
      </c>
      <c r="P94" s="15">
        <v>25</v>
      </c>
      <c r="Q94" s="15">
        <f t="shared" si="5"/>
        <v>500</v>
      </c>
      <c r="R94" s="15">
        <v>510</v>
      </c>
      <c r="S94" s="15">
        <f t="shared" si="4"/>
        <v>10</v>
      </c>
      <c r="T94" s="43" t="s">
        <v>911</v>
      </c>
      <c r="U94" s="53">
        <v>43741</v>
      </c>
      <c r="V94" s="43"/>
      <c r="W94" s="43"/>
      <c r="X94" s="43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26" t="s">
        <v>834</v>
      </c>
      <c r="C95" s="14">
        <v>43462</v>
      </c>
      <c r="D95" s="26" t="s">
        <v>698</v>
      </c>
      <c r="E95" s="26" t="s">
        <v>699</v>
      </c>
      <c r="F95" s="26" t="s">
        <v>364</v>
      </c>
      <c r="G95" s="27" t="s">
        <v>700</v>
      </c>
      <c r="H95" s="26" t="s">
        <v>701</v>
      </c>
      <c r="I95" s="26">
        <v>194</v>
      </c>
      <c r="J95" s="14">
        <v>43739</v>
      </c>
      <c r="K95" s="43" t="s">
        <v>906</v>
      </c>
      <c r="L95" s="93">
        <v>43763</v>
      </c>
      <c r="M95" s="28">
        <v>610</v>
      </c>
      <c r="N95" s="26" t="s">
        <v>30</v>
      </c>
      <c r="O95" s="28">
        <v>35</v>
      </c>
      <c r="P95" s="28">
        <v>25</v>
      </c>
      <c r="Q95" s="15">
        <f t="shared" si="5"/>
        <v>585</v>
      </c>
      <c r="R95" s="15">
        <v>595</v>
      </c>
      <c r="S95" s="15">
        <f t="shared" si="4"/>
        <v>10</v>
      </c>
      <c r="T95" s="26" t="s">
        <v>912</v>
      </c>
      <c r="U95" s="53">
        <v>43745</v>
      </c>
      <c r="V95" s="43"/>
      <c r="W95" s="43"/>
      <c r="X95" s="43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95</v>
      </c>
      <c r="B96" s="26" t="s">
        <v>829</v>
      </c>
      <c r="C96" s="14">
        <v>42979</v>
      </c>
      <c r="D96" s="26" t="s">
        <v>741</v>
      </c>
      <c r="E96" s="26" t="s">
        <v>742</v>
      </c>
      <c r="F96" s="26" t="s">
        <v>743</v>
      </c>
      <c r="G96" s="27" t="s">
        <v>744</v>
      </c>
      <c r="H96" s="26" t="s">
        <v>745</v>
      </c>
      <c r="I96" s="26">
        <v>195</v>
      </c>
      <c r="J96" s="14">
        <v>43739</v>
      </c>
      <c r="K96" s="43" t="s">
        <v>913</v>
      </c>
      <c r="L96" s="93">
        <v>43763</v>
      </c>
      <c r="M96" s="15">
        <v>631</v>
      </c>
      <c r="N96" s="26" t="s">
        <v>314</v>
      </c>
      <c r="O96" s="15">
        <v>35</v>
      </c>
      <c r="P96" s="15">
        <v>26</v>
      </c>
      <c r="Q96" s="15">
        <f t="shared" si="5"/>
        <v>605</v>
      </c>
      <c r="R96" s="26">
        <v>625</v>
      </c>
      <c r="S96" s="15">
        <f t="shared" si="4"/>
        <v>20</v>
      </c>
      <c r="T96" s="26" t="s">
        <v>914</v>
      </c>
      <c r="U96" s="53">
        <v>43763</v>
      </c>
      <c r="V96" s="43"/>
      <c r="W96" s="43"/>
      <c r="X96" s="43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26" t="s">
        <v>361</v>
      </c>
      <c r="C97" s="14">
        <v>43160</v>
      </c>
      <c r="D97" s="26" t="s">
        <v>362</v>
      </c>
      <c r="E97" s="26" t="s">
        <v>363</v>
      </c>
      <c r="F97" s="26" t="s">
        <v>364</v>
      </c>
      <c r="G97" s="52" t="s">
        <v>365</v>
      </c>
      <c r="H97" s="26" t="s">
        <v>366</v>
      </c>
      <c r="I97" s="26">
        <v>196</v>
      </c>
      <c r="J97" s="14">
        <v>43739</v>
      </c>
      <c r="K97" s="43" t="s">
        <v>906</v>
      </c>
      <c r="L97" s="93">
        <v>43763</v>
      </c>
      <c r="M97" s="15">
        <v>2770</v>
      </c>
      <c r="N97" s="26" t="s">
        <v>30</v>
      </c>
      <c r="O97" s="15">
        <v>35</v>
      </c>
      <c r="P97" s="15">
        <v>25</v>
      </c>
      <c r="Q97" s="15">
        <f t="shared" si="5"/>
        <v>2745</v>
      </c>
      <c r="R97" s="15">
        <v>2755</v>
      </c>
      <c r="S97" s="15">
        <f t="shared" si="4"/>
        <v>10</v>
      </c>
      <c r="T97" s="26" t="s">
        <v>915</v>
      </c>
      <c r="U97" s="53">
        <v>43747</v>
      </c>
      <c r="V97" s="43"/>
      <c r="W97" s="43"/>
      <c r="X97" s="43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136">
        <v>2019081481119</v>
      </c>
      <c r="C98" s="51">
        <v>43326</v>
      </c>
      <c r="D98" s="26" t="s">
        <v>841</v>
      </c>
      <c r="E98" s="26" t="s">
        <v>842</v>
      </c>
      <c r="F98" s="26" t="s">
        <v>45</v>
      </c>
      <c r="G98" s="27" t="s">
        <v>843</v>
      </c>
      <c r="H98" s="26" t="s">
        <v>844</v>
      </c>
      <c r="I98" s="26">
        <v>197</v>
      </c>
      <c r="J98" s="14">
        <v>43739</v>
      </c>
      <c r="K98" s="26" t="s">
        <v>873</v>
      </c>
      <c r="L98" s="93">
        <v>43733</v>
      </c>
      <c r="M98" s="15">
        <v>3025</v>
      </c>
      <c r="N98" s="26" t="s">
        <v>30</v>
      </c>
      <c r="O98" s="15">
        <v>0</v>
      </c>
      <c r="P98" s="15">
        <v>25</v>
      </c>
      <c r="Q98" s="15">
        <f t="shared" si="5"/>
        <v>3000</v>
      </c>
      <c r="R98" s="26">
        <v>3025</v>
      </c>
      <c r="S98" s="15">
        <f t="shared" si="4"/>
        <v>25</v>
      </c>
      <c r="T98" s="43" t="s">
        <v>916</v>
      </c>
      <c r="U98" s="53">
        <v>43780</v>
      </c>
      <c r="V98" s="43"/>
      <c r="W98" s="43"/>
      <c r="X98" s="43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135">
        <v>2019051548983</v>
      </c>
      <c r="C99" s="14">
        <v>43600</v>
      </c>
      <c r="D99" s="26" t="s">
        <v>784</v>
      </c>
      <c r="E99" s="26" t="s">
        <v>785</v>
      </c>
      <c r="F99" s="26" t="s">
        <v>113</v>
      </c>
      <c r="G99" s="27" t="s">
        <v>780</v>
      </c>
      <c r="H99" s="26" t="s">
        <v>786</v>
      </c>
      <c r="I99" s="26">
        <v>198</v>
      </c>
      <c r="J99" s="14">
        <v>43739</v>
      </c>
      <c r="K99" s="128" t="s">
        <v>917</v>
      </c>
      <c r="L99" s="93"/>
      <c r="M99" s="15">
        <v>425</v>
      </c>
      <c r="N99" s="26" t="s">
        <v>30</v>
      </c>
      <c r="O99" s="28">
        <v>0</v>
      </c>
      <c r="P99" s="28">
        <v>25</v>
      </c>
      <c r="Q99" s="15">
        <f t="shared" si="5"/>
        <v>400</v>
      </c>
      <c r="R99" s="28">
        <v>510</v>
      </c>
      <c r="S99" s="15">
        <f t="shared" si="4"/>
        <v>110</v>
      </c>
      <c r="T99" s="43" t="s">
        <v>918</v>
      </c>
      <c r="U99" s="53">
        <v>43745</v>
      </c>
      <c r="V99" s="43"/>
      <c r="W99" s="43"/>
      <c r="X99" s="4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135">
        <v>2019051548978</v>
      </c>
      <c r="C100" s="14">
        <v>43600</v>
      </c>
      <c r="D100" s="26" t="s">
        <v>778</v>
      </c>
      <c r="E100" s="26" t="s">
        <v>779</v>
      </c>
      <c r="F100" s="26" t="s">
        <v>113</v>
      </c>
      <c r="G100" s="27" t="s">
        <v>780</v>
      </c>
      <c r="H100" s="26" t="s">
        <v>781</v>
      </c>
      <c r="I100" s="26">
        <v>199</v>
      </c>
      <c r="J100" s="14">
        <v>43739</v>
      </c>
      <c r="K100" s="128" t="s">
        <v>917</v>
      </c>
      <c r="L100" s="43"/>
      <c r="M100" s="28">
        <v>145</v>
      </c>
      <c r="N100" s="26" t="s">
        <v>30</v>
      </c>
      <c r="O100" s="28">
        <v>0</v>
      </c>
      <c r="P100" s="28">
        <v>25</v>
      </c>
      <c r="Q100" s="15">
        <f t="shared" si="5"/>
        <v>120</v>
      </c>
      <c r="R100" s="43">
        <v>130</v>
      </c>
      <c r="S100" s="15">
        <f t="shared" si="4"/>
        <v>10</v>
      </c>
      <c r="T100" s="43" t="s">
        <v>919</v>
      </c>
      <c r="U100" s="53">
        <v>43822</v>
      </c>
      <c r="V100" s="43"/>
      <c r="W100" s="43"/>
      <c r="X100" s="4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26" t="s">
        <v>213</v>
      </c>
      <c r="C101" s="51">
        <v>43500</v>
      </c>
      <c r="D101" s="26" t="s">
        <v>214</v>
      </c>
      <c r="E101" s="43" t="s">
        <v>215</v>
      </c>
      <c r="F101" s="26" t="s">
        <v>26</v>
      </c>
      <c r="G101" s="52" t="s">
        <v>216</v>
      </c>
      <c r="H101" s="26" t="s">
        <v>80</v>
      </c>
      <c r="I101" s="26">
        <v>200</v>
      </c>
      <c r="J101" s="14">
        <v>43739</v>
      </c>
      <c r="K101" s="26" t="s">
        <v>920</v>
      </c>
      <c r="L101" s="43"/>
      <c r="M101" s="15">
        <v>3356.83</v>
      </c>
      <c r="N101" s="26" t="s">
        <v>30</v>
      </c>
      <c r="O101" s="15"/>
      <c r="P101" s="15"/>
      <c r="Q101" s="15"/>
      <c r="R101" s="15"/>
      <c r="S101" s="51"/>
      <c r="T101" s="26" t="s">
        <v>218</v>
      </c>
      <c r="U101" s="53">
        <v>43607</v>
      </c>
      <c r="V101" s="15">
        <f>3356*70</f>
        <v>234920</v>
      </c>
      <c r="W101" s="26" t="s">
        <v>219</v>
      </c>
      <c r="X101" s="43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26" t="s">
        <v>105</v>
      </c>
      <c r="C102" s="14">
        <v>42625</v>
      </c>
      <c r="D102" s="26" t="s">
        <v>106</v>
      </c>
      <c r="E102" s="26" t="s">
        <v>107</v>
      </c>
      <c r="F102" s="26" t="s">
        <v>26</v>
      </c>
      <c r="G102" s="43"/>
      <c r="H102" s="43"/>
      <c r="I102" s="26">
        <v>201</v>
      </c>
      <c r="J102" s="14">
        <v>43739</v>
      </c>
      <c r="K102" s="43" t="s">
        <v>921</v>
      </c>
      <c r="L102" s="93">
        <v>43739</v>
      </c>
      <c r="M102" s="28">
        <v>25370</v>
      </c>
      <c r="N102" s="43" t="s">
        <v>30</v>
      </c>
      <c r="O102" s="28">
        <v>0</v>
      </c>
      <c r="P102" s="15">
        <v>0</v>
      </c>
      <c r="Q102" s="15">
        <f t="shared" ref="Q102:Q158" si="6">M102-P102</f>
        <v>25370</v>
      </c>
      <c r="R102" s="15">
        <v>25370</v>
      </c>
      <c r="S102" s="15">
        <f t="shared" ref="S102:S129" si="7">R102-Q102</f>
        <v>0</v>
      </c>
      <c r="T102" s="43" t="s">
        <v>922</v>
      </c>
      <c r="U102" s="53">
        <v>43783</v>
      </c>
      <c r="V102" s="138"/>
      <c r="W102" s="12"/>
      <c r="X102" s="43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136">
        <v>2019100884827</v>
      </c>
      <c r="C103" s="51">
        <v>43746</v>
      </c>
      <c r="D103" s="26" t="s">
        <v>77</v>
      </c>
      <c r="E103" s="43" t="s">
        <v>78</v>
      </c>
      <c r="F103" s="43" t="s">
        <v>26</v>
      </c>
      <c r="G103" s="52" t="s">
        <v>79</v>
      </c>
      <c r="H103" s="26" t="s">
        <v>80</v>
      </c>
      <c r="I103" s="28">
        <v>202</v>
      </c>
      <c r="J103" s="14">
        <v>43746</v>
      </c>
      <c r="K103" s="43" t="s">
        <v>923</v>
      </c>
      <c r="L103" s="43"/>
      <c r="M103" s="43">
        <v>1225</v>
      </c>
      <c r="N103" s="43" t="s">
        <v>30</v>
      </c>
      <c r="O103" s="43">
        <v>0</v>
      </c>
      <c r="P103" s="43">
        <v>25</v>
      </c>
      <c r="Q103" s="15">
        <f t="shared" si="6"/>
        <v>1200</v>
      </c>
      <c r="R103" s="43">
        <v>1200</v>
      </c>
      <c r="S103" s="15">
        <f t="shared" si="7"/>
        <v>0</v>
      </c>
      <c r="T103" s="43" t="s">
        <v>924</v>
      </c>
      <c r="U103" s="53">
        <v>43749</v>
      </c>
      <c r="V103" s="43"/>
      <c r="W103" s="43"/>
      <c r="X103" s="43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136">
        <v>2019051048976</v>
      </c>
      <c r="C104" s="51">
        <v>43595</v>
      </c>
      <c r="D104" s="126" t="s">
        <v>925</v>
      </c>
      <c r="E104" s="26" t="s">
        <v>770</v>
      </c>
      <c r="F104" s="26" t="s">
        <v>36</v>
      </c>
      <c r="G104" s="127" t="s">
        <v>772</v>
      </c>
      <c r="H104" s="26" t="s">
        <v>773</v>
      </c>
      <c r="I104" s="28">
        <v>203</v>
      </c>
      <c r="J104" s="14">
        <v>43749</v>
      </c>
      <c r="K104" s="26" t="s">
        <v>926</v>
      </c>
      <c r="L104" s="43"/>
      <c r="M104" s="15">
        <v>4115</v>
      </c>
      <c r="N104" s="26" t="s">
        <v>40</v>
      </c>
      <c r="O104" s="15">
        <v>0</v>
      </c>
      <c r="P104" s="15">
        <v>10</v>
      </c>
      <c r="Q104" s="15">
        <f t="shared" si="6"/>
        <v>4105</v>
      </c>
      <c r="R104" s="15">
        <v>4115</v>
      </c>
      <c r="S104" s="15">
        <f t="shared" si="7"/>
        <v>10</v>
      </c>
      <c r="T104" s="26" t="s">
        <v>927</v>
      </c>
      <c r="U104" s="53">
        <v>43816</v>
      </c>
      <c r="V104" s="43"/>
      <c r="W104" s="26" t="s">
        <v>928</v>
      </c>
      <c r="X104" s="43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26" t="s">
        <v>33</v>
      </c>
      <c r="C105" s="14">
        <v>43435</v>
      </c>
      <c r="D105" s="26" t="s">
        <v>34</v>
      </c>
      <c r="E105" s="26" t="s">
        <v>35</v>
      </c>
      <c r="F105" s="26" t="s">
        <v>36</v>
      </c>
      <c r="G105" s="27" t="s">
        <v>37</v>
      </c>
      <c r="H105" s="26" t="s">
        <v>38</v>
      </c>
      <c r="I105" s="26">
        <v>204</v>
      </c>
      <c r="J105" s="14">
        <v>43749</v>
      </c>
      <c r="K105" s="26" t="s">
        <v>929</v>
      </c>
      <c r="L105" s="93">
        <v>43647</v>
      </c>
      <c r="M105" s="15">
        <v>1275</v>
      </c>
      <c r="N105" s="26" t="s">
        <v>40</v>
      </c>
      <c r="O105" s="15">
        <v>0</v>
      </c>
      <c r="P105" s="15">
        <v>10</v>
      </c>
      <c r="Q105" s="15">
        <f t="shared" si="6"/>
        <v>1265</v>
      </c>
      <c r="R105" s="15">
        <v>1265</v>
      </c>
      <c r="S105" s="15">
        <f t="shared" si="7"/>
        <v>0</v>
      </c>
      <c r="T105" s="26" t="s">
        <v>389</v>
      </c>
      <c r="U105" s="53">
        <v>43928</v>
      </c>
      <c r="V105" s="43"/>
      <c r="W105" s="26" t="s">
        <v>810</v>
      </c>
      <c r="X105" s="43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26" t="s">
        <v>105</v>
      </c>
      <c r="C106" s="14">
        <v>42625</v>
      </c>
      <c r="D106" s="26" t="s">
        <v>106</v>
      </c>
      <c r="E106" s="26" t="s">
        <v>107</v>
      </c>
      <c r="F106" s="26" t="s">
        <v>26</v>
      </c>
      <c r="G106" s="43"/>
      <c r="H106" s="43"/>
      <c r="I106" s="26">
        <v>205</v>
      </c>
      <c r="J106" s="14">
        <v>43754</v>
      </c>
      <c r="K106" s="43" t="s">
        <v>930</v>
      </c>
      <c r="L106" s="93">
        <v>43739</v>
      </c>
      <c r="M106" s="28">
        <v>11970</v>
      </c>
      <c r="N106" s="43" t="s">
        <v>30</v>
      </c>
      <c r="O106" s="28">
        <v>0</v>
      </c>
      <c r="P106" s="15">
        <v>0</v>
      </c>
      <c r="Q106" s="15">
        <f t="shared" si="6"/>
        <v>11970</v>
      </c>
      <c r="R106" s="15">
        <v>11970</v>
      </c>
      <c r="S106" s="15">
        <f t="shared" si="7"/>
        <v>0</v>
      </c>
      <c r="T106" s="43" t="s">
        <v>931</v>
      </c>
      <c r="U106" s="53">
        <v>43762</v>
      </c>
      <c r="V106" s="43"/>
      <c r="W106" s="43"/>
      <c r="X106" s="43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33" ht="15.75" customHeight="1">
      <c r="A107" s="8">
        <v>106</v>
      </c>
      <c r="B107" s="26" t="s">
        <v>383</v>
      </c>
      <c r="C107" s="14">
        <v>43259</v>
      </c>
      <c r="D107" s="26" t="s">
        <v>384</v>
      </c>
      <c r="E107" s="26" t="s">
        <v>385</v>
      </c>
      <c r="F107" s="26" t="s">
        <v>45</v>
      </c>
      <c r="G107" s="27" t="s">
        <v>57</v>
      </c>
      <c r="H107" s="26" t="s">
        <v>58</v>
      </c>
      <c r="I107" s="26">
        <v>206</v>
      </c>
      <c r="J107" s="14">
        <v>43770</v>
      </c>
      <c r="K107" s="43" t="s">
        <v>932</v>
      </c>
      <c r="L107" s="93">
        <v>43794</v>
      </c>
      <c r="M107" s="28">
        <v>6990</v>
      </c>
      <c r="N107" s="43" t="s">
        <v>30</v>
      </c>
      <c r="O107" s="28">
        <v>0</v>
      </c>
      <c r="P107" s="28">
        <v>90</v>
      </c>
      <c r="Q107" s="15">
        <f t="shared" si="6"/>
        <v>6900</v>
      </c>
      <c r="R107" s="28">
        <f>3256+3240.5+430.5</f>
        <v>6927</v>
      </c>
      <c r="S107" s="15">
        <f t="shared" si="7"/>
        <v>27</v>
      </c>
      <c r="T107" s="43" t="s">
        <v>933</v>
      </c>
      <c r="U107" s="124" t="s">
        <v>934</v>
      </c>
      <c r="V107" s="43"/>
      <c r="W107" s="43"/>
      <c r="X107" s="43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26" t="s">
        <v>61</v>
      </c>
      <c r="C108" s="14">
        <v>43462</v>
      </c>
      <c r="D108" s="26" t="s">
        <v>62</v>
      </c>
      <c r="E108" s="26" t="s">
        <v>63</v>
      </c>
      <c r="F108" s="26" t="s">
        <v>26</v>
      </c>
      <c r="G108" s="27" t="s">
        <v>381</v>
      </c>
      <c r="H108" s="26" t="s">
        <v>65</v>
      </c>
      <c r="I108" s="26">
        <v>207</v>
      </c>
      <c r="J108" s="14">
        <v>43770</v>
      </c>
      <c r="K108" s="43" t="s">
        <v>932</v>
      </c>
      <c r="L108" s="93">
        <v>43794</v>
      </c>
      <c r="M108" s="28">
        <v>7099</v>
      </c>
      <c r="N108" s="26" t="s">
        <v>30</v>
      </c>
      <c r="O108" s="28">
        <v>0</v>
      </c>
      <c r="P108" s="28">
        <v>25</v>
      </c>
      <c r="Q108" s="15">
        <f t="shared" si="6"/>
        <v>7074</v>
      </c>
      <c r="R108" s="28">
        <v>7099</v>
      </c>
      <c r="S108" s="15">
        <f t="shared" si="7"/>
        <v>25</v>
      </c>
      <c r="T108" s="26" t="s">
        <v>935</v>
      </c>
      <c r="U108" s="53">
        <v>43767</v>
      </c>
      <c r="V108" s="43"/>
      <c r="W108" s="43"/>
      <c r="X108" s="4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26" t="s">
        <v>357</v>
      </c>
      <c r="C109" s="14">
        <v>43367</v>
      </c>
      <c r="D109" s="26" t="s">
        <v>358</v>
      </c>
      <c r="E109" s="26" t="s">
        <v>44</v>
      </c>
      <c r="F109" s="26" t="s">
        <v>45</v>
      </c>
      <c r="G109" s="27" t="s">
        <v>46</v>
      </c>
      <c r="H109" s="26" t="s">
        <v>47</v>
      </c>
      <c r="I109" s="26">
        <v>208</v>
      </c>
      <c r="J109" s="14">
        <v>43770</v>
      </c>
      <c r="K109" s="43" t="s">
        <v>932</v>
      </c>
      <c r="L109" s="93">
        <v>43794</v>
      </c>
      <c r="M109" s="15">
        <v>1035</v>
      </c>
      <c r="N109" s="26" t="s">
        <v>30</v>
      </c>
      <c r="O109" s="28">
        <v>35</v>
      </c>
      <c r="P109" s="28">
        <v>25</v>
      </c>
      <c r="Q109" s="15">
        <f t="shared" si="6"/>
        <v>1010</v>
      </c>
      <c r="R109" s="15">
        <v>1020</v>
      </c>
      <c r="S109" s="15">
        <f t="shared" si="7"/>
        <v>10</v>
      </c>
      <c r="T109" s="43" t="s">
        <v>936</v>
      </c>
      <c r="U109" s="53">
        <v>43773</v>
      </c>
      <c r="V109" s="50"/>
      <c r="W109" s="50" t="s">
        <v>937</v>
      </c>
      <c r="X109" s="50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33" ht="15.75" customHeight="1">
      <c r="A110" s="8">
        <v>109</v>
      </c>
      <c r="B110" s="26" t="s">
        <v>374</v>
      </c>
      <c r="C110" s="14">
        <v>43433</v>
      </c>
      <c r="D110" s="26" t="s">
        <v>375</v>
      </c>
      <c r="E110" s="26" t="s">
        <v>376</v>
      </c>
      <c r="F110" s="26" t="s">
        <v>377</v>
      </c>
      <c r="G110" s="27" t="s">
        <v>378</v>
      </c>
      <c r="H110" s="26" t="s">
        <v>379</v>
      </c>
      <c r="I110" s="26">
        <v>209</v>
      </c>
      <c r="J110" s="14">
        <v>43770</v>
      </c>
      <c r="K110" s="43" t="s">
        <v>932</v>
      </c>
      <c r="L110" s="93">
        <v>43794</v>
      </c>
      <c r="M110" s="15">
        <v>525</v>
      </c>
      <c r="N110" s="26" t="s">
        <v>30</v>
      </c>
      <c r="O110" s="28">
        <v>0</v>
      </c>
      <c r="P110" s="28">
        <v>25</v>
      </c>
      <c r="Q110" s="15">
        <f t="shared" si="6"/>
        <v>500</v>
      </c>
      <c r="R110" s="15">
        <v>510</v>
      </c>
      <c r="S110" s="15">
        <f t="shared" si="7"/>
        <v>10</v>
      </c>
      <c r="T110" s="43" t="s">
        <v>938</v>
      </c>
      <c r="U110" s="53">
        <v>43775</v>
      </c>
      <c r="V110" s="43"/>
      <c r="W110" s="43"/>
      <c r="X110" s="43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26" t="s">
        <v>834</v>
      </c>
      <c r="C111" s="14">
        <v>43462</v>
      </c>
      <c r="D111" s="26" t="s">
        <v>698</v>
      </c>
      <c r="E111" s="26" t="s">
        <v>699</v>
      </c>
      <c r="F111" s="26" t="s">
        <v>364</v>
      </c>
      <c r="G111" s="27" t="s">
        <v>700</v>
      </c>
      <c r="H111" s="26" t="s">
        <v>701</v>
      </c>
      <c r="I111" s="26">
        <v>210</v>
      </c>
      <c r="J111" s="14">
        <v>43770</v>
      </c>
      <c r="K111" s="43" t="s">
        <v>932</v>
      </c>
      <c r="L111" s="93">
        <v>43794</v>
      </c>
      <c r="M111" s="28">
        <v>610</v>
      </c>
      <c r="N111" s="26" t="s">
        <v>30</v>
      </c>
      <c r="O111" s="28">
        <v>35</v>
      </c>
      <c r="P111" s="28">
        <v>25</v>
      </c>
      <c r="Q111" s="15">
        <f t="shared" si="6"/>
        <v>585</v>
      </c>
      <c r="R111" s="15">
        <v>595</v>
      </c>
      <c r="S111" s="15">
        <f t="shared" si="7"/>
        <v>10</v>
      </c>
      <c r="T111" s="26" t="s">
        <v>939</v>
      </c>
      <c r="U111" s="53">
        <v>43776</v>
      </c>
      <c r="V111" s="43" t="s">
        <v>940</v>
      </c>
      <c r="W111" s="43"/>
      <c r="X111" s="43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26" t="s">
        <v>829</v>
      </c>
      <c r="C112" s="14">
        <v>42979</v>
      </c>
      <c r="D112" s="26" t="s">
        <v>741</v>
      </c>
      <c r="E112" s="26" t="s">
        <v>742</v>
      </c>
      <c r="F112" s="26" t="s">
        <v>743</v>
      </c>
      <c r="G112" s="27" t="s">
        <v>744</v>
      </c>
      <c r="H112" s="26" t="s">
        <v>745</v>
      </c>
      <c r="I112" s="26">
        <v>211</v>
      </c>
      <c r="J112" s="14">
        <v>43770</v>
      </c>
      <c r="K112" s="43" t="s">
        <v>941</v>
      </c>
      <c r="L112" s="93">
        <v>43794</v>
      </c>
      <c r="M112" s="15">
        <v>271</v>
      </c>
      <c r="N112" s="26" t="s">
        <v>40</v>
      </c>
      <c r="O112" s="28">
        <v>35</v>
      </c>
      <c r="P112" s="28">
        <v>25</v>
      </c>
      <c r="Q112" s="15">
        <f t="shared" si="6"/>
        <v>246</v>
      </c>
      <c r="R112" s="26">
        <v>265</v>
      </c>
      <c r="S112" s="15">
        <f t="shared" si="7"/>
        <v>19</v>
      </c>
      <c r="T112" s="26" t="s">
        <v>942</v>
      </c>
      <c r="U112" s="53">
        <v>43787</v>
      </c>
      <c r="V112" s="43"/>
      <c r="W112" s="43"/>
      <c r="X112" s="43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26" t="s">
        <v>361</v>
      </c>
      <c r="C113" s="14">
        <v>43160</v>
      </c>
      <c r="D113" s="26" t="s">
        <v>362</v>
      </c>
      <c r="E113" s="26" t="s">
        <v>363</v>
      </c>
      <c r="F113" s="26" t="s">
        <v>364</v>
      </c>
      <c r="G113" s="52" t="s">
        <v>365</v>
      </c>
      <c r="H113" s="26" t="s">
        <v>366</v>
      </c>
      <c r="I113" s="26">
        <v>212</v>
      </c>
      <c r="J113" s="14">
        <v>43770</v>
      </c>
      <c r="K113" s="43" t="s">
        <v>932</v>
      </c>
      <c r="L113" s="93">
        <v>43794</v>
      </c>
      <c r="M113" s="15">
        <v>2770</v>
      </c>
      <c r="N113" s="26" t="s">
        <v>30</v>
      </c>
      <c r="O113" s="28">
        <v>35</v>
      </c>
      <c r="P113" s="28">
        <v>25</v>
      </c>
      <c r="Q113" s="15">
        <f t="shared" si="6"/>
        <v>2745</v>
      </c>
      <c r="R113" s="15">
        <v>2755</v>
      </c>
      <c r="S113" s="15">
        <f t="shared" si="7"/>
        <v>10</v>
      </c>
      <c r="T113" s="26" t="s">
        <v>943</v>
      </c>
      <c r="U113" s="53">
        <v>43777</v>
      </c>
      <c r="V113" s="43"/>
      <c r="W113" s="43"/>
      <c r="X113" s="43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136">
        <v>2019081481119</v>
      </c>
      <c r="C114" s="51">
        <v>43691</v>
      </c>
      <c r="D114" s="26" t="s">
        <v>841</v>
      </c>
      <c r="E114" s="26" t="s">
        <v>842</v>
      </c>
      <c r="F114" s="26" t="s">
        <v>45</v>
      </c>
      <c r="G114" s="27" t="s">
        <v>843</v>
      </c>
      <c r="H114" s="26" t="s">
        <v>844</v>
      </c>
      <c r="I114" s="26">
        <v>213</v>
      </c>
      <c r="J114" s="14">
        <v>43770</v>
      </c>
      <c r="K114" s="26" t="s">
        <v>932</v>
      </c>
      <c r="L114" s="93">
        <v>43794</v>
      </c>
      <c r="M114" s="15">
        <v>975</v>
      </c>
      <c r="N114" s="26" t="s">
        <v>30</v>
      </c>
      <c r="O114" s="28">
        <v>0</v>
      </c>
      <c r="P114" s="28">
        <v>25</v>
      </c>
      <c r="Q114" s="15">
        <f t="shared" si="6"/>
        <v>950</v>
      </c>
      <c r="R114" s="26">
        <v>975</v>
      </c>
      <c r="S114" s="15">
        <f t="shared" si="7"/>
        <v>25</v>
      </c>
      <c r="T114" s="43" t="s">
        <v>916</v>
      </c>
      <c r="U114" s="53">
        <v>43780</v>
      </c>
      <c r="V114" s="43"/>
      <c r="W114" s="43" t="s">
        <v>944</v>
      </c>
      <c r="X114" s="43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spans="1:33" ht="15.75" customHeight="1">
      <c r="A115" s="8">
        <v>114</v>
      </c>
      <c r="B115" s="136">
        <v>2019100884827</v>
      </c>
      <c r="C115" s="51">
        <v>43746</v>
      </c>
      <c r="D115" s="26" t="s">
        <v>77</v>
      </c>
      <c r="E115" s="43" t="s">
        <v>78</v>
      </c>
      <c r="F115" s="43" t="s">
        <v>26</v>
      </c>
      <c r="G115" s="52" t="s">
        <v>79</v>
      </c>
      <c r="H115" s="26" t="s">
        <v>80</v>
      </c>
      <c r="I115" s="28">
        <v>214</v>
      </c>
      <c r="J115" s="14">
        <v>43770</v>
      </c>
      <c r="K115" s="43" t="s">
        <v>932</v>
      </c>
      <c r="L115" s="93">
        <v>43794</v>
      </c>
      <c r="M115" s="43">
        <v>1225</v>
      </c>
      <c r="N115" s="43" t="s">
        <v>30</v>
      </c>
      <c r="O115" s="43">
        <v>0</v>
      </c>
      <c r="P115" s="43">
        <v>25</v>
      </c>
      <c r="Q115" s="15">
        <f t="shared" si="6"/>
        <v>1200</v>
      </c>
      <c r="R115" s="43">
        <v>1200</v>
      </c>
      <c r="S115" s="15">
        <f t="shared" si="7"/>
        <v>0</v>
      </c>
      <c r="T115" s="43" t="s">
        <v>945</v>
      </c>
      <c r="U115" s="53">
        <v>43770</v>
      </c>
      <c r="V115" s="43"/>
      <c r="W115" s="43"/>
      <c r="X115" s="43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26" t="s">
        <v>105</v>
      </c>
      <c r="C116" s="14">
        <v>42625</v>
      </c>
      <c r="D116" s="26" t="s">
        <v>106</v>
      </c>
      <c r="E116" s="26" t="s">
        <v>107</v>
      </c>
      <c r="F116" s="26" t="s">
        <v>26</v>
      </c>
      <c r="G116" s="43"/>
      <c r="H116" s="43"/>
      <c r="I116" s="26">
        <v>215</v>
      </c>
      <c r="J116" s="14">
        <v>43770</v>
      </c>
      <c r="K116" s="43" t="s">
        <v>946</v>
      </c>
      <c r="L116" s="93"/>
      <c r="M116" s="28">
        <v>22770</v>
      </c>
      <c r="N116" s="43" t="s">
        <v>30</v>
      </c>
      <c r="O116" s="28">
        <v>0</v>
      </c>
      <c r="P116" s="15">
        <v>0</v>
      </c>
      <c r="Q116" s="15">
        <f t="shared" si="6"/>
        <v>22770</v>
      </c>
      <c r="R116" s="15">
        <v>22770</v>
      </c>
      <c r="S116" s="15">
        <f t="shared" si="7"/>
        <v>0</v>
      </c>
      <c r="T116" s="43" t="s">
        <v>947</v>
      </c>
      <c r="U116" s="53">
        <v>43748</v>
      </c>
      <c r="V116" s="43"/>
      <c r="W116" s="43"/>
      <c r="X116" s="43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26" t="s">
        <v>357</v>
      </c>
      <c r="C117" s="14">
        <v>43367</v>
      </c>
      <c r="D117" s="26" t="s">
        <v>358</v>
      </c>
      <c r="E117" s="26" t="s">
        <v>44</v>
      </c>
      <c r="F117" s="26" t="s">
        <v>45</v>
      </c>
      <c r="G117" s="27" t="s">
        <v>46</v>
      </c>
      <c r="H117" s="26" t="s">
        <v>47</v>
      </c>
      <c r="I117" s="26">
        <v>216</v>
      </c>
      <c r="J117" s="14">
        <v>43780</v>
      </c>
      <c r="K117" s="43" t="s">
        <v>932</v>
      </c>
      <c r="L117" s="93">
        <v>43794</v>
      </c>
      <c r="M117" s="15">
        <v>569</v>
      </c>
      <c r="N117" s="26" t="s">
        <v>30</v>
      </c>
      <c r="O117" s="28">
        <v>0</v>
      </c>
      <c r="P117" s="28">
        <v>25</v>
      </c>
      <c r="Q117" s="15">
        <f t="shared" si="6"/>
        <v>544</v>
      </c>
      <c r="R117" s="15">
        <v>554</v>
      </c>
      <c r="S117" s="15">
        <f t="shared" si="7"/>
        <v>10</v>
      </c>
      <c r="T117" s="43" t="s">
        <v>948</v>
      </c>
      <c r="U117" s="53">
        <v>43789</v>
      </c>
      <c r="V117" s="43"/>
      <c r="W117" s="43"/>
      <c r="X117" s="43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26" t="s">
        <v>374</v>
      </c>
      <c r="C118" s="14">
        <v>43433</v>
      </c>
      <c r="D118" s="26" t="s">
        <v>375</v>
      </c>
      <c r="E118" s="26" t="s">
        <v>376</v>
      </c>
      <c r="F118" s="26" t="s">
        <v>377</v>
      </c>
      <c r="G118" s="27" t="s">
        <v>378</v>
      </c>
      <c r="H118" s="26" t="s">
        <v>379</v>
      </c>
      <c r="I118" s="26">
        <v>217</v>
      </c>
      <c r="J118" s="14">
        <v>43780</v>
      </c>
      <c r="K118" s="43" t="s">
        <v>932</v>
      </c>
      <c r="L118" s="93">
        <v>43794</v>
      </c>
      <c r="M118" s="15">
        <v>425</v>
      </c>
      <c r="N118" s="26" t="s">
        <v>30</v>
      </c>
      <c r="O118" s="28">
        <v>0</v>
      </c>
      <c r="P118" s="28">
        <v>25</v>
      </c>
      <c r="Q118" s="15">
        <f t="shared" si="6"/>
        <v>400</v>
      </c>
      <c r="R118" s="43">
        <v>410</v>
      </c>
      <c r="S118" s="15">
        <f t="shared" si="7"/>
        <v>10</v>
      </c>
      <c r="T118" s="43" t="s">
        <v>949</v>
      </c>
      <c r="U118" s="53">
        <v>43787</v>
      </c>
      <c r="V118" s="43"/>
      <c r="W118" s="43"/>
      <c r="X118" s="43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26" t="s">
        <v>105</v>
      </c>
      <c r="C119" s="14">
        <v>42625</v>
      </c>
      <c r="D119" s="26" t="s">
        <v>106</v>
      </c>
      <c r="E119" s="26" t="s">
        <v>107</v>
      </c>
      <c r="F119" s="26" t="s">
        <v>26</v>
      </c>
      <c r="G119" s="43"/>
      <c r="H119" s="43"/>
      <c r="I119" s="26">
        <v>218</v>
      </c>
      <c r="J119" s="14">
        <v>43789</v>
      </c>
      <c r="K119" s="43" t="s">
        <v>950</v>
      </c>
      <c r="L119" s="93">
        <v>43800</v>
      </c>
      <c r="M119" s="28">
        <v>29510</v>
      </c>
      <c r="N119" s="43" t="s">
        <v>30</v>
      </c>
      <c r="O119" s="28">
        <v>0</v>
      </c>
      <c r="P119" s="15">
        <v>0</v>
      </c>
      <c r="Q119" s="15">
        <f t="shared" si="6"/>
        <v>29510</v>
      </c>
      <c r="R119" s="15">
        <v>29510</v>
      </c>
      <c r="S119" s="15">
        <f t="shared" si="7"/>
        <v>0</v>
      </c>
      <c r="T119" s="43" t="s">
        <v>951</v>
      </c>
      <c r="U119" s="53">
        <v>43804</v>
      </c>
      <c r="V119" s="43"/>
      <c r="W119" s="43"/>
      <c r="X119" s="43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26" t="s">
        <v>361</v>
      </c>
      <c r="C120" s="14">
        <v>43160</v>
      </c>
      <c r="D120" s="26" t="s">
        <v>362</v>
      </c>
      <c r="E120" s="26" t="s">
        <v>363</v>
      </c>
      <c r="F120" s="26" t="s">
        <v>364</v>
      </c>
      <c r="G120" s="52" t="s">
        <v>365</v>
      </c>
      <c r="H120" s="26" t="s">
        <v>366</v>
      </c>
      <c r="I120" s="26">
        <v>219</v>
      </c>
      <c r="J120" s="14">
        <v>43800</v>
      </c>
      <c r="K120" s="43" t="s">
        <v>952</v>
      </c>
      <c r="L120" s="93">
        <v>43824</v>
      </c>
      <c r="M120" s="15">
        <v>2770</v>
      </c>
      <c r="N120" s="26" t="s">
        <v>30</v>
      </c>
      <c r="O120" s="28">
        <v>35</v>
      </c>
      <c r="P120" s="28">
        <v>25</v>
      </c>
      <c r="Q120" s="15">
        <f t="shared" si="6"/>
        <v>2745</v>
      </c>
      <c r="R120" s="15">
        <v>2755</v>
      </c>
      <c r="S120" s="15">
        <f t="shared" si="7"/>
        <v>10</v>
      </c>
      <c r="T120" s="26" t="s">
        <v>953</v>
      </c>
      <c r="U120" s="53">
        <v>43803</v>
      </c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26" t="s">
        <v>829</v>
      </c>
      <c r="C121" s="14">
        <v>42979</v>
      </c>
      <c r="D121" s="26" t="s">
        <v>741</v>
      </c>
      <c r="E121" s="26" t="s">
        <v>742</v>
      </c>
      <c r="F121" s="26" t="s">
        <v>743</v>
      </c>
      <c r="G121" s="27" t="s">
        <v>744</v>
      </c>
      <c r="H121" s="26" t="s">
        <v>745</v>
      </c>
      <c r="I121" s="26">
        <v>220</v>
      </c>
      <c r="J121" s="14">
        <v>43800</v>
      </c>
      <c r="K121" s="43" t="s">
        <v>954</v>
      </c>
      <c r="L121" s="93">
        <v>43824</v>
      </c>
      <c r="M121" s="15">
        <v>196</v>
      </c>
      <c r="N121" s="26" t="s">
        <v>40</v>
      </c>
      <c r="O121" s="28">
        <v>35</v>
      </c>
      <c r="P121" s="28">
        <v>25</v>
      </c>
      <c r="Q121" s="15">
        <f t="shared" si="6"/>
        <v>171</v>
      </c>
      <c r="R121" s="26">
        <v>190</v>
      </c>
      <c r="S121" s="15">
        <f t="shared" si="7"/>
        <v>19</v>
      </c>
      <c r="T121" s="43" t="s">
        <v>955</v>
      </c>
      <c r="U121" s="53">
        <v>43803</v>
      </c>
      <c r="V121" s="43"/>
      <c r="W121" s="43"/>
      <c r="X121" s="43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26" t="s">
        <v>357</v>
      </c>
      <c r="C122" s="14">
        <v>43367</v>
      </c>
      <c r="D122" s="26" t="s">
        <v>358</v>
      </c>
      <c r="E122" s="26" t="s">
        <v>44</v>
      </c>
      <c r="F122" s="26" t="s">
        <v>45</v>
      </c>
      <c r="G122" s="27" t="s">
        <v>46</v>
      </c>
      <c r="H122" s="26" t="s">
        <v>47</v>
      </c>
      <c r="I122" s="26">
        <v>221</v>
      </c>
      <c r="J122" s="14">
        <v>43800</v>
      </c>
      <c r="K122" s="43" t="s">
        <v>952</v>
      </c>
      <c r="L122" s="93">
        <v>43824</v>
      </c>
      <c r="M122" s="15">
        <v>745</v>
      </c>
      <c r="N122" s="26" t="s">
        <v>30</v>
      </c>
      <c r="O122" s="28">
        <v>35</v>
      </c>
      <c r="P122" s="28">
        <v>25</v>
      </c>
      <c r="Q122" s="15">
        <f t="shared" si="6"/>
        <v>720</v>
      </c>
      <c r="R122" s="15">
        <v>730</v>
      </c>
      <c r="S122" s="15">
        <f t="shared" si="7"/>
        <v>10</v>
      </c>
      <c r="T122" s="43" t="s">
        <v>956</v>
      </c>
      <c r="U122" s="53">
        <v>43801</v>
      </c>
      <c r="V122" s="50"/>
      <c r="W122" s="50" t="s">
        <v>937</v>
      </c>
      <c r="X122" s="50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spans="1:33" ht="15.75" customHeight="1">
      <c r="A123" s="8">
        <v>122</v>
      </c>
      <c r="B123" s="26" t="s">
        <v>374</v>
      </c>
      <c r="C123" s="14">
        <v>43433</v>
      </c>
      <c r="D123" s="26" t="s">
        <v>375</v>
      </c>
      <c r="E123" s="26" t="s">
        <v>376</v>
      </c>
      <c r="F123" s="26" t="s">
        <v>377</v>
      </c>
      <c r="G123" s="27" t="s">
        <v>378</v>
      </c>
      <c r="H123" s="26" t="s">
        <v>379</v>
      </c>
      <c r="I123" s="26">
        <v>222</v>
      </c>
      <c r="J123" s="14">
        <v>43800</v>
      </c>
      <c r="K123" s="43" t="s">
        <v>952</v>
      </c>
      <c r="L123" s="93">
        <v>43824</v>
      </c>
      <c r="M123" s="15">
        <v>925</v>
      </c>
      <c r="N123" s="26" t="s">
        <v>30</v>
      </c>
      <c r="O123" s="28">
        <v>0</v>
      </c>
      <c r="P123" s="28">
        <v>25</v>
      </c>
      <c r="Q123" s="15">
        <f t="shared" si="6"/>
        <v>900</v>
      </c>
      <c r="R123" s="15">
        <v>910</v>
      </c>
      <c r="S123" s="15">
        <f t="shared" si="7"/>
        <v>10</v>
      </c>
      <c r="T123" s="43" t="s">
        <v>957</v>
      </c>
      <c r="U123" s="53">
        <v>43802</v>
      </c>
      <c r="V123" s="43"/>
      <c r="W123" s="43"/>
      <c r="X123" s="43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36">
        <v>2019100884827</v>
      </c>
      <c r="C124" s="51">
        <v>43746</v>
      </c>
      <c r="D124" s="26" t="s">
        <v>77</v>
      </c>
      <c r="E124" s="43" t="s">
        <v>78</v>
      </c>
      <c r="F124" s="43" t="s">
        <v>26</v>
      </c>
      <c r="G124" s="52" t="s">
        <v>79</v>
      </c>
      <c r="H124" s="26" t="s">
        <v>80</v>
      </c>
      <c r="I124" s="28">
        <v>223</v>
      </c>
      <c r="J124" s="14">
        <v>43800</v>
      </c>
      <c r="K124" s="43" t="s">
        <v>952</v>
      </c>
      <c r="L124" s="93">
        <v>43824</v>
      </c>
      <c r="M124" s="43">
        <v>1225</v>
      </c>
      <c r="N124" s="43" t="s">
        <v>30</v>
      </c>
      <c r="O124" s="43">
        <v>0</v>
      </c>
      <c r="P124" s="43">
        <v>25</v>
      </c>
      <c r="Q124" s="15">
        <f t="shared" si="6"/>
        <v>1200</v>
      </c>
      <c r="R124" s="43">
        <v>1200</v>
      </c>
      <c r="S124" s="15">
        <f t="shared" si="7"/>
        <v>0</v>
      </c>
      <c r="T124" s="43" t="s">
        <v>958</v>
      </c>
      <c r="U124" s="53">
        <v>43797</v>
      </c>
      <c r="V124" s="43"/>
      <c r="W124" s="43"/>
      <c r="X124" s="43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26" t="s">
        <v>383</v>
      </c>
      <c r="C125" s="14">
        <v>43259</v>
      </c>
      <c r="D125" s="26" t="s">
        <v>384</v>
      </c>
      <c r="E125" s="26" t="s">
        <v>385</v>
      </c>
      <c r="F125" s="26" t="s">
        <v>45</v>
      </c>
      <c r="G125" s="27" t="s">
        <v>57</v>
      </c>
      <c r="H125" s="26" t="s">
        <v>58</v>
      </c>
      <c r="I125" s="26">
        <v>224</v>
      </c>
      <c r="J125" s="14">
        <v>43800</v>
      </c>
      <c r="K125" s="43" t="s">
        <v>952</v>
      </c>
      <c r="L125" s="93">
        <v>43824</v>
      </c>
      <c r="M125" s="28">
        <v>11430</v>
      </c>
      <c r="N125" s="43" t="s">
        <v>30</v>
      </c>
      <c r="O125" s="28">
        <v>0</v>
      </c>
      <c r="P125" s="28">
        <v>90</v>
      </c>
      <c r="Q125" s="15">
        <f t="shared" si="6"/>
        <v>11340</v>
      </c>
      <c r="R125" s="28">
        <f>3178.5+3224+3124.5+1729</f>
        <v>11256</v>
      </c>
      <c r="S125" s="15">
        <f t="shared" si="7"/>
        <v>-84</v>
      </c>
      <c r="T125" s="43" t="s">
        <v>959</v>
      </c>
      <c r="U125" s="124" t="s">
        <v>960</v>
      </c>
      <c r="V125" s="43"/>
      <c r="W125" s="43"/>
      <c r="X125" s="43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26" t="s">
        <v>61</v>
      </c>
      <c r="C126" s="14">
        <v>43462</v>
      </c>
      <c r="D126" s="26" t="s">
        <v>62</v>
      </c>
      <c r="E126" s="26" t="s">
        <v>63</v>
      </c>
      <c r="F126" s="26" t="s">
        <v>26</v>
      </c>
      <c r="G126" s="27" t="s">
        <v>381</v>
      </c>
      <c r="H126" s="26" t="s">
        <v>65</v>
      </c>
      <c r="I126" s="26">
        <v>225</v>
      </c>
      <c r="J126" s="14">
        <v>43800</v>
      </c>
      <c r="K126" s="43" t="s">
        <v>952</v>
      </c>
      <c r="L126" s="93">
        <v>43824</v>
      </c>
      <c r="M126" s="28">
        <v>7153</v>
      </c>
      <c r="N126" s="26" t="s">
        <v>30</v>
      </c>
      <c r="O126" s="28">
        <v>0</v>
      </c>
      <c r="P126" s="28">
        <v>25</v>
      </c>
      <c r="Q126" s="15">
        <f t="shared" si="6"/>
        <v>7128</v>
      </c>
      <c r="R126" s="28">
        <v>7153</v>
      </c>
      <c r="S126" s="15">
        <f t="shared" si="7"/>
        <v>25</v>
      </c>
      <c r="T126" s="26" t="s">
        <v>961</v>
      </c>
      <c r="U126" s="53">
        <v>43804</v>
      </c>
      <c r="V126" s="43"/>
      <c r="W126" s="43"/>
      <c r="X126" s="43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26" t="s">
        <v>374</v>
      </c>
      <c r="C127" s="14">
        <v>43433</v>
      </c>
      <c r="D127" s="26" t="s">
        <v>375</v>
      </c>
      <c r="E127" s="26" t="s">
        <v>376</v>
      </c>
      <c r="F127" s="26" t="s">
        <v>377</v>
      </c>
      <c r="G127" s="27" t="s">
        <v>378</v>
      </c>
      <c r="H127" s="26" t="s">
        <v>379</v>
      </c>
      <c r="I127" s="26">
        <v>226</v>
      </c>
      <c r="J127" s="14">
        <v>43800</v>
      </c>
      <c r="K127" s="43" t="s">
        <v>952</v>
      </c>
      <c r="L127" s="93">
        <v>43824</v>
      </c>
      <c r="M127" s="15">
        <v>304</v>
      </c>
      <c r="N127" s="26" t="s">
        <v>30</v>
      </c>
      <c r="O127" s="28">
        <v>0</v>
      </c>
      <c r="P127" s="28">
        <v>25</v>
      </c>
      <c r="Q127" s="15">
        <f t="shared" si="6"/>
        <v>279</v>
      </c>
      <c r="R127" s="15">
        <v>289</v>
      </c>
      <c r="S127" s="15">
        <f t="shared" si="7"/>
        <v>10</v>
      </c>
      <c r="T127" s="43" t="s">
        <v>962</v>
      </c>
      <c r="U127" s="53">
        <v>43801</v>
      </c>
      <c r="V127" s="43"/>
      <c r="W127" s="43"/>
      <c r="X127" s="43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26" t="s">
        <v>105</v>
      </c>
      <c r="C128" s="14">
        <v>42625</v>
      </c>
      <c r="D128" s="26" t="s">
        <v>106</v>
      </c>
      <c r="E128" s="26" t="s">
        <v>107</v>
      </c>
      <c r="F128" s="26" t="s">
        <v>26</v>
      </c>
      <c r="G128" s="43"/>
      <c r="H128" s="43"/>
      <c r="I128" s="26">
        <v>227</v>
      </c>
      <c r="J128" s="14">
        <v>43800</v>
      </c>
      <c r="K128" s="43" t="s">
        <v>963</v>
      </c>
      <c r="L128" s="93">
        <v>43815</v>
      </c>
      <c r="M128" s="28">
        <f>15420+20320</f>
        <v>35740</v>
      </c>
      <c r="N128" s="43" t="s">
        <v>30</v>
      </c>
      <c r="O128" s="28">
        <v>0</v>
      </c>
      <c r="P128" s="15">
        <v>0</v>
      </c>
      <c r="Q128" s="15">
        <f t="shared" si="6"/>
        <v>35740</v>
      </c>
      <c r="R128" s="15">
        <f>15420+20320</f>
        <v>35740</v>
      </c>
      <c r="S128" s="15">
        <f t="shared" si="7"/>
        <v>0</v>
      </c>
      <c r="T128" s="43" t="s">
        <v>964</v>
      </c>
      <c r="U128" s="124" t="s">
        <v>965</v>
      </c>
      <c r="V128" s="43"/>
      <c r="W128" s="43"/>
      <c r="X128" s="43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26" t="s">
        <v>93</v>
      </c>
      <c r="C129" s="14">
        <v>43353</v>
      </c>
      <c r="D129" s="26" t="s">
        <v>94</v>
      </c>
      <c r="E129" s="37" t="s">
        <v>95</v>
      </c>
      <c r="F129" s="37" t="s">
        <v>45</v>
      </c>
      <c r="G129" s="139" t="s">
        <v>96</v>
      </c>
      <c r="H129" s="37" t="s">
        <v>97</v>
      </c>
      <c r="I129" s="26">
        <v>228</v>
      </c>
      <c r="J129" s="21">
        <v>43811</v>
      </c>
      <c r="K129" s="11"/>
      <c r="L129" s="37" t="s">
        <v>966</v>
      </c>
      <c r="M129" s="16">
        <v>5353</v>
      </c>
      <c r="N129" s="37" t="s">
        <v>30</v>
      </c>
      <c r="O129" s="15">
        <v>0</v>
      </c>
      <c r="P129" s="15">
        <v>25</v>
      </c>
      <c r="Q129" s="15">
        <f t="shared" si="6"/>
        <v>5328</v>
      </c>
      <c r="R129" s="15">
        <v>5333</v>
      </c>
      <c r="S129" s="15">
        <f t="shared" si="7"/>
        <v>5</v>
      </c>
      <c r="T129" s="43" t="s">
        <v>967</v>
      </c>
      <c r="U129" s="53">
        <v>43817</v>
      </c>
      <c r="V129" s="16">
        <v>40</v>
      </c>
      <c r="W129" s="37" t="s">
        <v>968</v>
      </c>
      <c r="X129" s="11"/>
      <c r="AF129" s="19"/>
      <c r="AG129" s="19"/>
    </row>
    <row r="130" spans="1:33" ht="15.75" customHeight="1">
      <c r="A130" s="8">
        <v>129</v>
      </c>
      <c r="B130" s="26" t="s">
        <v>383</v>
      </c>
      <c r="C130" s="14">
        <v>43259</v>
      </c>
      <c r="D130" s="26" t="s">
        <v>384</v>
      </c>
      <c r="E130" s="26" t="s">
        <v>385</v>
      </c>
      <c r="F130" s="26" t="s">
        <v>45</v>
      </c>
      <c r="G130" s="27" t="s">
        <v>57</v>
      </c>
      <c r="H130" s="26" t="s">
        <v>58</v>
      </c>
      <c r="I130" s="26">
        <v>229</v>
      </c>
      <c r="J130" s="14">
        <v>43831</v>
      </c>
      <c r="K130" s="43" t="s">
        <v>969</v>
      </c>
      <c r="L130" s="93">
        <v>43855</v>
      </c>
      <c r="M130" s="16">
        <v>11544</v>
      </c>
      <c r="N130" s="43" t="s">
        <v>30</v>
      </c>
      <c r="O130" s="15">
        <v>0</v>
      </c>
      <c r="P130" s="15">
        <v>120</v>
      </c>
      <c r="Q130" s="15">
        <f t="shared" si="6"/>
        <v>11424</v>
      </c>
      <c r="R130" s="28" t="s">
        <v>970</v>
      </c>
      <c r="S130" s="15">
        <f>11424-(3268.5+3266+1689.5+3236)</f>
        <v>-36</v>
      </c>
      <c r="T130" s="43" t="s">
        <v>971</v>
      </c>
      <c r="U130" s="140" t="s">
        <v>972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26" t="s">
        <v>61</v>
      </c>
      <c r="C131" s="14">
        <v>43462</v>
      </c>
      <c r="D131" s="26" t="s">
        <v>62</v>
      </c>
      <c r="E131" s="26" t="s">
        <v>63</v>
      </c>
      <c r="F131" s="26" t="s">
        <v>26</v>
      </c>
      <c r="G131" s="27" t="s">
        <v>381</v>
      </c>
      <c r="H131" s="26" t="s">
        <v>65</v>
      </c>
      <c r="I131" s="26">
        <v>230</v>
      </c>
      <c r="J131" s="14">
        <v>43831</v>
      </c>
      <c r="K131" s="43" t="s">
        <v>969</v>
      </c>
      <c r="L131" s="93">
        <v>43855</v>
      </c>
      <c r="M131" s="16">
        <v>7135</v>
      </c>
      <c r="N131" s="26" t="s">
        <v>30</v>
      </c>
      <c r="O131" s="28">
        <v>0</v>
      </c>
      <c r="P131" s="28">
        <v>25</v>
      </c>
      <c r="Q131" s="15">
        <f t="shared" si="6"/>
        <v>7110</v>
      </c>
      <c r="R131" s="28">
        <v>7135</v>
      </c>
      <c r="S131" s="15">
        <f>R131-Q131</f>
        <v>25</v>
      </c>
      <c r="T131" s="103" t="s">
        <v>973</v>
      </c>
      <c r="U131" s="141">
        <v>43829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26" t="s">
        <v>374</v>
      </c>
      <c r="C132" s="14">
        <v>43433</v>
      </c>
      <c r="D132" s="26" t="s">
        <v>375</v>
      </c>
      <c r="E132" s="26" t="s">
        <v>376</v>
      </c>
      <c r="F132" s="26" t="s">
        <v>377</v>
      </c>
      <c r="G132" s="27" t="s">
        <v>378</v>
      </c>
      <c r="H132" s="26" t="s">
        <v>379</v>
      </c>
      <c r="I132" s="26">
        <v>231</v>
      </c>
      <c r="J132" s="14">
        <v>43831</v>
      </c>
      <c r="K132" s="43" t="s">
        <v>969</v>
      </c>
      <c r="L132" s="93">
        <v>43855</v>
      </c>
      <c r="M132" s="15">
        <v>1357</v>
      </c>
      <c r="N132" s="26" t="s">
        <v>30</v>
      </c>
      <c r="O132" s="28">
        <v>0</v>
      </c>
      <c r="P132" s="28">
        <v>25</v>
      </c>
      <c r="Q132" s="15">
        <f t="shared" si="6"/>
        <v>1332</v>
      </c>
      <c r="R132" s="15">
        <v>1342</v>
      </c>
      <c r="S132" s="15">
        <f>R132-Q132</f>
        <v>10</v>
      </c>
      <c r="T132" s="103" t="s">
        <v>974</v>
      </c>
      <c r="U132" s="53">
        <v>43832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26" t="s">
        <v>361</v>
      </c>
      <c r="C133" s="14">
        <v>43160</v>
      </c>
      <c r="D133" s="26" t="s">
        <v>362</v>
      </c>
      <c r="E133" s="26" t="s">
        <v>363</v>
      </c>
      <c r="F133" s="26" t="s">
        <v>364</v>
      </c>
      <c r="G133" s="52" t="s">
        <v>365</v>
      </c>
      <c r="H133" s="26" t="s">
        <v>366</v>
      </c>
      <c r="I133" s="26">
        <v>232</v>
      </c>
      <c r="J133" s="14">
        <v>43831</v>
      </c>
      <c r="K133" s="43" t="s">
        <v>969</v>
      </c>
      <c r="L133" s="93">
        <v>43855</v>
      </c>
      <c r="M133" s="15">
        <v>2735</v>
      </c>
      <c r="N133" s="26" t="s">
        <v>30</v>
      </c>
      <c r="O133" s="28">
        <v>35</v>
      </c>
      <c r="P133" s="28">
        <v>25</v>
      </c>
      <c r="Q133" s="15">
        <f t="shared" si="6"/>
        <v>2710</v>
      </c>
      <c r="R133" s="15">
        <v>2720</v>
      </c>
      <c r="S133" s="15">
        <f>R133-Q133</f>
        <v>10</v>
      </c>
      <c r="T133" s="103" t="s">
        <v>975</v>
      </c>
      <c r="U133" s="53">
        <v>43839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spans="1:33" ht="15.75" customHeight="1">
      <c r="A134" s="8">
        <v>133</v>
      </c>
      <c r="B134" s="26" t="s">
        <v>357</v>
      </c>
      <c r="C134" s="14">
        <v>43367</v>
      </c>
      <c r="D134" s="26" t="s">
        <v>358</v>
      </c>
      <c r="E134" s="26" t="s">
        <v>44</v>
      </c>
      <c r="F134" s="26" t="s">
        <v>45</v>
      </c>
      <c r="G134" s="27" t="s">
        <v>46</v>
      </c>
      <c r="H134" s="26" t="s">
        <v>47</v>
      </c>
      <c r="I134" s="26">
        <v>233</v>
      </c>
      <c r="J134" s="14">
        <v>43831</v>
      </c>
      <c r="K134" s="43" t="s">
        <v>969</v>
      </c>
      <c r="L134" s="93">
        <v>43855</v>
      </c>
      <c r="M134" s="15">
        <v>745</v>
      </c>
      <c r="N134" s="26" t="s">
        <v>30</v>
      </c>
      <c r="O134" s="28">
        <v>35</v>
      </c>
      <c r="P134" s="28">
        <v>25</v>
      </c>
      <c r="Q134" s="15">
        <f t="shared" si="6"/>
        <v>720</v>
      </c>
      <c r="R134" s="15">
        <v>730</v>
      </c>
      <c r="S134" s="15">
        <f>R134-Q134</f>
        <v>10</v>
      </c>
      <c r="T134" s="103" t="s">
        <v>976</v>
      </c>
      <c r="U134" s="141">
        <v>43830</v>
      </c>
      <c r="V134" s="12"/>
      <c r="W134" s="12" t="s">
        <v>937</v>
      </c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136">
        <v>2019100884827</v>
      </c>
      <c r="C135" s="51">
        <v>43746</v>
      </c>
      <c r="D135" s="26" t="s">
        <v>77</v>
      </c>
      <c r="E135" s="43" t="s">
        <v>78</v>
      </c>
      <c r="F135" s="43" t="s">
        <v>26</v>
      </c>
      <c r="G135" s="52" t="s">
        <v>79</v>
      </c>
      <c r="H135" s="26" t="s">
        <v>80</v>
      </c>
      <c r="I135" s="28">
        <v>234</v>
      </c>
      <c r="J135" s="14">
        <v>43831</v>
      </c>
      <c r="K135" s="43" t="s">
        <v>969</v>
      </c>
      <c r="L135" s="93">
        <v>43855</v>
      </c>
      <c r="M135" s="43">
        <v>1225</v>
      </c>
      <c r="N135" s="43" t="s">
        <v>30</v>
      </c>
      <c r="O135" s="43">
        <v>0</v>
      </c>
      <c r="P135" s="43">
        <v>25</v>
      </c>
      <c r="Q135" s="15">
        <f t="shared" si="6"/>
        <v>1200</v>
      </c>
      <c r="R135" s="43" t="s">
        <v>977</v>
      </c>
      <c r="S135" s="15"/>
      <c r="T135" s="43" t="s">
        <v>978</v>
      </c>
      <c r="U135" s="124" t="s">
        <v>979</v>
      </c>
      <c r="V135" s="43"/>
      <c r="W135" s="43"/>
      <c r="X135" s="43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spans="1:33" ht="15.75" customHeight="1">
      <c r="A136" s="8">
        <v>135</v>
      </c>
      <c r="B136" s="26" t="s">
        <v>105</v>
      </c>
      <c r="C136" s="14">
        <v>42625</v>
      </c>
      <c r="D136" s="26" t="s">
        <v>106</v>
      </c>
      <c r="E136" s="26" t="s">
        <v>107</v>
      </c>
      <c r="F136" s="26" t="s">
        <v>26</v>
      </c>
      <c r="G136" s="43"/>
      <c r="H136" s="43"/>
      <c r="I136" s="26">
        <v>235</v>
      </c>
      <c r="J136" s="14">
        <v>43831</v>
      </c>
      <c r="K136" s="43" t="s">
        <v>980</v>
      </c>
      <c r="L136" s="93">
        <v>43846</v>
      </c>
      <c r="M136" s="28">
        <v>18170</v>
      </c>
      <c r="N136" s="43" t="s">
        <v>30</v>
      </c>
      <c r="O136" s="28">
        <v>0</v>
      </c>
      <c r="P136" s="15">
        <v>0</v>
      </c>
      <c r="Q136" s="15">
        <f t="shared" si="6"/>
        <v>18170</v>
      </c>
      <c r="R136" s="15">
        <v>18170</v>
      </c>
      <c r="S136" s="15">
        <f>R136-Q136</f>
        <v>0</v>
      </c>
      <c r="T136" s="103" t="s">
        <v>981</v>
      </c>
      <c r="U136" s="53">
        <v>43853</v>
      </c>
      <c r="V136" s="43"/>
      <c r="W136" s="43"/>
      <c r="X136" s="43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26" t="s">
        <v>829</v>
      </c>
      <c r="C137" s="14">
        <v>42979</v>
      </c>
      <c r="D137" s="26" t="s">
        <v>741</v>
      </c>
      <c r="E137" s="26" t="s">
        <v>742</v>
      </c>
      <c r="F137" s="26" t="s">
        <v>743</v>
      </c>
      <c r="G137" s="27" t="s">
        <v>744</v>
      </c>
      <c r="H137" s="26" t="s">
        <v>745</v>
      </c>
      <c r="I137" s="26">
        <v>236</v>
      </c>
      <c r="J137" s="14">
        <v>43862</v>
      </c>
      <c r="K137" s="43" t="s">
        <v>982</v>
      </c>
      <c r="L137" s="93">
        <v>43886</v>
      </c>
      <c r="M137" s="15">
        <v>251</v>
      </c>
      <c r="N137" s="26" t="s">
        <v>40</v>
      </c>
      <c r="O137" s="28">
        <v>0</v>
      </c>
      <c r="P137" s="28">
        <v>25</v>
      </c>
      <c r="Q137" s="15">
        <f t="shared" si="6"/>
        <v>226</v>
      </c>
      <c r="R137" s="26">
        <v>245</v>
      </c>
      <c r="S137" s="15">
        <f>R137-Q137</f>
        <v>19</v>
      </c>
      <c r="T137" s="103" t="s">
        <v>983</v>
      </c>
      <c r="U137" s="53">
        <v>43866</v>
      </c>
      <c r="V137" s="43"/>
      <c r="W137" s="43"/>
      <c r="X137" s="4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361</v>
      </c>
      <c r="C138" s="14">
        <v>43160</v>
      </c>
      <c r="D138" s="26" t="s">
        <v>362</v>
      </c>
      <c r="E138" s="26" t="s">
        <v>363</v>
      </c>
      <c r="F138" s="26" t="s">
        <v>364</v>
      </c>
      <c r="G138" s="52" t="s">
        <v>365</v>
      </c>
      <c r="H138" s="26" t="s">
        <v>366</v>
      </c>
      <c r="I138" s="26">
        <v>237</v>
      </c>
      <c r="J138" s="14">
        <v>43862</v>
      </c>
      <c r="K138" s="43" t="s">
        <v>984</v>
      </c>
      <c r="L138" s="93">
        <v>43886</v>
      </c>
      <c r="M138" s="15">
        <v>2770</v>
      </c>
      <c r="N138" s="26" t="s">
        <v>30</v>
      </c>
      <c r="O138" s="28">
        <v>35</v>
      </c>
      <c r="P138" s="28">
        <v>25</v>
      </c>
      <c r="Q138" s="15">
        <f t="shared" si="6"/>
        <v>2745</v>
      </c>
      <c r="R138" s="15">
        <v>2770</v>
      </c>
      <c r="S138" s="15">
        <f>R138-Q138</f>
        <v>25</v>
      </c>
      <c r="T138" s="12" t="s">
        <v>985</v>
      </c>
      <c r="U138" s="53">
        <v>43866</v>
      </c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26" t="s">
        <v>357</v>
      </c>
      <c r="C139" s="14">
        <v>43367</v>
      </c>
      <c r="D139" s="26" t="s">
        <v>358</v>
      </c>
      <c r="E139" s="26" t="s">
        <v>44</v>
      </c>
      <c r="F139" s="26" t="s">
        <v>45</v>
      </c>
      <c r="G139" s="27" t="s">
        <v>46</v>
      </c>
      <c r="H139" s="26" t="s">
        <v>47</v>
      </c>
      <c r="I139" s="26">
        <v>238</v>
      </c>
      <c r="J139" s="14">
        <v>43862</v>
      </c>
      <c r="K139" s="43" t="s">
        <v>984</v>
      </c>
      <c r="L139" s="93">
        <v>43886</v>
      </c>
      <c r="M139" s="15">
        <v>745</v>
      </c>
      <c r="N139" s="26" t="s">
        <v>30</v>
      </c>
      <c r="O139" s="28">
        <v>0</v>
      </c>
      <c r="P139" s="28">
        <v>25</v>
      </c>
      <c r="Q139" s="15">
        <f t="shared" si="6"/>
        <v>720</v>
      </c>
      <c r="R139" s="15">
        <v>730</v>
      </c>
      <c r="S139" s="15">
        <f>R139-Q139</f>
        <v>10</v>
      </c>
      <c r="T139" s="103" t="s">
        <v>986</v>
      </c>
      <c r="U139" s="53">
        <v>43859</v>
      </c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3" ht="15.75" customHeight="1">
      <c r="A140" s="8">
        <v>139</v>
      </c>
      <c r="B140" s="136">
        <v>2019100884827</v>
      </c>
      <c r="C140" s="51">
        <v>43746</v>
      </c>
      <c r="D140" s="26" t="s">
        <v>77</v>
      </c>
      <c r="E140" s="43" t="s">
        <v>78</v>
      </c>
      <c r="F140" s="43" t="s">
        <v>26</v>
      </c>
      <c r="G140" s="52" t="s">
        <v>79</v>
      </c>
      <c r="H140" s="26" t="s">
        <v>80</v>
      </c>
      <c r="I140" s="28">
        <v>239</v>
      </c>
      <c r="J140" s="14">
        <v>43862</v>
      </c>
      <c r="K140" s="43" t="s">
        <v>984</v>
      </c>
      <c r="L140" s="93">
        <v>43886</v>
      </c>
      <c r="M140" s="43">
        <v>1260</v>
      </c>
      <c r="N140" s="43" t="s">
        <v>30</v>
      </c>
      <c r="O140" s="43">
        <v>35</v>
      </c>
      <c r="P140" s="43">
        <v>25</v>
      </c>
      <c r="Q140" s="15">
        <f t="shared" si="6"/>
        <v>1235</v>
      </c>
      <c r="R140" s="43">
        <v>1235</v>
      </c>
      <c r="S140" s="15">
        <f>R140-Q140</f>
        <v>0</v>
      </c>
      <c r="T140" s="103" t="s">
        <v>987</v>
      </c>
      <c r="U140" s="53">
        <v>43866</v>
      </c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3" ht="15.75" customHeight="1">
      <c r="A141" s="8">
        <v>140</v>
      </c>
      <c r="B141" s="26" t="s">
        <v>383</v>
      </c>
      <c r="C141" s="14">
        <v>43259</v>
      </c>
      <c r="D141" s="26" t="s">
        <v>384</v>
      </c>
      <c r="E141" s="26" t="s">
        <v>385</v>
      </c>
      <c r="F141" s="26" t="s">
        <v>45</v>
      </c>
      <c r="G141" s="27" t="s">
        <v>57</v>
      </c>
      <c r="H141" s="26" t="s">
        <v>58</v>
      </c>
      <c r="I141" s="26">
        <v>240</v>
      </c>
      <c r="J141" s="14">
        <v>43862</v>
      </c>
      <c r="K141" s="43" t="s">
        <v>984</v>
      </c>
      <c r="L141" s="93">
        <v>43886</v>
      </c>
      <c r="M141" s="16">
        <v>11516</v>
      </c>
      <c r="N141" s="43" t="s">
        <v>30</v>
      </c>
      <c r="O141" s="15">
        <v>0</v>
      </c>
      <c r="P141" s="15">
        <v>120</v>
      </c>
      <c r="Q141" s="15">
        <f t="shared" si="6"/>
        <v>11396</v>
      </c>
      <c r="R141" s="28">
        <f>3166+3137.5+3170+1958.5</f>
        <v>11432</v>
      </c>
      <c r="S141" s="15">
        <f>Q141-R141</f>
        <v>-36</v>
      </c>
      <c r="T141" s="12" t="s">
        <v>988</v>
      </c>
      <c r="U141" s="140" t="s">
        <v>989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26" t="s">
        <v>374</v>
      </c>
      <c r="C142" s="14">
        <v>43433</v>
      </c>
      <c r="D142" s="26" t="s">
        <v>375</v>
      </c>
      <c r="E142" s="26" t="s">
        <v>376</v>
      </c>
      <c r="F142" s="26" t="s">
        <v>377</v>
      </c>
      <c r="G142" s="27" t="s">
        <v>378</v>
      </c>
      <c r="H142" s="26" t="s">
        <v>379</v>
      </c>
      <c r="I142" s="26">
        <v>241</v>
      </c>
      <c r="J142" s="14">
        <v>43862</v>
      </c>
      <c r="K142" s="43" t="s">
        <v>984</v>
      </c>
      <c r="L142" s="93">
        <v>43886</v>
      </c>
      <c r="M142" s="15">
        <v>3012</v>
      </c>
      <c r="N142" s="26" t="s">
        <v>30</v>
      </c>
      <c r="O142" s="28">
        <v>0</v>
      </c>
      <c r="P142" s="28">
        <v>25</v>
      </c>
      <c r="Q142" s="15">
        <f t="shared" si="6"/>
        <v>2987</v>
      </c>
      <c r="R142" s="15">
        <v>2977</v>
      </c>
      <c r="S142" s="15">
        <f>R142-Q142</f>
        <v>-10</v>
      </c>
      <c r="T142" s="103" t="s">
        <v>990</v>
      </c>
      <c r="U142" s="53">
        <v>43868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26" t="s">
        <v>61</v>
      </c>
      <c r="C143" s="14">
        <v>43462</v>
      </c>
      <c r="D143" s="26" t="s">
        <v>62</v>
      </c>
      <c r="E143" s="26" t="s">
        <v>63</v>
      </c>
      <c r="F143" s="26" t="s">
        <v>26</v>
      </c>
      <c r="G143" s="27" t="s">
        <v>381</v>
      </c>
      <c r="H143" s="26" t="s">
        <v>65</v>
      </c>
      <c r="I143" s="26">
        <v>242</v>
      </c>
      <c r="J143" s="14">
        <v>43862</v>
      </c>
      <c r="K143" s="43" t="s">
        <v>984</v>
      </c>
      <c r="L143" s="93">
        <v>43886</v>
      </c>
      <c r="M143" s="16">
        <v>7468</v>
      </c>
      <c r="N143" s="26" t="s">
        <v>30</v>
      </c>
      <c r="O143" s="28">
        <v>0</v>
      </c>
      <c r="P143" s="28">
        <v>25</v>
      </c>
      <c r="Q143" s="15">
        <f t="shared" si="6"/>
        <v>7443</v>
      </c>
      <c r="R143" s="28">
        <v>7468</v>
      </c>
      <c r="S143" s="15">
        <f>R143-Q143</f>
        <v>25</v>
      </c>
      <c r="T143" s="103" t="s">
        <v>991</v>
      </c>
      <c r="U143" s="53">
        <v>43867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35">
        <v>20200123105564</v>
      </c>
      <c r="C144" s="14">
        <v>43853</v>
      </c>
      <c r="D144" s="26" t="s">
        <v>992</v>
      </c>
      <c r="E144" s="26" t="s">
        <v>993</v>
      </c>
      <c r="F144" s="26" t="s">
        <v>45</v>
      </c>
      <c r="G144" s="27" t="s">
        <v>994</v>
      </c>
      <c r="H144" s="26" t="s">
        <v>995</v>
      </c>
      <c r="I144" s="26">
        <v>243</v>
      </c>
      <c r="J144" s="14">
        <v>43862</v>
      </c>
      <c r="K144" s="26" t="s">
        <v>996</v>
      </c>
      <c r="L144" s="93">
        <v>43886</v>
      </c>
      <c r="M144" s="16">
        <v>425</v>
      </c>
      <c r="N144" s="26" t="s">
        <v>30</v>
      </c>
      <c r="O144" s="28">
        <v>0</v>
      </c>
      <c r="P144" s="28">
        <v>25</v>
      </c>
      <c r="Q144" s="15">
        <f t="shared" si="6"/>
        <v>400</v>
      </c>
      <c r="R144" s="28">
        <v>400</v>
      </c>
      <c r="S144" s="15">
        <f>R144-Q144</f>
        <v>0</v>
      </c>
      <c r="T144" s="103" t="s">
        <v>997</v>
      </c>
      <c r="U144" s="53">
        <v>43857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20200121134291</v>
      </c>
      <c r="C145" s="10">
        <v>43851</v>
      </c>
      <c r="D145" s="12" t="s">
        <v>369</v>
      </c>
      <c r="E145" s="12" t="s">
        <v>370</v>
      </c>
      <c r="F145" s="12" t="s">
        <v>84</v>
      </c>
      <c r="G145" s="13" t="s">
        <v>371</v>
      </c>
      <c r="H145" s="12" t="s">
        <v>372</v>
      </c>
      <c r="I145" s="12">
        <v>244</v>
      </c>
      <c r="J145" s="21">
        <v>43862</v>
      </c>
      <c r="K145" s="12" t="s">
        <v>998</v>
      </c>
      <c r="L145" s="12"/>
      <c r="M145" s="12">
        <v>2725</v>
      </c>
      <c r="N145" s="11" t="s">
        <v>30</v>
      </c>
      <c r="O145" s="12">
        <v>0</v>
      </c>
      <c r="P145" s="12">
        <v>25</v>
      </c>
      <c r="Q145" s="15">
        <f t="shared" si="6"/>
        <v>2700</v>
      </c>
      <c r="R145" s="12">
        <v>2725</v>
      </c>
      <c r="S145" s="15">
        <f>R145-Q145</f>
        <v>25</v>
      </c>
      <c r="T145" s="12" t="s">
        <v>999</v>
      </c>
      <c r="U145" s="53">
        <v>43894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26" t="s">
        <v>105</v>
      </c>
      <c r="C146" s="14">
        <v>42625</v>
      </c>
      <c r="D146" s="26" t="s">
        <v>106</v>
      </c>
      <c r="E146" s="26" t="s">
        <v>107</v>
      </c>
      <c r="F146" s="26" t="s">
        <v>26</v>
      </c>
      <c r="G146" s="43"/>
      <c r="H146" s="43"/>
      <c r="I146" s="12">
        <v>245</v>
      </c>
      <c r="J146" s="21">
        <v>43862</v>
      </c>
      <c r="K146" s="43" t="s">
        <v>1000</v>
      </c>
      <c r="L146" s="93">
        <v>43846</v>
      </c>
      <c r="M146" s="28">
        <v>0</v>
      </c>
      <c r="N146" s="43" t="s">
        <v>30</v>
      </c>
      <c r="O146" s="28">
        <v>0</v>
      </c>
      <c r="P146" s="15">
        <v>0</v>
      </c>
      <c r="Q146" s="15">
        <f t="shared" si="6"/>
        <v>0</v>
      </c>
      <c r="R146" s="15"/>
      <c r="S146" s="15">
        <f>R146-Q146</f>
        <v>0</v>
      </c>
      <c r="T146" s="43"/>
      <c r="U146" s="12"/>
      <c r="V146" s="43"/>
      <c r="W146" s="43"/>
      <c r="X146" s="43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26" t="s">
        <v>383</v>
      </c>
      <c r="C147" s="14">
        <v>43259</v>
      </c>
      <c r="D147" s="26" t="s">
        <v>384</v>
      </c>
      <c r="E147" s="26" t="s">
        <v>385</v>
      </c>
      <c r="F147" s="26" t="s">
        <v>45</v>
      </c>
      <c r="G147" s="27" t="s">
        <v>57</v>
      </c>
      <c r="H147" s="26" t="s">
        <v>58</v>
      </c>
      <c r="I147" s="26">
        <v>246</v>
      </c>
      <c r="J147" s="14">
        <v>43891</v>
      </c>
      <c r="K147" s="43" t="s">
        <v>1001</v>
      </c>
      <c r="L147" s="93">
        <v>43915</v>
      </c>
      <c r="M147" s="16">
        <v>11496</v>
      </c>
      <c r="N147" s="43" t="s">
        <v>30</v>
      </c>
      <c r="O147" s="15">
        <v>36</v>
      </c>
      <c r="P147" s="15">
        <v>120</v>
      </c>
      <c r="Q147" s="15">
        <f t="shared" si="6"/>
        <v>11376</v>
      </c>
      <c r="R147" s="28">
        <f>3067.5+3118+3116+2110.5</f>
        <v>11412</v>
      </c>
      <c r="S147" s="15">
        <f>Q147-R147</f>
        <v>-36</v>
      </c>
      <c r="T147" s="12" t="s">
        <v>1002</v>
      </c>
      <c r="U147" s="124" t="s">
        <v>1003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spans="1:33" ht="15.75" customHeight="1">
      <c r="A148" s="8">
        <v>147</v>
      </c>
      <c r="B148" s="26" t="s">
        <v>374</v>
      </c>
      <c r="C148" s="14">
        <v>43433</v>
      </c>
      <c r="D148" s="26" t="s">
        <v>375</v>
      </c>
      <c r="E148" s="26" t="s">
        <v>376</v>
      </c>
      <c r="F148" s="26" t="s">
        <v>377</v>
      </c>
      <c r="G148" s="27" t="s">
        <v>378</v>
      </c>
      <c r="H148" s="26" t="s">
        <v>379</v>
      </c>
      <c r="I148" s="26">
        <v>247</v>
      </c>
      <c r="J148" s="14">
        <v>43891</v>
      </c>
      <c r="K148" s="43" t="s">
        <v>1001</v>
      </c>
      <c r="L148" s="93">
        <v>43915</v>
      </c>
      <c r="M148" s="15">
        <v>1725</v>
      </c>
      <c r="N148" s="26" t="s">
        <v>30</v>
      </c>
      <c r="O148" s="28">
        <v>0</v>
      </c>
      <c r="P148" s="28">
        <v>25</v>
      </c>
      <c r="Q148" s="15">
        <f t="shared" si="6"/>
        <v>1700</v>
      </c>
      <c r="R148" s="15">
        <v>1690</v>
      </c>
      <c r="S148" s="15">
        <f t="shared" ref="S148:S161" si="8">R148-Q148</f>
        <v>-10</v>
      </c>
      <c r="T148" s="103" t="s">
        <v>1004</v>
      </c>
      <c r="U148" s="53">
        <v>43889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26" t="s">
        <v>61</v>
      </c>
      <c r="C149" s="14">
        <v>43462</v>
      </c>
      <c r="D149" s="26" t="s">
        <v>62</v>
      </c>
      <c r="E149" s="26" t="s">
        <v>63</v>
      </c>
      <c r="F149" s="26" t="s">
        <v>26</v>
      </c>
      <c r="G149" s="27" t="s">
        <v>381</v>
      </c>
      <c r="H149" s="26" t="s">
        <v>65</v>
      </c>
      <c r="I149" s="26">
        <v>248</v>
      </c>
      <c r="J149" s="14">
        <v>43891</v>
      </c>
      <c r="K149" s="43" t="s">
        <v>1001</v>
      </c>
      <c r="L149" s="93">
        <v>43915</v>
      </c>
      <c r="M149" s="16">
        <v>7297</v>
      </c>
      <c r="N149" s="26" t="s">
        <v>30</v>
      </c>
      <c r="O149" s="28">
        <v>0</v>
      </c>
      <c r="P149" s="28">
        <v>25</v>
      </c>
      <c r="Q149" s="15">
        <f t="shared" si="6"/>
        <v>7272</v>
      </c>
      <c r="R149" s="28">
        <v>7297</v>
      </c>
      <c r="S149" s="15">
        <f t="shared" si="8"/>
        <v>25</v>
      </c>
      <c r="T149" s="103" t="s">
        <v>1005</v>
      </c>
      <c r="U149" s="53">
        <v>43886</v>
      </c>
      <c r="V149" s="12"/>
      <c r="W149" s="12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26" t="s">
        <v>829</v>
      </c>
      <c r="C150" s="14">
        <v>42979</v>
      </c>
      <c r="D150" s="26" t="s">
        <v>741</v>
      </c>
      <c r="E150" s="26" t="s">
        <v>742</v>
      </c>
      <c r="F150" s="26" t="s">
        <v>743</v>
      </c>
      <c r="G150" s="27" t="s">
        <v>744</v>
      </c>
      <c r="H150" s="26" t="s">
        <v>745</v>
      </c>
      <c r="I150" s="26">
        <v>249</v>
      </c>
      <c r="J150" s="14">
        <v>43891</v>
      </c>
      <c r="K150" s="43" t="s">
        <v>1006</v>
      </c>
      <c r="L150" s="93">
        <v>43915</v>
      </c>
      <c r="M150" s="15">
        <v>71</v>
      </c>
      <c r="N150" s="26" t="s">
        <v>40</v>
      </c>
      <c r="O150" s="28">
        <v>0</v>
      </c>
      <c r="P150" s="28">
        <v>26</v>
      </c>
      <c r="Q150" s="15">
        <f t="shared" si="6"/>
        <v>45</v>
      </c>
      <c r="R150" s="26">
        <v>71</v>
      </c>
      <c r="S150" s="15">
        <f t="shared" si="8"/>
        <v>26</v>
      </c>
      <c r="T150" s="103" t="s">
        <v>1007</v>
      </c>
      <c r="U150" s="142">
        <v>43906</v>
      </c>
      <c r="V150" s="12"/>
      <c r="W150" s="43"/>
      <c r="X150" s="43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11" t="s">
        <v>361</v>
      </c>
      <c r="C151" s="21">
        <v>43160</v>
      </c>
      <c r="D151" s="11" t="s">
        <v>362</v>
      </c>
      <c r="E151" s="11" t="s">
        <v>363</v>
      </c>
      <c r="F151" s="11" t="s">
        <v>364</v>
      </c>
      <c r="G151" s="13" t="s">
        <v>365</v>
      </c>
      <c r="H151" s="11" t="s">
        <v>366</v>
      </c>
      <c r="I151" s="11">
        <v>250</v>
      </c>
      <c r="J151" s="21">
        <v>43891</v>
      </c>
      <c r="K151" s="12" t="s">
        <v>1001</v>
      </c>
      <c r="L151" s="79">
        <v>43915</v>
      </c>
      <c r="M151" s="16">
        <v>2870</v>
      </c>
      <c r="N151" s="11" t="s">
        <v>30</v>
      </c>
      <c r="O151" s="30">
        <v>0</v>
      </c>
      <c r="P151" s="30">
        <v>25</v>
      </c>
      <c r="Q151" s="16">
        <f t="shared" si="6"/>
        <v>2845</v>
      </c>
      <c r="R151" s="16">
        <v>2870</v>
      </c>
      <c r="S151" s="16">
        <f t="shared" si="8"/>
        <v>25</v>
      </c>
      <c r="T151" s="103" t="s">
        <v>1008</v>
      </c>
      <c r="U151" s="142">
        <v>43894</v>
      </c>
      <c r="V151" s="12"/>
      <c r="W151" s="12"/>
      <c r="X151" s="12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11" t="s">
        <v>357</v>
      </c>
      <c r="C152" s="21">
        <v>43367</v>
      </c>
      <c r="D152" s="11" t="s">
        <v>358</v>
      </c>
      <c r="E152" s="11" t="s">
        <v>44</v>
      </c>
      <c r="F152" s="11" t="s">
        <v>45</v>
      </c>
      <c r="G152" s="13" t="s">
        <v>46</v>
      </c>
      <c r="H152" s="11" t="s">
        <v>47</v>
      </c>
      <c r="I152" s="11">
        <v>251</v>
      </c>
      <c r="J152" s="21">
        <v>43891</v>
      </c>
      <c r="K152" s="12" t="s">
        <v>1001</v>
      </c>
      <c r="L152" s="79">
        <v>43915</v>
      </c>
      <c r="M152" s="16">
        <v>745</v>
      </c>
      <c r="N152" s="11" t="s">
        <v>30</v>
      </c>
      <c r="O152" s="30">
        <v>35</v>
      </c>
      <c r="P152" s="30">
        <v>25</v>
      </c>
      <c r="Q152" s="16">
        <f t="shared" si="6"/>
        <v>720</v>
      </c>
      <c r="R152" s="16">
        <v>730</v>
      </c>
      <c r="S152" s="16">
        <f t="shared" si="8"/>
        <v>10</v>
      </c>
      <c r="T152" s="103" t="s">
        <v>1009</v>
      </c>
      <c r="U152" s="142">
        <v>43894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2019100884827</v>
      </c>
      <c r="C153" s="10">
        <v>43746</v>
      </c>
      <c r="D153" s="11" t="s">
        <v>77</v>
      </c>
      <c r="E153" s="12" t="s">
        <v>78</v>
      </c>
      <c r="F153" s="12" t="s">
        <v>26</v>
      </c>
      <c r="G153" s="13" t="s">
        <v>79</v>
      </c>
      <c r="H153" s="11" t="s">
        <v>80</v>
      </c>
      <c r="I153" s="30">
        <v>252</v>
      </c>
      <c r="J153" s="21">
        <v>43891</v>
      </c>
      <c r="K153" s="12" t="s">
        <v>1001</v>
      </c>
      <c r="L153" s="79">
        <v>43915</v>
      </c>
      <c r="M153" s="12">
        <v>1260</v>
      </c>
      <c r="N153" s="12" t="s">
        <v>30</v>
      </c>
      <c r="O153" s="12">
        <v>35</v>
      </c>
      <c r="P153" s="12">
        <v>25</v>
      </c>
      <c r="Q153" s="16">
        <f t="shared" si="6"/>
        <v>1235</v>
      </c>
      <c r="R153" s="12">
        <v>1235</v>
      </c>
      <c r="S153" s="16">
        <f t="shared" si="8"/>
        <v>0</v>
      </c>
      <c r="T153" s="103" t="s">
        <v>1010</v>
      </c>
      <c r="U153" s="53">
        <v>43887</v>
      </c>
      <c r="V153" s="12"/>
      <c r="W153" s="12"/>
      <c r="X153" s="12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11" t="s">
        <v>93</v>
      </c>
      <c r="C154" s="21">
        <v>43353</v>
      </c>
      <c r="D154" s="11" t="s">
        <v>94</v>
      </c>
      <c r="E154" s="37" t="s">
        <v>95</v>
      </c>
      <c r="F154" s="37" t="s">
        <v>45</v>
      </c>
      <c r="G154" s="38" t="s">
        <v>96</v>
      </c>
      <c r="H154" s="37" t="s">
        <v>97</v>
      </c>
      <c r="I154" s="11">
        <v>253</v>
      </c>
      <c r="J154" s="21">
        <v>43891</v>
      </c>
      <c r="K154" s="12" t="s">
        <v>392</v>
      </c>
      <c r="L154" s="12"/>
      <c r="M154" s="16">
        <v>5533</v>
      </c>
      <c r="N154" s="37" t="s">
        <v>30</v>
      </c>
      <c r="O154" s="16">
        <v>0</v>
      </c>
      <c r="P154" s="16">
        <v>25</v>
      </c>
      <c r="Q154" s="16">
        <f t="shared" si="6"/>
        <v>5508</v>
      </c>
      <c r="R154" s="16">
        <v>5513</v>
      </c>
      <c r="S154" s="16">
        <f t="shared" si="8"/>
        <v>5</v>
      </c>
      <c r="T154" s="103" t="s">
        <v>1011</v>
      </c>
      <c r="U154" s="142">
        <v>43896</v>
      </c>
      <c r="V154" s="16">
        <v>40</v>
      </c>
      <c r="W154" s="37" t="s">
        <v>968</v>
      </c>
      <c r="X154" s="11"/>
      <c r="AF154" s="19"/>
      <c r="AG154" s="19"/>
    </row>
    <row r="155" spans="1:33" ht="15.75" customHeight="1">
      <c r="A155" s="8">
        <v>154</v>
      </c>
      <c r="B155" s="80">
        <v>20200225135060</v>
      </c>
      <c r="C155" s="10">
        <v>43886</v>
      </c>
      <c r="D155" s="12" t="s">
        <v>99</v>
      </c>
      <c r="E155" s="12" t="s">
        <v>100</v>
      </c>
      <c r="F155" s="12" t="s">
        <v>26</v>
      </c>
      <c r="G155" s="38" t="s">
        <v>101</v>
      </c>
      <c r="H155" s="12" t="s">
        <v>102</v>
      </c>
      <c r="I155" s="12">
        <v>254</v>
      </c>
      <c r="J155" s="21">
        <v>43891</v>
      </c>
      <c r="K155" s="12" t="s">
        <v>1001</v>
      </c>
      <c r="L155" s="12"/>
      <c r="M155" s="12">
        <v>1574</v>
      </c>
      <c r="N155" s="37" t="s">
        <v>30</v>
      </c>
      <c r="O155" s="12">
        <v>0</v>
      </c>
      <c r="P155" s="12">
        <v>0</v>
      </c>
      <c r="Q155" s="16">
        <f t="shared" si="6"/>
        <v>1574</v>
      </c>
      <c r="R155" s="12">
        <v>1554</v>
      </c>
      <c r="S155" s="16">
        <f t="shared" si="8"/>
        <v>-20</v>
      </c>
      <c r="T155" s="103" t="s">
        <v>1012</v>
      </c>
      <c r="U155" s="53">
        <v>43894</v>
      </c>
      <c r="V155" s="12"/>
      <c r="W155" s="12"/>
      <c r="X155" s="12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spans="1:33" ht="15.75" customHeight="1">
      <c r="A156" s="8">
        <v>155</v>
      </c>
      <c r="B156" s="80">
        <v>20200121134291</v>
      </c>
      <c r="C156" s="10">
        <v>43851</v>
      </c>
      <c r="D156" s="12" t="s">
        <v>369</v>
      </c>
      <c r="E156" s="12" t="s">
        <v>370</v>
      </c>
      <c r="F156" s="12" t="s">
        <v>84</v>
      </c>
      <c r="G156" s="13" t="s">
        <v>371</v>
      </c>
      <c r="H156" s="12" t="s">
        <v>372</v>
      </c>
      <c r="I156" s="12">
        <v>255</v>
      </c>
      <c r="J156" s="21">
        <v>43891</v>
      </c>
      <c r="K156" s="12" t="s">
        <v>998</v>
      </c>
      <c r="L156" s="12"/>
      <c r="M156" s="12">
        <v>2112.5</v>
      </c>
      <c r="N156" s="11" t="s">
        <v>30</v>
      </c>
      <c r="O156" s="12">
        <v>0</v>
      </c>
      <c r="P156" s="12">
        <v>25</v>
      </c>
      <c r="Q156" s="15">
        <f t="shared" si="6"/>
        <v>2087.5</v>
      </c>
      <c r="R156" s="12">
        <v>2112.5</v>
      </c>
      <c r="S156" s="16">
        <f t="shared" si="8"/>
        <v>25</v>
      </c>
      <c r="T156" s="103" t="s">
        <v>1013</v>
      </c>
      <c r="U156" s="53">
        <v>43903</v>
      </c>
      <c r="V156" s="12"/>
      <c r="W156" s="12"/>
      <c r="X156" s="12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26" t="s">
        <v>105</v>
      </c>
      <c r="C157" s="14">
        <v>42625</v>
      </c>
      <c r="D157" s="26" t="s">
        <v>106</v>
      </c>
      <c r="E157" s="26" t="s">
        <v>107</v>
      </c>
      <c r="F157" s="26" t="s">
        <v>26</v>
      </c>
      <c r="G157" s="43"/>
      <c r="H157" s="43"/>
      <c r="I157" s="12">
        <v>256</v>
      </c>
      <c r="J157" s="21">
        <v>43891</v>
      </c>
      <c r="K157" s="43" t="s">
        <v>1000</v>
      </c>
      <c r="L157" s="93">
        <v>43846</v>
      </c>
      <c r="M157" s="28">
        <v>7430</v>
      </c>
      <c r="N157" s="43" t="s">
        <v>30</v>
      </c>
      <c r="O157" s="28">
        <v>0</v>
      </c>
      <c r="P157" s="15">
        <v>0</v>
      </c>
      <c r="Q157" s="15">
        <f t="shared" si="6"/>
        <v>7430</v>
      </c>
      <c r="R157" s="15">
        <v>7430</v>
      </c>
      <c r="S157" s="16">
        <f t="shared" si="8"/>
        <v>0</v>
      </c>
      <c r="T157" s="103" t="s">
        <v>470</v>
      </c>
      <c r="U157" s="142">
        <v>44005</v>
      </c>
      <c r="V157" s="12"/>
      <c r="W157" s="12"/>
      <c r="X157" s="12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80">
        <v>20200315135103</v>
      </c>
      <c r="C158" s="10">
        <v>43905</v>
      </c>
      <c r="D158" s="12" t="s">
        <v>1014</v>
      </c>
      <c r="E158" s="12" t="s">
        <v>1015</v>
      </c>
      <c r="F158" s="12" t="s">
        <v>1016</v>
      </c>
      <c r="G158" s="13" t="s">
        <v>1017</v>
      </c>
      <c r="H158" s="12" t="s">
        <v>1018</v>
      </c>
      <c r="I158" s="12">
        <v>257</v>
      </c>
      <c r="J158" s="21">
        <v>43907</v>
      </c>
      <c r="K158" s="12" t="s">
        <v>1019</v>
      </c>
      <c r="L158" s="12"/>
      <c r="M158" s="12">
        <v>3600</v>
      </c>
      <c r="N158" s="11" t="s">
        <v>30</v>
      </c>
      <c r="O158" s="12">
        <v>0</v>
      </c>
      <c r="P158" s="12">
        <v>0</v>
      </c>
      <c r="Q158" s="15">
        <f t="shared" si="6"/>
        <v>3600</v>
      </c>
      <c r="R158" s="12">
        <v>3590</v>
      </c>
      <c r="S158" s="16">
        <f t="shared" si="8"/>
        <v>-10</v>
      </c>
      <c r="T158" s="103" t="s">
        <v>1020</v>
      </c>
      <c r="U158" s="53">
        <v>43910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12">
        <v>20200320134778</v>
      </c>
      <c r="C159" s="10">
        <v>43910</v>
      </c>
      <c r="D159" s="12" t="s">
        <v>404</v>
      </c>
      <c r="E159" s="12" t="s">
        <v>405</v>
      </c>
      <c r="F159" s="12" t="s">
        <v>406</v>
      </c>
      <c r="G159" s="13" t="s">
        <v>407</v>
      </c>
      <c r="H159" s="12" t="s">
        <v>408</v>
      </c>
      <c r="I159" s="12">
        <v>258</v>
      </c>
      <c r="J159" s="21">
        <v>43910</v>
      </c>
      <c r="K159" s="12" t="s">
        <v>1021</v>
      </c>
      <c r="L159" s="12"/>
      <c r="M159" s="12">
        <v>836</v>
      </c>
      <c r="N159" s="11" t="s">
        <v>30</v>
      </c>
      <c r="O159" s="12">
        <v>0</v>
      </c>
      <c r="P159" s="12">
        <v>0</v>
      </c>
      <c r="Q159" s="12">
        <v>836</v>
      </c>
      <c r="R159" s="12">
        <v>796</v>
      </c>
      <c r="S159" s="16">
        <f t="shared" si="8"/>
        <v>-40</v>
      </c>
      <c r="T159" s="12" t="s">
        <v>1022</v>
      </c>
      <c r="U159" s="53">
        <v>43915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12">
        <v>20200320134778</v>
      </c>
      <c r="C160" s="10">
        <v>43910</v>
      </c>
      <c r="D160" s="12" t="s">
        <v>411</v>
      </c>
      <c r="E160" s="12" t="s">
        <v>412</v>
      </c>
      <c r="F160" s="12" t="s">
        <v>406</v>
      </c>
      <c r="G160" s="13" t="s">
        <v>413</v>
      </c>
      <c r="H160" s="12" t="s">
        <v>414</v>
      </c>
      <c r="I160" s="12">
        <v>259</v>
      </c>
      <c r="J160" s="21">
        <v>43910</v>
      </c>
      <c r="K160" s="12" t="s">
        <v>1021</v>
      </c>
      <c r="L160" s="12"/>
      <c r="M160" s="12">
        <v>836</v>
      </c>
      <c r="N160" s="11" t="s">
        <v>30</v>
      </c>
      <c r="O160" s="12">
        <v>0</v>
      </c>
      <c r="P160" s="12">
        <v>0</v>
      </c>
      <c r="Q160" s="12">
        <v>836</v>
      </c>
      <c r="R160" s="12">
        <v>836</v>
      </c>
      <c r="S160" s="16">
        <f t="shared" si="8"/>
        <v>0</v>
      </c>
      <c r="T160" s="12" t="s">
        <v>1023</v>
      </c>
      <c r="U160" s="53">
        <v>43928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105</v>
      </c>
      <c r="C161" s="21">
        <v>42625</v>
      </c>
      <c r="D161" s="11" t="s">
        <v>106</v>
      </c>
      <c r="E161" s="11" t="s">
        <v>107</v>
      </c>
      <c r="F161" s="11" t="s">
        <v>26</v>
      </c>
      <c r="G161" s="12"/>
      <c r="H161" s="12"/>
      <c r="I161" s="12">
        <v>260</v>
      </c>
      <c r="J161" s="21">
        <v>43910</v>
      </c>
      <c r="K161" s="12"/>
      <c r="L161" s="79"/>
      <c r="M161" s="30">
        <v>51547</v>
      </c>
      <c r="N161" s="12" t="s">
        <v>30</v>
      </c>
      <c r="O161" s="30">
        <v>0</v>
      </c>
      <c r="P161" s="16">
        <v>0</v>
      </c>
      <c r="Q161" s="16">
        <f>M161-P161</f>
        <v>51547</v>
      </c>
      <c r="R161" s="16">
        <v>51547</v>
      </c>
      <c r="S161" s="16">
        <f t="shared" si="8"/>
        <v>0</v>
      </c>
      <c r="T161" s="12" t="s">
        <v>1024</v>
      </c>
      <c r="U161" s="142">
        <v>43921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H162" s="143">
        <v>43891</v>
      </c>
      <c r="I162" s="19">
        <v>72.150000000000006</v>
      </c>
    </row>
    <row r="163" spans="1:33" ht="15.75" customHeight="1">
      <c r="E163" s="113">
        <f>3600*73.904</f>
        <v>266054.39999999997</v>
      </c>
      <c r="H163" s="143">
        <v>43907</v>
      </c>
      <c r="I163" s="19">
        <v>75.155000000000001</v>
      </c>
    </row>
    <row r="164" spans="1:33" ht="15.75" customHeight="1">
      <c r="H164" s="143">
        <v>43910</v>
      </c>
      <c r="I164" s="19">
        <v>76.584999999999994</v>
      </c>
      <c r="J164" s="19">
        <v>5016</v>
      </c>
      <c r="K164" s="19">
        <f>J164*I164</f>
        <v>384150.36</v>
      </c>
    </row>
    <row r="165" spans="1:33" ht="15.75" customHeight="1"/>
    <row r="166" spans="1:33" ht="15.75" customHeight="1"/>
    <row r="167" spans="1:33" ht="15.75" customHeight="1"/>
    <row r="168" spans="1:33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1:33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spans="1:33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spans="1:33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spans="1:33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spans="1:33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33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33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33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spans="1:3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spans="1:33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spans="1:33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spans="1:33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33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33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spans="1:33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spans="1:33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spans="1:33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spans="1:33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spans="1:3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spans="1:33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spans="1:33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spans="1:33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spans="1:33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spans="1:33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spans="1:33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spans="1:33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spans="1:33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spans="1:33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spans="1: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spans="1:33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spans="1:33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spans="1:33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spans="1:33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spans="1:33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spans="1:33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spans="1:33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spans="1:33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spans="1:33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spans="1:3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spans="1:33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spans="1:33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spans="1:33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spans="1:33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spans="1:33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spans="1:33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spans="1:33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spans="1:33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spans="1:33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spans="1:3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spans="1:33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spans="1:33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spans="1:33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spans="1:33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spans="1:33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spans="1:33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spans="1:33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spans="1:33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spans="1:33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spans="1:3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spans="1:33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spans="1:33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spans="1:33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spans="1:33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spans="1:33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spans="1:33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spans="1:33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spans="1:33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spans="1:33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spans="1:3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spans="1:33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spans="1:33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spans="1:33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spans="1:33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spans="1:33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spans="1:33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spans="1:33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spans="1:33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spans="1:33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spans="1:3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spans="1:33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spans="1:33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spans="1:33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spans="1:33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spans="1:33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spans="1:33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spans="1:33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spans="1:33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spans="1:33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spans="1:3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spans="1:33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spans="1:33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spans="1:33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spans="1:33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spans="1:33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spans="1:33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spans="1:33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spans="1:33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spans="1:33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spans="1:3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spans="1:33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spans="1:33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spans="1:33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spans="1:33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spans="1:33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spans="1:33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spans="1:33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spans="1:33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spans="1:33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spans="1:3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spans="1:33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spans="1:33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spans="1:33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spans="1:33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spans="1:33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spans="1:33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spans="1:33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spans="1:33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spans="1:33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spans="1:3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spans="1:33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spans="1:33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spans="1:33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spans="1:33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spans="1:33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spans="1:33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spans="1:33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spans="1:33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spans="1:33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spans="1: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spans="1:33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spans="1:33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spans="1:33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spans="1:33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spans="1:33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spans="1:33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spans="1:33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spans="1:33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spans="1:33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spans="1:3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spans="1:33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spans="1:33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spans="1:33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spans="1:33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spans="1:33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spans="1:33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spans="1:33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spans="1:33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spans="1:33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spans="1:3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spans="1:33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spans="1:33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spans="1:33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spans="1:33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spans="1:33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spans="1:33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spans="1:33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spans="1:33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spans="1:33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spans="1:3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spans="1:33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spans="1:33" ht="15.75" customHeight="1"/>
    <row r="366" spans="1:33" ht="15.75" customHeight="1"/>
    <row r="367" spans="1:33" ht="15.75" customHeight="1"/>
    <row r="368" spans="1:33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R1 U1:U73 U77 U104:U105 V30">
    <cfRule type="notContainsBlanks" dxfId="2" priority="1">
      <formula>LEN(TRIM(R1))&gt;0</formula>
    </cfRule>
  </conditionalFormatting>
  <conditionalFormatting sqref="C91:C106">
    <cfRule type="notContainsBlanks" dxfId="1" priority="2">
      <formula>LEN(TRIM(C91))&gt;0</formula>
    </cfRule>
  </conditionalFormatting>
  <hyperlinks>
    <hyperlink ref="G6" r:id="rId1"/>
    <hyperlink ref="G8" r:id="rId2"/>
    <hyperlink ref="G9" r:id="rId3"/>
    <hyperlink ref="G59" r:id="rId4"/>
    <hyperlink ref="G101" r:id="rId5"/>
    <hyperlink ref="G129" r:id="rId6"/>
    <hyperlink ref="G154" r:id="rId7"/>
  </hyperlinks>
  <printOptions horizontalCentered="1" gridLines="1"/>
  <pageMargins left="0.27559055118110232" right="7.874015748031496E-2" top="0.7511811023622047" bottom="0.75" header="0" footer="0"/>
  <pageSetup paperSize="9" fitToHeight="0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0" workbookViewId="0"/>
  </sheetViews>
  <sheetFormatPr defaultColWidth="14.42578125" defaultRowHeight="15" customHeight="1"/>
  <cols>
    <col min="1" max="1" width="5.85546875" customWidth="1"/>
    <col min="2" max="2" width="29.7109375" customWidth="1"/>
    <col min="3" max="3" width="53" customWidth="1"/>
    <col min="4" max="4" width="11.7109375" customWidth="1"/>
    <col min="5" max="5" width="23.42578125" customWidth="1"/>
    <col min="6" max="6" width="27" customWidth="1"/>
    <col min="7" max="7" width="17.5703125" customWidth="1"/>
    <col min="8" max="8" width="10.5703125" customWidth="1"/>
    <col min="9" max="9" width="25.7109375" customWidth="1"/>
    <col min="11" max="11" width="5.85546875" customWidth="1"/>
    <col min="12" max="12" width="8.85546875" customWidth="1"/>
    <col min="13" max="13" width="8" customWidth="1"/>
    <col min="14" max="14" width="5.85546875" customWidth="1"/>
    <col min="15" max="16" width="10" customWidth="1"/>
    <col min="17" max="17" width="14.7109375" customWidth="1"/>
    <col min="18" max="18" width="40.42578125" customWidth="1"/>
    <col min="19" max="19" width="11.42578125" customWidth="1"/>
  </cols>
  <sheetData>
    <row r="1" spans="1:22" ht="15.75" customHeight="1">
      <c r="A1" s="1" t="s">
        <v>0</v>
      </c>
      <c r="B1" s="144" t="s">
        <v>3</v>
      </c>
      <c r="C1" s="144" t="s">
        <v>4</v>
      </c>
      <c r="D1" s="144" t="s">
        <v>5</v>
      </c>
      <c r="E1" s="144" t="s">
        <v>7</v>
      </c>
      <c r="F1" s="144" t="s">
        <v>6</v>
      </c>
      <c r="G1" s="144" t="s">
        <v>692</v>
      </c>
      <c r="H1" s="144" t="s">
        <v>9</v>
      </c>
      <c r="I1" s="144" t="s">
        <v>10</v>
      </c>
      <c r="J1" s="144" t="s">
        <v>11</v>
      </c>
      <c r="K1" s="144" t="s">
        <v>12</v>
      </c>
      <c r="L1" s="144" t="s">
        <v>13</v>
      </c>
      <c r="M1" s="144" t="s">
        <v>15</v>
      </c>
      <c r="N1" s="144" t="s">
        <v>1025</v>
      </c>
      <c r="O1" s="144" t="s">
        <v>1026</v>
      </c>
      <c r="P1" s="144" t="s">
        <v>17</v>
      </c>
      <c r="Q1" s="144" t="s">
        <v>1027</v>
      </c>
      <c r="R1" s="144" t="s">
        <v>19</v>
      </c>
      <c r="S1" s="144" t="s">
        <v>20</v>
      </c>
      <c r="T1" s="144" t="s">
        <v>1028</v>
      </c>
      <c r="U1" s="144" t="s">
        <v>23</v>
      </c>
      <c r="V1" s="144" t="s">
        <v>356</v>
      </c>
    </row>
    <row r="2" spans="1:22" ht="15.75" customHeight="1">
      <c r="A2" s="23">
        <v>1</v>
      </c>
      <c r="B2" s="135" t="s">
        <v>1029</v>
      </c>
      <c r="C2" s="37" t="s">
        <v>1030</v>
      </c>
      <c r="D2" s="145" t="s">
        <v>1031</v>
      </c>
      <c r="E2" s="146" t="s">
        <v>1032</v>
      </c>
      <c r="F2" s="147" t="s">
        <v>1033</v>
      </c>
      <c r="G2" s="37" t="s">
        <v>1034</v>
      </c>
      <c r="H2" s="21">
        <v>43192</v>
      </c>
      <c r="I2" s="37" t="s">
        <v>1035</v>
      </c>
      <c r="J2" s="11"/>
      <c r="K2" s="37" t="s">
        <v>1036</v>
      </c>
      <c r="L2" s="16">
        <v>600</v>
      </c>
      <c r="M2" s="16"/>
      <c r="N2" s="16"/>
      <c r="O2" s="16"/>
      <c r="P2" s="16">
        <v>600</v>
      </c>
      <c r="Q2" s="16">
        <v>65.150000000000006</v>
      </c>
      <c r="R2" s="37" t="s">
        <v>1037</v>
      </c>
      <c r="S2" s="21">
        <v>43193</v>
      </c>
      <c r="T2" s="16">
        <v>0</v>
      </c>
      <c r="U2" s="11"/>
      <c r="V2" s="11"/>
    </row>
    <row r="3" spans="1:22" ht="15.75" customHeight="1">
      <c r="A3" s="23">
        <v>2</v>
      </c>
      <c r="B3" s="37" t="s">
        <v>741</v>
      </c>
      <c r="C3" s="37" t="s">
        <v>742</v>
      </c>
      <c r="D3" s="145" t="s">
        <v>1038</v>
      </c>
      <c r="E3" s="146" t="s">
        <v>745</v>
      </c>
      <c r="F3" s="38" t="s">
        <v>744</v>
      </c>
      <c r="G3" s="37" t="s">
        <v>1039</v>
      </c>
      <c r="H3" s="21">
        <v>43193</v>
      </c>
      <c r="I3" s="37" t="s">
        <v>1040</v>
      </c>
      <c r="J3" s="11"/>
      <c r="K3" s="37" t="s">
        <v>314</v>
      </c>
      <c r="L3" s="16">
        <v>1875</v>
      </c>
      <c r="M3" s="16"/>
      <c r="N3" s="16"/>
      <c r="O3" s="16"/>
      <c r="P3" s="16">
        <v>1849</v>
      </c>
      <c r="Q3" s="16">
        <v>79.8</v>
      </c>
      <c r="R3" s="37" t="s">
        <v>1041</v>
      </c>
      <c r="S3" s="21">
        <v>43193</v>
      </c>
      <c r="T3" s="16">
        <v>26</v>
      </c>
      <c r="U3" s="11"/>
      <c r="V3" s="11"/>
    </row>
    <row r="4" spans="1:22" ht="15.75" customHeight="1">
      <c r="A4" s="23">
        <v>3</v>
      </c>
      <c r="B4" s="37" t="s">
        <v>34</v>
      </c>
      <c r="C4" s="37" t="s">
        <v>35</v>
      </c>
      <c r="D4" s="145" t="s">
        <v>1038</v>
      </c>
      <c r="E4" s="37" t="s">
        <v>38</v>
      </c>
      <c r="F4" s="38" t="s">
        <v>37</v>
      </c>
      <c r="G4" s="37" t="s">
        <v>1042</v>
      </c>
      <c r="H4" s="21">
        <v>43200</v>
      </c>
      <c r="I4" s="37" t="s">
        <v>1043</v>
      </c>
      <c r="J4" s="11"/>
      <c r="K4" s="37" t="s">
        <v>314</v>
      </c>
      <c r="L4" s="16">
        <v>7902</v>
      </c>
      <c r="M4" s="16"/>
      <c r="N4" s="16"/>
      <c r="O4" s="16"/>
      <c r="P4" s="16">
        <v>7882</v>
      </c>
      <c r="Q4" s="16">
        <v>80.5</v>
      </c>
      <c r="R4" s="37" t="s">
        <v>1044</v>
      </c>
      <c r="S4" s="21">
        <v>43202</v>
      </c>
      <c r="T4" s="16">
        <v>20</v>
      </c>
      <c r="U4" s="37" t="s">
        <v>1045</v>
      </c>
      <c r="V4" s="11"/>
    </row>
    <row r="5" spans="1:22" ht="15.75" customHeight="1">
      <c r="A5" s="23">
        <v>4</v>
      </c>
      <c r="B5" s="37" t="s">
        <v>362</v>
      </c>
      <c r="C5" s="80" t="s">
        <v>363</v>
      </c>
      <c r="D5" s="145" t="s">
        <v>1046</v>
      </c>
      <c r="E5" s="146" t="s">
        <v>366</v>
      </c>
      <c r="F5" s="147" t="s">
        <v>365</v>
      </c>
      <c r="G5" s="37" t="s">
        <v>1047</v>
      </c>
      <c r="H5" s="21">
        <v>43200</v>
      </c>
      <c r="I5" s="37" t="s">
        <v>1048</v>
      </c>
      <c r="J5" s="11"/>
      <c r="K5" s="37" t="s">
        <v>30</v>
      </c>
      <c r="L5" s="16">
        <v>1201</v>
      </c>
      <c r="M5" s="16"/>
      <c r="N5" s="16"/>
      <c r="O5" s="16"/>
      <c r="P5" s="16">
        <v>1176</v>
      </c>
      <c r="Q5" s="16">
        <v>65.150000000000006</v>
      </c>
      <c r="R5" s="37" t="s">
        <v>1049</v>
      </c>
      <c r="S5" s="21">
        <v>43207</v>
      </c>
      <c r="T5" s="16">
        <v>25</v>
      </c>
      <c r="U5" s="37" t="s">
        <v>1050</v>
      </c>
      <c r="V5" s="11"/>
    </row>
    <row r="6" spans="1:22" ht="15.75" customHeight="1">
      <c r="A6" s="23">
        <v>5</v>
      </c>
      <c r="B6" s="135" t="s">
        <v>1029</v>
      </c>
      <c r="C6" s="37" t="s">
        <v>1030</v>
      </c>
      <c r="D6" s="145" t="s">
        <v>1031</v>
      </c>
      <c r="E6" s="146" t="s">
        <v>1032</v>
      </c>
      <c r="F6" s="147" t="s">
        <v>1033</v>
      </c>
      <c r="G6" s="37" t="s">
        <v>1051</v>
      </c>
      <c r="H6" s="21">
        <v>43205</v>
      </c>
      <c r="I6" s="37" t="s">
        <v>1052</v>
      </c>
      <c r="J6" s="11"/>
      <c r="K6" s="37" t="s">
        <v>30</v>
      </c>
      <c r="L6" s="16">
        <v>1000</v>
      </c>
      <c r="M6" s="16"/>
      <c r="N6" s="16"/>
      <c r="O6" s="16"/>
      <c r="P6" s="16">
        <v>1000</v>
      </c>
      <c r="Q6" s="16">
        <v>65.56</v>
      </c>
      <c r="R6" s="37" t="s">
        <v>1053</v>
      </c>
      <c r="S6" s="21">
        <v>43209</v>
      </c>
      <c r="T6" s="16">
        <v>0</v>
      </c>
      <c r="U6" s="11"/>
      <c r="V6" s="11"/>
    </row>
    <row r="7" spans="1:22" ht="15.75" customHeight="1">
      <c r="A7" s="23">
        <v>6</v>
      </c>
      <c r="B7" s="135" t="s">
        <v>1054</v>
      </c>
      <c r="C7" s="37" t="s">
        <v>107</v>
      </c>
      <c r="D7" s="145" t="s">
        <v>1031</v>
      </c>
      <c r="E7" s="148"/>
      <c r="F7" s="11"/>
      <c r="G7" s="37" t="s">
        <v>1055</v>
      </c>
      <c r="H7" s="21">
        <v>43209</v>
      </c>
      <c r="I7" s="37" t="s">
        <v>1056</v>
      </c>
      <c r="J7" s="11"/>
      <c r="K7" s="37" t="s">
        <v>30</v>
      </c>
      <c r="L7" s="16">
        <v>20800</v>
      </c>
      <c r="M7" s="16"/>
      <c r="N7" s="16"/>
      <c r="O7" s="16"/>
      <c r="P7" s="16">
        <v>20800</v>
      </c>
      <c r="Q7" s="16">
        <v>65.56</v>
      </c>
      <c r="R7" s="37" t="s">
        <v>1057</v>
      </c>
      <c r="S7" s="21">
        <v>43209</v>
      </c>
      <c r="T7" s="16">
        <v>0</v>
      </c>
      <c r="U7" s="11"/>
      <c r="V7" s="11"/>
    </row>
    <row r="8" spans="1:22" ht="15.75" customHeight="1">
      <c r="A8" s="23">
        <v>7</v>
      </c>
      <c r="B8" s="135" t="s">
        <v>1054</v>
      </c>
      <c r="C8" s="37" t="s">
        <v>107</v>
      </c>
      <c r="D8" s="145" t="s">
        <v>1031</v>
      </c>
      <c r="E8" s="148"/>
      <c r="F8" s="148"/>
      <c r="G8" s="37" t="s">
        <v>1058</v>
      </c>
      <c r="H8" s="21">
        <v>43221</v>
      </c>
      <c r="I8" s="37" t="s">
        <v>1059</v>
      </c>
      <c r="J8" s="11"/>
      <c r="K8" s="37" t="s">
        <v>30</v>
      </c>
      <c r="L8" s="16">
        <v>25200</v>
      </c>
      <c r="M8" s="16"/>
      <c r="N8" s="16"/>
      <c r="O8" s="16"/>
      <c r="P8" s="16">
        <v>25200</v>
      </c>
      <c r="Q8" s="16">
        <v>66.5</v>
      </c>
      <c r="R8" s="37" t="s">
        <v>1060</v>
      </c>
      <c r="S8" s="21">
        <v>43224</v>
      </c>
      <c r="T8" s="16">
        <v>0</v>
      </c>
      <c r="U8" s="11"/>
      <c r="V8" s="11"/>
    </row>
    <row r="9" spans="1:22" ht="15.75" customHeight="1">
      <c r="A9" s="23">
        <v>8</v>
      </c>
      <c r="B9" s="135" t="s">
        <v>1029</v>
      </c>
      <c r="C9" s="37" t="s">
        <v>1030</v>
      </c>
      <c r="D9" s="145" t="s">
        <v>1031</v>
      </c>
      <c r="E9" s="146" t="s">
        <v>1032</v>
      </c>
      <c r="F9" s="147" t="s">
        <v>1033</v>
      </c>
      <c r="G9" s="37" t="s">
        <v>1061</v>
      </c>
      <c r="H9" s="21">
        <v>43222</v>
      </c>
      <c r="I9" s="37" t="s">
        <v>1062</v>
      </c>
      <c r="J9" s="11"/>
      <c r="K9" s="37" t="s">
        <v>30</v>
      </c>
      <c r="L9" s="16">
        <v>1000</v>
      </c>
      <c r="M9" s="16"/>
      <c r="N9" s="16"/>
      <c r="O9" s="16"/>
      <c r="P9" s="16">
        <v>1000</v>
      </c>
      <c r="Q9" s="16">
        <v>66.5</v>
      </c>
      <c r="R9" s="37" t="s">
        <v>1063</v>
      </c>
      <c r="S9" s="21">
        <v>43224</v>
      </c>
      <c r="T9" s="16">
        <v>0</v>
      </c>
      <c r="U9" s="11"/>
      <c r="V9" s="11"/>
    </row>
    <row r="10" spans="1:22" ht="15.75" customHeight="1">
      <c r="A10" s="23">
        <v>9</v>
      </c>
      <c r="B10" s="37" t="s">
        <v>741</v>
      </c>
      <c r="C10" s="37" t="s">
        <v>742</v>
      </c>
      <c r="D10" s="145" t="s">
        <v>1038</v>
      </c>
      <c r="E10" s="146" t="s">
        <v>745</v>
      </c>
      <c r="F10" s="38" t="s">
        <v>744</v>
      </c>
      <c r="G10" s="37" t="s">
        <v>1064</v>
      </c>
      <c r="H10" s="21">
        <v>43225</v>
      </c>
      <c r="I10" s="37" t="s">
        <v>1065</v>
      </c>
      <c r="J10" s="11"/>
      <c r="K10" s="37" t="s">
        <v>314</v>
      </c>
      <c r="L10" s="16">
        <v>2966</v>
      </c>
      <c r="M10" s="16"/>
      <c r="N10" s="16"/>
      <c r="O10" s="16"/>
      <c r="P10" s="16">
        <v>2940</v>
      </c>
      <c r="Q10" s="16">
        <v>79.64</v>
      </c>
      <c r="R10" s="37" t="s">
        <v>1066</v>
      </c>
      <c r="S10" s="21">
        <v>43229</v>
      </c>
      <c r="T10" s="16">
        <v>26</v>
      </c>
      <c r="U10" s="11"/>
      <c r="V10" s="11"/>
    </row>
    <row r="11" spans="1:22" ht="15.75" customHeight="1">
      <c r="A11" s="23">
        <v>10</v>
      </c>
      <c r="B11" s="135" t="s">
        <v>1054</v>
      </c>
      <c r="C11" s="37" t="s">
        <v>107</v>
      </c>
      <c r="D11" s="145" t="s">
        <v>1031</v>
      </c>
      <c r="E11" s="148"/>
      <c r="F11" s="148"/>
      <c r="G11" s="37" t="s">
        <v>1067</v>
      </c>
      <c r="H11" s="21">
        <v>43235</v>
      </c>
      <c r="I11" s="37" t="s">
        <v>1068</v>
      </c>
      <c r="J11" s="11"/>
      <c r="K11" s="37" t="s">
        <v>30</v>
      </c>
      <c r="L11" s="16">
        <v>27650</v>
      </c>
      <c r="M11" s="16"/>
      <c r="N11" s="16"/>
      <c r="O11" s="16"/>
      <c r="P11" s="16">
        <v>27650</v>
      </c>
      <c r="Q11" s="149">
        <v>67.489999999999995</v>
      </c>
      <c r="R11" s="135" t="s">
        <v>1069</v>
      </c>
      <c r="S11" s="21">
        <v>43237</v>
      </c>
      <c r="T11" s="16">
        <v>0</v>
      </c>
      <c r="U11" s="11"/>
      <c r="V11" s="11"/>
    </row>
    <row r="12" spans="1:22" ht="15.75" customHeight="1">
      <c r="A12" s="23">
        <v>11</v>
      </c>
      <c r="B12" s="37" t="s">
        <v>34</v>
      </c>
      <c r="C12" s="37" t="s">
        <v>35</v>
      </c>
      <c r="D12" s="145" t="s">
        <v>1038</v>
      </c>
      <c r="E12" s="37" t="s">
        <v>38</v>
      </c>
      <c r="F12" s="38" t="s">
        <v>37</v>
      </c>
      <c r="G12" s="37" t="s">
        <v>1070</v>
      </c>
      <c r="H12" s="21">
        <v>43235</v>
      </c>
      <c r="I12" s="37" t="s">
        <v>1071</v>
      </c>
      <c r="J12" s="11"/>
      <c r="K12" s="37" t="s">
        <v>314</v>
      </c>
      <c r="L12" s="16">
        <v>14187</v>
      </c>
      <c r="M12" s="149"/>
      <c r="N12" s="149"/>
      <c r="O12" s="149"/>
      <c r="P12" s="149">
        <v>14167</v>
      </c>
      <c r="Q12" s="150">
        <v>80.02</v>
      </c>
      <c r="R12" s="135" t="s">
        <v>1072</v>
      </c>
      <c r="S12" s="21">
        <v>43238</v>
      </c>
      <c r="T12" s="16">
        <v>20</v>
      </c>
      <c r="U12" s="37" t="s">
        <v>1045</v>
      </c>
      <c r="V12" s="11"/>
    </row>
    <row r="13" spans="1:22" ht="15.75" customHeight="1">
      <c r="A13" s="23">
        <v>12</v>
      </c>
      <c r="B13" s="151" t="s">
        <v>1073</v>
      </c>
      <c r="C13" s="37" t="s">
        <v>1074</v>
      </c>
      <c r="D13" s="145" t="s">
        <v>1031</v>
      </c>
      <c r="E13" s="146" t="s">
        <v>1075</v>
      </c>
      <c r="F13" s="38" t="s">
        <v>1076</v>
      </c>
      <c r="G13" s="37" t="s">
        <v>1077</v>
      </c>
      <c r="H13" s="21">
        <v>43241</v>
      </c>
      <c r="I13" s="37" t="s">
        <v>1078</v>
      </c>
      <c r="J13" s="11"/>
      <c r="K13" s="37" t="s">
        <v>30</v>
      </c>
      <c r="L13" s="16">
        <v>2200</v>
      </c>
      <c r="M13" s="16"/>
      <c r="N13" s="16"/>
      <c r="O13" s="16"/>
      <c r="P13" s="16">
        <v>2165</v>
      </c>
      <c r="Q13" s="16">
        <v>66.8</v>
      </c>
      <c r="R13" s="37" t="s">
        <v>1079</v>
      </c>
      <c r="S13" s="21">
        <v>43245</v>
      </c>
      <c r="T13" s="16">
        <v>35</v>
      </c>
      <c r="U13" s="37" t="s">
        <v>1080</v>
      </c>
      <c r="V13" s="11"/>
    </row>
    <row r="14" spans="1:22" ht="15.75" customHeight="1">
      <c r="A14" s="23">
        <v>13</v>
      </c>
      <c r="B14" s="37" t="s">
        <v>741</v>
      </c>
      <c r="C14" s="37" t="s">
        <v>742</v>
      </c>
      <c r="D14" s="145" t="s">
        <v>1038</v>
      </c>
      <c r="E14" s="146" t="s">
        <v>745</v>
      </c>
      <c r="F14" s="38" t="s">
        <v>744</v>
      </c>
      <c r="G14" s="37">
        <v>18</v>
      </c>
      <c r="H14" s="21">
        <v>43252</v>
      </c>
      <c r="I14" s="37" t="s">
        <v>1081</v>
      </c>
      <c r="J14" s="37" t="s">
        <v>1082</v>
      </c>
      <c r="K14" s="37" t="s">
        <v>314</v>
      </c>
      <c r="L14" s="16">
        <v>2760</v>
      </c>
      <c r="M14" s="16"/>
      <c r="N14" s="16"/>
      <c r="O14" s="16"/>
      <c r="P14" s="16">
        <v>2734</v>
      </c>
      <c r="Q14" s="16">
        <v>79.28</v>
      </c>
      <c r="R14" s="37" t="s">
        <v>1083</v>
      </c>
      <c r="S14" s="21">
        <v>43259</v>
      </c>
      <c r="T14" s="16">
        <v>26</v>
      </c>
      <c r="U14" s="37" t="s">
        <v>1084</v>
      </c>
      <c r="V14" s="11"/>
    </row>
    <row r="15" spans="1:22" ht="15.75" customHeight="1">
      <c r="A15" s="23">
        <v>14</v>
      </c>
      <c r="B15" s="135" t="s">
        <v>1054</v>
      </c>
      <c r="C15" s="37" t="s">
        <v>107</v>
      </c>
      <c r="D15" s="145" t="s">
        <v>1031</v>
      </c>
      <c r="E15" s="148"/>
      <c r="F15" s="11"/>
      <c r="G15" s="37">
        <v>19</v>
      </c>
      <c r="H15" s="21">
        <v>43252</v>
      </c>
      <c r="I15" s="37" t="s">
        <v>1085</v>
      </c>
      <c r="J15" s="37" t="s">
        <v>1086</v>
      </c>
      <c r="K15" s="37" t="s">
        <v>30</v>
      </c>
      <c r="L15" s="16">
        <v>32800</v>
      </c>
      <c r="M15" s="16"/>
      <c r="N15" s="16"/>
      <c r="O15" s="16"/>
      <c r="P15" s="16">
        <v>32800</v>
      </c>
      <c r="Q15" s="16">
        <v>67.510000000000005</v>
      </c>
      <c r="R15" s="37" t="s">
        <v>1087</v>
      </c>
      <c r="S15" s="21">
        <v>43259</v>
      </c>
      <c r="T15" s="16">
        <v>0</v>
      </c>
      <c r="U15" s="11"/>
      <c r="V15" s="11"/>
    </row>
    <row r="16" spans="1:22" ht="15.75" customHeight="1">
      <c r="A16" s="23">
        <v>15</v>
      </c>
      <c r="B16" s="37" t="s">
        <v>362</v>
      </c>
      <c r="C16" s="37" t="s">
        <v>363</v>
      </c>
      <c r="D16" s="145" t="s">
        <v>1046</v>
      </c>
      <c r="E16" s="146" t="s">
        <v>366</v>
      </c>
      <c r="F16" s="147" t="s">
        <v>365</v>
      </c>
      <c r="G16" s="37">
        <v>20</v>
      </c>
      <c r="H16" s="21">
        <v>43252</v>
      </c>
      <c r="I16" s="37" t="s">
        <v>1088</v>
      </c>
      <c r="J16" s="37" t="s">
        <v>725</v>
      </c>
      <c r="K16" s="37" t="s">
        <v>30</v>
      </c>
      <c r="L16" s="16">
        <v>3210</v>
      </c>
      <c r="M16" s="16"/>
      <c r="N16" s="16"/>
      <c r="O16" s="16"/>
      <c r="P16" s="16">
        <v>3185</v>
      </c>
      <c r="Q16" s="16">
        <v>66.900000000000006</v>
      </c>
      <c r="R16" s="37" t="s">
        <v>1089</v>
      </c>
      <c r="S16" s="21">
        <v>43266</v>
      </c>
      <c r="T16" s="16">
        <v>25</v>
      </c>
      <c r="U16" s="37" t="s">
        <v>1090</v>
      </c>
      <c r="V16" s="11"/>
    </row>
    <row r="17" spans="1:22" ht="15.75" customHeight="1">
      <c r="A17" s="23">
        <v>16</v>
      </c>
      <c r="B17" s="37" t="s">
        <v>1091</v>
      </c>
      <c r="C17" s="37" t="s">
        <v>1092</v>
      </c>
      <c r="D17" s="145" t="s">
        <v>1093</v>
      </c>
      <c r="E17" s="146" t="s">
        <v>901</v>
      </c>
      <c r="F17" s="38" t="s">
        <v>1094</v>
      </c>
      <c r="G17" s="37">
        <v>21</v>
      </c>
      <c r="H17" s="21">
        <v>43252</v>
      </c>
      <c r="I17" s="37" t="s">
        <v>1095</v>
      </c>
      <c r="J17" s="37" t="s">
        <v>725</v>
      </c>
      <c r="K17" s="37" t="s">
        <v>30</v>
      </c>
      <c r="L17" s="16">
        <v>843.75</v>
      </c>
      <c r="M17" s="16"/>
      <c r="N17" s="16"/>
      <c r="O17" s="16"/>
      <c r="P17" s="16">
        <v>838.75</v>
      </c>
      <c r="Q17" s="16">
        <v>66.900000000000006</v>
      </c>
      <c r="R17" s="37" t="s">
        <v>1096</v>
      </c>
      <c r="S17" s="21">
        <v>43255</v>
      </c>
      <c r="T17" s="16">
        <v>5</v>
      </c>
      <c r="U17" s="37" t="s">
        <v>1097</v>
      </c>
      <c r="V17" s="11"/>
    </row>
    <row r="18" spans="1:22" ht="15.75" customHeight="1">
      <c r="A18" s="23">
        <v>17</v>
      </c>
      <c r="B18" s="37" t="s">
        <v>1098</v>
      </c>
      <c r="C18" s="37" t="s">
        <v>1099</v>
      </c>
      <c r="D18" s="145" t="s">
        <v>1093</v>
      </c>
      <c r="E18" s="146" t="s">
        <v>1100</v>
      </c>
      <c r="F18" s="147" t="s">
        <v>1101</v>
      </c>
      <c r="G18" s="37">
        <v>22</v>
      </c>
      <c r="H18" s="21">
        <v>43252</v>
      </c>
      <c r="I18" s="37" t="s">
        <v>1102</v>
      </c>
      <c r="J18" s="37" t="s">
        <v>1103</v>
      </c>
      <c r="K18" s="37" t="s">
        <v>30</v>
      </c>
      <c r="L18" s="16">
        <v>4347.5</v>
      </c>
      <c r="M18" s="16"/>
      <c r="N18" s="16"/>
      <c r="O18" s="16"/>
      <c r="P18" s="16">
        <v>4327.5</v>
      </c>
      <c r="Q18" s="16">
        <v>66.900000000000006</v>
      </c>
      <c r="R18" s="152" t="s">
        <v>1104</v>
      </c>
      <c r="S18" s="21">
        <v>43270</v>
      </c>
      <c r="T18" s="16">
        <v>20</v>
      </c>
      <c r="U18" s="37" t="s">
        <v>1105</v>
      </c>
      <c r="V18" s="11"/>
    </row>
    <row r="19" spans="1:22" ht="15.75" customHeight="1">
      <c r="A19" s="23">
        <v>18</v>
      </c>
      <c r="B19" s="37" t="s">
        <v>741</v>
      </c>
      <c r="C19" s="37" t="s">
        <v>742</v>
      </c>
      <c r="D19" s="145" t="s">
        <v>1038</v>
      </c>
      <c r="E19" s="146" t="s">
        <v>745</v>
      </c>
      <c r="F19" s="38" t="s">
        <v>744</v>
      </c>
      <c r="G19" s="37">
        <v>23</v>
      </c>
      <c r="H19" s="21">
        <v>43252</v>
      </c>
      <c r="I19" s="37" t="s">
        <v>1081</v>
      </c>
      <c r="J19" s="37" t="s">
        <v>1082</v>
      </c>
      <c r="K19" s="37" t="s">
        <v>314</v>
      </c>
      <c r="L19" s="16">
        <v>3772</v>
      </c>
      <c r="M19" s="16"/>
      <c r="N19" s="16"/>
      <c r="O19" s="16"/>
      <c r="P19" s="16">
        <v>3746</v>
      </c>
      <c r="Q19" s="16">
        <v>78.709999999999994</v>
      </c>
      <c r="R19" s="37" t="s">
        <v>1106</v>
      </c>
      <c r="S19" s="21">
        <v>43273</v>
      </c>
      <c r="T19" s="16">
        <v>26</v>
      </c>
      <c r="U19" s="37" t="s">
        <v>1107</v>
      </c>
      <c r="V19" s="11"/>
    </row>
    <row r="20" spans="1:22" ht="15.75" customHeight="1">
      <c r="A20" s="368">
        <v>19</v>
      </c>
      <c r="B20" s="365" t="s">
        <v>1108</v>
      </c>
      <c r="C20" s="365" t="s">
        <v>385</v>
      </c>
      <c r="D20" s="365" t="s">
        <v>1093</v>
      </c>
      <c r="E20" s="365" t="s">
        <v>58</v>
      </c>
      <c r="F20" s="366" t="s">
        <v>57</v>
      </c>
      <c r="G20" s="365">
        <v>24</v>
      </c>
      <c r="H20" s="361">
        <v>43260</v>
      </c>
      <c r="I20" s="365" t="s">
        <v>1109</v>
      </c>
      <c r="J20" s="365" t="s">
        <v>1110</v>
      </c>
      <c r="K20" s="365" t="s">
        <v>30</v>
      </c>
      <c r="L20" s="364">
        <v>4600</v>
      </c>
      <c r="M20" s="154"/>
      <c r="N20" s="154"/>
      <c r="O20" s="154"/>
      <c r="P20" s="16">
        <v>50</v>
      </c>
      <c r="Q20" s="16">
        <v>66.900000000000006</v>
      </c>
      <c r="R20" s="37" t="s">
        <v>1111</v>
      </c>
      <c r="S20" s="21">
        <v>43269</v>
      </c>
      <c r="T20" s="367">
        <v>40</v>
      </c>
      <c r="U20" s="365" t="s">
        <v>1112</v>
      </c>
      <c r="V20" s="364" t="s">
        <v>1113</v>
      </c>
    </row>
    <row r="21" spans="1:22" ht="15.75" customHeight="1">
      <c r="A21" s="363"/>
      <c r="B21" s="363"/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154"/>
      <c r="N21" s="154"/>
      <c r="O21" s="154"/>
      <c r="P21" s="16">
        <v>3480</v>
      </c>
      <c r="Q21" s="16">
        <v>66.900000000000006</v>
      </c>
      <c r="R21" s="37" t="s">
        <v>1114</v>
      </c>
      <c r="S21" s="21">
        <v>43277</v>
      </c>
      <c r="T21" s="362"/>
      <c r="U21" s="363"/>
      <c r="V21" s="363"/>
    </row>
    <row r="22" spans="1:22" ht="15.75" customHeight="1">
      <c r="A22" s="23">
        <v>20</v>
      </c>
      <c r="B22" s="37" t="s">
        <v>1108</v>
      </c>
      <c r="C22" s="37" t="s">
        <v>385</v>
      </c>
      <c r="D22" s="145" t="s">
        <v>1093</v>
      </c>
      <c r="E22" s="146" t="s">
        <v>58</v>
      </c>
      <c r="F22" s="38" t="s">
        <v>57</v>
      </c>
      <c r="G22" s="37">
        <v>27</v>
      </c>
      <c r="H22" s="21">
        <v>43266</v>
      </c>
      <c r="I22" s="11"/>
      <c r="J22" s="11"/>
      <c r="K22" s="37" t="s">
        <v>30</v>
      </c>
      <c r="L22" s="16">
        <v>1125</v>
      </c>
      <c r="M22" s="16"/>
      <c r="N22" s="16"/>
      <c r="O22" s="16"/>
      <c r="P22" s="16">
        <v>2155</v>
      </c>
      <c r="Q22" s="16">
        <v>66.900000000000006</v>
      </c>
      <c r="R22" s="37" t="s">
        <v>1115</v>
      </c>
      <c r="S22" s="21">
        <v>43278</v>
      </c>
      <c r="T22" s="363"/>
      <c r="U22" s="37" t="s">
        <v>1116</v>
      </c>
      <c r="V22" s="37" t="s">
        <v>1113</v>
      </c>
    </row>
    <row r="23" spans="1:22" ht="15.75" customHeight="1">
      <c r="A23" s="23">
        <v>21</v>
      </c>
      <c r="B23" s="37" t="s">
        <v>1091</v>
      </c>
      <c r="C23" s="37" t="s">
        <v>1092</v>
      </c>
      <c r="D23" s="37" t="s">
        <v>1093</v>
      </c>
      <c r="E23" s="145" t="s">
        <v>901</v>
      </c>
      <c r="F23" s="38" t="s">
        <v>1094</v>
      </c>
      <c r="G23" s="37">
        <v>25</v>
      </c>
      <c r="H23" s="21">
        <v>43264</v>
      </c>
      <c r="I23" s="37" t="s">
        <v>1117</v>
      </c>
      <c r="J23" s="37" t="s">
        <v>725</v>
      </c>
      <c r="K23" s="37" t="s">
        <v>30</v>
      </c>
      <c r="L23" s="16">
        <v>1123.75</v>
      </c>
      <c r="M23" s="16"/>
      <c r="N23" s="16"/>
      <c r="O23" s="16"/>
      <c r="P23" s="16">
        <v>1103.75</v>
      </c>
      <c r="Q23" s="16">
        <v>66.900000000000006</v>
      </c>
      <c r="R23" s="37" t="s">
        <v>1118</v>
      </c>
      <c r="S23" s="21">
        <v>43271</v>
      </c>
      <c r="T23" s="16">
        <v>20</v>
      </c>
      <c r="U23" s="37" t="s">
        <v>1119</v>
      </c>
      <c r="V23" s="11"/>
    </row>
    <row r="24" spans="1:22" ht="15.75" customHeight="1">
      <c r="A24" s="23">
        <v>22</v>
      </c>
      <c r="B24" s="151" t="s">
        <v>1073</v>
      </c>
      <c r="C24" s="37" t="s">
        <v>1074</v>
      </c>
      <c r="D24" s="37" t="s">
        <v>1031</v>
      </c>
      <c r="E24" s="145" t="s">
        <v>1075</v>
      </c>
      <c r="F24" s="38" t="s">
        <v>1076</v>
      </c>
      <c r="G24" s="37">
        <v>26</v>
      </c>
      <c r="H24" s="21">
        <v>43265</v>
      </c>
      <c r="I24" s="37" t="s">
        <v>1120</v>
      </c>
      <c r="J24" s="37" t="s">
        <v>1121</v>
      </c>
      <c r="K24" s="37" t="s">
        <v>30</v>
      </c>
      <c r="L24" s="16">
        <v>2400</v>
      </c>
      <c r="M24" s="16"/>
      <c r="N24" s="16"/>
      <c r="O24" s="16"/>
      <c r="P24" s="16">
        <v>2365</v>
      </c>
      <c r="Q24" s="16">
        <v>66.900000000000006</v>
      </c>
      <c r="R24" s="37" t="s">
        <v>1122</v>
      </c>
      <c r="S24" s="21">
        <v>43271</v>
      </c>
      <c r="T24" s="16">
        <v>35</v>
      </c>
      <c r="U24" s="11"/>
      <c r="V24" s="11"/>
    </row>
    <row r="25" spans="1:22" ht="15.75" customHeight="1">
      <c r="A25" s="364">
        <v>23</v>
      </c>
      <c r="B25" s="365" t="s">
        <v>106</v>
      </c>
      <c r="C25" s="37" t="s">
        <v>107</v>
      </c>
      <c r="D25" s="365" t="s">
        <v>1031</v>
      </c>
      <c r="E25" s="155"/>
      <c r="F25" s="365"/>
      <c r="G25" s="365">
        <v>28</v>
      </c>
      <c r="H25" s="369">
        <v>43266</v>
      </c>
      <c r="I25" s="365" t="s">
        <v>1123</v>
      </c>
      <c r="J25" s="364"/>
      <c r="K25" s="365" t="s">
        <v>30</v>
      </c>
      <c r="L25" s="364">
        <v>26773.75</v>
      </c>
      <c r="M25" s="154"/>
      <c r="N25" s="154"/>
      <c r="O25" s="154"/>
      <c r="P25" s="16">
        <v>22850</v>
      </c>
      <c r="Q25" s="16">
        <v>67.97</v>
      </c>
      <c r="R25" s="37" t="s">
        <v>1124</v>
      </c>
      <c r="S25" s="21">
        <v>43272</v>
      </c>
      <c r="T25" s="16">
        <v>0</v>
      </c>
      <c r="U25" s="11"/>
      <c r="V25" s="11"/>
    </row>
    <row r="26" spans="1:22" ht="15.75" customHeight="1">
      <c r="A26" s="363"/>
      <c r="B26" s="363"/>
      <c r="C26" s="37" t="s">
        <v>107</v>
      </c>
      <c r="D26" s="363"/>
      <c r="E26" s="155"/>
      <c r="F26" s="363"/>
      <c r="G26" s="363"/>
      <c r="H26" s="363"/>
      <c r="I26" s="363"/>
      <c r="J26" s="363"/>
      <c r="K26" s="363"/>
      <c r="L26" s="363"/>
      <c r="M26" s="154"/>
      <c r="N26" s="154"/>
      <c r="O26" s="154"/>
      <c r="P26" s="16">
        <v>3923.7</v>
      </c>
      <c r="Q26" s="156"/>
      <c r="R26" s="135" t="s">
        <v>1125</v>
      </c>
      <c r="S26" s="21">
        <v>43283</v>
      </c>
      <c r="T26" s="16">
        <v>0</v>
      </c>
      <c r="U26" s="11"/>
      <c r="V26" s="11"/>
    </row>
    <row r="27" spans="1:22" ht="15.75" customHeight="1">
      <c r="A27" s="23">
        <v>24</v>
      </c>
      <c r="B27" s="37" t="s">
        <v>214</v>
      </c>
      <c r="C27" s="80" t="s">
        <v>215</v>
      </c>
      <c r="D27" s="37" t="s">
        <v>1031</v>
      </c>
      <c r="E27" s="145" t="s">
        <v>80</v>
      </c>
      <c r="F27" s="147" t="s">
        <v>216</v>
      </c>
      <c r="G27" s="37" t="s">
        <v>1126</v>
      </c>
      <c r="H27" s="21">
        <v>43251</v>
      </c>
      <c r="I27" s="11"/>
      <c r="J27" s="11"/>
      <c r="K27" s="37" t="s">
        <v>30</v>
      </c>
      <c r="L27" s="16">
        <v>1025</v>
      </c>
      <c r="M27" s="16"/>
      <c r="N27" s="16"/>
      <c r="O27" s="16"/>
      <c r="P27" s="16">
        <v>1025</v>
      </c>
      <c r="Q27" s="157"/>
      <c r="R27" s="11"/>
      <c r="S27" s="21">
        <v>43249</v>
      </c>
      <c r="T27" s="16">
        <v>0</v>
      </c>
      <c r="U27" s="37" t="s">
        <v>219</v>
      </c>
      <c r="V27" s="11"/>
    </row>
    <row r="28" spans="1:22" ht="15.75" customHeight="1">
      <c r="A28" s="23">
        <v>25</v>
      </c>
      <c r="B28" s="37" t="s">
        <v>1127</v>
      </c>
      <c r="C28" s="37" t="s">
        <v>1128</v>
      </c>
      <c r="D28" s="37" t="s">
        <v>1129</v>
      </c>
      <c r="E28" s="145" t="s">
        <v>1130</v>
      </c>
      <c r="F28" s="38" t="s">
        <v>1131</v>
      </c>
      <c r="G28" s="37" t="s">
        <v>1132</v>
      </c>
      <c r="H28" s="21">
        <v>43255</v>
      </c>
      <c r="I28" s="11"/>
      <c r="J28" s="11"/>
      <c r="K28" s="37" t="s">
        <v>30</v>
      </c>
      <c r="L28" s="16">
        <v>1190.5</v>
      </c>
      <c r="M28" s="16"/>
      <c r="N28" s="16"/>
      <c r="O28" s="16"/>
      <c r="P28" s="16">
        <v>1190.5</v>
      </c>
      <c r="Q28" s="158"/>
      <c r="R28" s="11"/>
      <c r="S28" s="24">
        <v>43028</v>
      </c>
      <c r="T28" s="16">
        <v>0</v>
      </c>
      <c r="U28" s="37" t="s">
        <v>219</v>
      </c>
      <c r="V28" s="11"/>
    </row>
    <row r="29" spans="1:22" ht="15.75" customHeight="1">
      <c r="A29" s="23">
        <v>26</v>
      </c>
      <c r="B29" s="135" t="s">
        <v>1133</v>
      </c>
      <c r="C29" s="37" t="s">
        <v>842</v>
      </c>
      <c r="D29" s="37" t="s">
        <v>1093</v>
      </c>
      <c r="E29" s="145" t="s">
        <v>844</v>
      </c>
      <c r="F29" s="159" t="s">
        <v>843</v>
      </c>
      <c r="G29" s="37" t="s">
        <v>1134</v>
      </c>
      <c r="H29" s="21">
        <v>43280</v>
      </c>
      <c r="I29" s="11"/>
      <c r="J29" s="11"/>
      <c r="K29" s="37" t="s">
        <v>30</v>
      </c>
      <c r="L29" s="16">
        <v>760</v>
      </c>
      <c r="M29" s="11"/>
      <c r="N29" s="11"/>
      <c r="O29" s="11"/>
      <c r="P29" s="11"/>
      <c r="Q29" s="11"/>
      <c r="R29" s="11"/>
      <c r="S29" s="11"/>
      <c r="T29" s="11"/>
      <c r="U29" s="37" t="s">
        <v>1135</v>
      </c>
      <c r="V29" s="37" t="s">
        <v>1136</v>
      </c>
    </row>
    <row r="30" spans="1:22" ht="15.75" customHeight="1">
      <c r="A30" s="23">
        <v>27</v>
      </c>
      <c r="B30" s="135" t="s">
        <v>106</v>
      </c>
      <c r="C30" s="37" t="s">
        <v>107</v>
      </c>
      <c r="D30" s="37" t="s">
        <v>1031</v>
      </c>
      <c r="E30" s="155"/>
      <c r="F30" s="160"/>
      <c r="G30" s="37">
        <v>29</v>
      </c>
      <c r="H30" s="21">
        <v>43282</v>
      </c>
      <c r="I30" s="11"/>
      <c r="J30" s="37" t="s">
        <v>966</v>
      </c>
      <c r="K30" s="37" t="s">
        <v>30</v>
      </c>
      <c r="L30" s="16">
        <v>21800</v>
      </c>
      <c r="M30" s="16"/>
      <c r="N30" s="16"/>
      <c r="O30" s="16"/>
      <c r="P30" s="16">
        <v>21800</v>
      </c>
      <c r="Q30" s="157"/>
      <c r="R30" s="135" t="s">
        <v>1137</v>
      </c>
      <c r="S30" s="21">
        <v>43287</v>
      </c>
      <c r="T30" s="16">
        <v>0</v>
      </c>
      <c r="U30" s="11"/>
      <c r="V30" s="11"/>
    </row>
    <row r="31" spans="1:22" ht="15.75" customHeight="1">
      <c r="A31" s="23">
        <v>28</v>
      </c>
      <c r="B31" s="37" t="s">
        <v>1098</v>
      </c>
      <c r="C31" s="37" t="s">
        <v>1099</v>
      </c>
      <c r="D31" s="37" t="s">
        <v>1093</v>
      </c>
      <c r="E31" s="145" t="s">
        <v>1100</v>
      </c>
      <c r="F31" s="147" t="s">
        <v>1101</v>
      </c>
      <c r="G31" s="37">
        <v>30</v>
      </c>
      <c r="H31" s="21">
        <v>43283</v>
      </c>
      <c r="I31" s="11"/>
      <c r="J31" s="37" t="s">
        <v>1103</v>
      </c>
      <c r="K31" s="37" t="s">
        <v>30</v>
      </c>
      <c r="L31" s="16">
        <v>2775</v>
      </c>
      <c r="M31" s="16"/>
      <c r="N31" s="16"/>
      <c r="O31" s="16"/>
      <c r="P31" s="16">
        <v>2755</v>
      </c>
      <c r="Q31" s="157"/>
      <c r="R31" s="135" t="s">
        <v>1138</v>
      </c>
      <c r="S31" s="21">
        <v>43291</v>
      </c>
      <c r="T31" s="16">
        <v>20</v>
      </c>
      <c r="U31" s="11"/>
      <c r="V31" s="11"/>
    </row>
    <row r="32" spans="1:22" ht="15.75" customHeight="1">
      <c r="A32" s="23">
        <v>29</v>
      </c>
      <c r="B32" s="37" t="s">
        <v>362</v>
      </c>
      <c r="C32" s="37" t="s">
        <v>363</v>
      </c>
      <c r="D32" s="37" t="s">
        <v>1046</v>
      </c>
      <c r="E32" s="145" t="s">
        <v>366</v>
      </c>
      <c r="F32" s="147" t="s">
        <v>365</v>
      </c>
      <c r="G32" s="37">
        <v>31</v>
      </c>
      <c r="H32" s="21">
        <v>43284</v>
      </c>
      <c r="I32" s="11"/>
      <c r="J32" s="37" t="s">
        <v>725</v>
      </c>
      <c r="K32" s="37" t="s">
        <v>30</v>
      </c>
      <c r="L32" s="16">
        <v>2025</v>
      </c>
      <c r="M32" s="16"/>
      <c r="N32" s="16"/>
      <c r="O32" s="16"/>
      <c r="P32" s="16">
        <v>2025</v>
      </c>
      <c r="Q32" s="157"/>
      <c r="R32" s="135" t="s">
        <v>1139</v>
      </c>
      <c r="S32" s="21">
        <v>43307</v>
      </c>
      <c r="T32" s="11"/>
      <c r="U32" s="37" t="s">
        <v>1140</v>
      </c>
      <c r="V32" s="37" t="s">
        <v>1141</v>
      </c>
    </row>
    <row r="33" spans="1:22" ht="15.75" customHeight="1">
      <c r="A33" s="23">
        <v>30</v>
      </c>
      <c r="B33" s="37" t="s">
        <v>1091</v>
      </c>
      <c r="C33" s="37" t="s">
        <v>1092</v>
      </c>
      <c r="D33" s="37" t="s">
        <v>1093</v>
      </c>
      <c r="E33" s="145" t="s">
        <v>901</v>
      </c>
      <c r="F33" s="38" t="s">
        <v>1094</v>
      </c>
      <c r="G33" s="37">
        <v>32</v>
      </c>
      <c r="H33" s="21">
        <v>43286</v>
      </c>
      <c r="I33" s="11"/>
      <c r="J33" s="37" t="s">
        <v>725</v>
      </c>
      <c r="K33" s="37" t="s">
        <v>30</v>
      </c>
      <c r="L33" s="16">
        <v>140</v>
      </c>
      <c r="M33" s="16"/>
      <c r="N33" s="16"/>
      <c r="O33" s="16"/>
      <c r="P33" s="16">
        <v>135</v>
      </c>
      <c r="Q33" s="157"/>
      <c r="R33" s="135" t="s">
        <v>1142</v>
      </c>
      <c r="S33" s="21">
        <v>43298</v>
      </c>
      <c r="T33" s="16">
        <v>5</v>
      </c>
      <c r="U33" s="11"/>
      <c r="V33" s="37" t="s">
        <v>1143</v>
      </c>
    </row>
    <row r="34" spans="1:22" ht="15.75" customHeight="1">
      <c r="A34" s="23">
        <v>31</v>
      </c>
      <c r="B34" s="37" t="s">
        <v>741</v>
      </c>
      <c r="C34" s="37" t="s">
        <v>742</v>
      </c>
      <c r="D34" s="37" t="s">
        <v>1038</v>
      </c>
      <c r="E34" s="145" t="s">
        <v>745</v>
      </c>
      <c r="F34" s="38" t="s">
        <v>744</v>
      </c>
      <c r="G34" s="37">
        <v>33</v>
      </c>
      <c r="H34" s="21">
        <v>43292</v>
      </c>
      <c r="I34" s="11"/>
      <c r="J34" s="37" t="s">
        <v>1082</v>
      </c>
      <c r="K34" s="37" t="s">
        <v>314</v>
      </c>
      <c r="L34" s="16">
        <v>2037</v>
      </c>
      <c r="M34" s="16"/>
      <c r="N34" s="16"/>
      <c r="O34" s="16"/>
      <c r="P34" s="16">
        <v>2011</v>
      </c>
      <c r="Q34" s="157"/>
      <c r="R34" s="135" t="s">
        <v>1144</v>
      </c>
      <c r="S34" s="21">
        <v>43307</v>
      </c>
      <c r="T34" s="16">
        <v>26</v>
      </c>
      <c r="U34" s="11"/>
      <c r="V34" s="11"/>
    </row>
    <row r="35" spans="1:22" ht="15.75" customHeight="1">
      <c r="A35" s="23">
        <v>32</v>
      </c>
      <c r="B35" s="37" t="s">
        <v>34</v>
      </c>
      <c r="C35" s="37" t="s">
        <v>35</v>
      </c>
      <c r="D35" s="37" t="s">
        <v>1038</v>
      </c>
      <c r="E35" s="37" t="s">
        <v>38</v>
      </c>
      <c r="F35" s="38" t="s">
        <v>37</v>
      </c>
      <c r="G35" s="37">
        <v>34</v>
      </c>
      <c r="H35" s="21">
        <v>43293</v>
      </c>
      <c r="I35" s="11"/>
      <c r="J35" s="11"/>
      <c r="K35" s="37" t="s">
        <v>314</v>
      </c>
      <c r="L35" s="16">
        <v>10822</v>
      </c>
      <c r="M35" s="16"/>
      <c r="N35" s="16"/>
      <c r="O35" s="16"/>
      <c r="P35" s="16">
        <v>10802</v>
      </c>
      <c r="Q35" s="157"/>
      <c r="R35" s="135" t="s">
        <v>1145</v>
      </c>
      <c r="S35" s="21">
        <v>43302</v>
      </c>
      <c r="T35" s="16">
        <v>20</v>
      </c>
      <c r="U35" s="37" t="s">
        <v>1146</v>
      </c>
      <c r="V35" s="11"/>
    </row>
    <row r="36" spans="1:22" ht="15.75" customHeight="1">
      <c r="A36" s="23">
        <v>33</v>
      </c>
      <c r="B36" s="151" t="s">
        <v>1073</v>
      </c>
      <c r="C36" s="37" t="s">
        <v>1074</v>
      </c>
      <c r="D36" s="37" t="s">
        <v>1031</v>
      </c>
      <c r="E36" s="37" t="s">
        <v>1075</v>
      </c>
      <c r="F36" s="139" t="s">
        <v>1076</v>
      </c>
      <c r="G36" s="37">
        <v>35</v>
      </c>
      <c r="H36" s="21">
        <v>43297</v>
      </c>
      <c r="I36" s="11"/>
      <c r="J36" s="37" t="s">
        <v>1147</v>
      </c>
      <c r="K36" s="37" t="s">
        <v>30</v>
      </c>
      <c r="L36" s="16">
        <v>3667.3</v>
      </c>
      <c r="M36" s="16"/>
      <c r="N36" s="16"/>
      <c r="O36" s="16"/>
      <c r="P36" s="16">
        <v>3632.3</v>
      </c>
      <c r="Q36" s="157"/>
      <c r="R36" s="37" t="s">
        <v>1148</v>
      </c>
      <c r="S36" s="21">
        <v>43301</v>
      </c>
      <c r="T36" s="16">
        <v>35</v>
      </c>
      <c r="U36" s="37" t="s">
        <v>1149</v>
      </c>
      <c r="V36" s="11"/>
    </row>
    <row r="37" spans="1:22" ht="15.75" customHeight="1">
      <c r="A37" s="364">
        <v>34</v>
      </c>
      <c r="B37" s="365" t="s">
        <v>1108</v>
      </c>
      <c r="C37" s="365" t="s">
        <v>385</v>
      </c>
      <c r="D37" s="365" t="s">
        <v>1093</v>
      </c>
      <c r="E37" s="365" t="s">
        <v>58</v>
      </c>
      <c r="F37" s="366" t="s">
        <v>57</v>
      </c>
      <c r="G37" s="365">
        <v>36</v>
      </c>
      <c r="H37" s="361">
        <v>43298</v>
      </c>
      <c r="I37" s="161"/>
      <c r="J37" s="365"/>
      <c r="K37" s="365" t="s">
        <v>30</v>
      </c>
      <c r="L37" s="367">
        <v>6925</v>
      </c>
      <c r="M37" s="154"/>
      <c r="N37" s="154"/>
      <c r="O37" s="154"/>
      <c r="P37" s="16">
        <v>3474</v>
      </c>
      <c r="Q37" s="157"/>
      <c r="R37" s="135" t="s">
        <v>1150</v>
      </c>
      <c r="S37" s="21">
        <v>43305</v>
      </c>
      <c r="T37" s="16">
        <v>20</v>
      </c>
      <c r="U37" s="11"/>
      <c r="V37" s="11"/>
    </row>
    <row r="38" spans="1:22" ht="15.75" customHeight="1">
      <c r="A38" s="363"/>
      <c r="B38" s="363"/>
      <c r="C38" s="363"/>
      <c r="D38" s="363"/>
      <c r="E38" s="363"/>
      <c r="F38" s="363"/>
      <c r="G38" s="363"/>
      <c r="H38" s="363"/>
      <c r="I38" s="54"/>
      <c r="J38" s="363"/>
      <c r="K38" s="363"/>
      <c r="L38" s="363"/>
      <c r="M38" s="154"/>
      <c r="N38" s="154"/>
      <c r="O38" s="154"/>
      <c r="P38" s="16">
        <v>3431</v>
      </c>
      <c r="Q38" s="157"/>
      <c r="R38" s="135" t="s">
        <v>1151</v>
      </c>
      <c r="S38" s="21">
        <v>43307</v>
      </c>
      <c r="T38" s="11"/>
      <c r="U38" s="11"/>
      <c r="V38" s="11"/>
    </row>
    <row r="39" spans="1:22" ht="15.75" customHeight="1">
      <c r="A39" s="23">
        <v>35</v>
      </c>
      <c r="B39" s="135" t="s">
        <v>106</v>
      </c>
      <c r="C39" s="37" t="s">
        <v>107</v>
      </c>
      <c r="D39" s="37" t="s">
        <v>1031</v>
      </c>
      <c r="E39" s="155"/>
      <c r="F39" s="160"/>
      <c r="G39" s="37">
        <v>37</v>
      </c>
      <c r="H39" s="21">
        <v>43298</v>
      </c>
      <c r="I39" s="11"/>
      <c r="J39" s="37" t="s">
        <v>966</v>
      </c>
      <c r="K39" s="37" t="s">
        <v>30</v>
      </c>
      <c r="L39" s="16">
        <v>23950</v>
      </c>
      <c r="M39" s="16"/>
      <c r="N39" s="16"/>
      <c r="O39" s="16"/>
      <c r="P39" s="16">
        <v>23950</v>
      </c>
      <c r="Q39" s="157"/>
      <c r="R39" s="135" t="s">
        <v>1152</v>
      </c>
      <c r="S39" s="21">
        <v>43300</v>
      </c>
      <c r="T39" s="16">
        <v>0</v>
      </c>
      <c r="U39" s="11"/>
      <c r="V39" s="11"/>
    </row>
    <row r="40" spans="1:22" ht="15.75" customHeight="1">
      <c r="A40" s="23">
        <v>36</v>
      </c>
      <c r="B40" s="37" t="s">
        <v>362</v>
      </c>
      <c r="C40" s="37" t="s">
        <v>363</v>
      </c>
      <c r="D40" s="37" t="s">
        <v>1046</v>
      </c>
      <c r="E40" s="145" t="s">
        <v>366</v>
      </c>
      <c r="F40" s="147" t="s">
        <v>365</v>
      </c>
      <c r="G40" s="37">
        <v>38</v>
      </c>
      <c r="H40" s="21">
        <v>43305</v>
      </c>
      <c r="I40" s="11"/>
      <c r="J40" s="37" t="s">
        <v>1153</v>
      </c>
      <c r="K40" s="37" t="s">
        <v>30</v>
      </c>
      <c r="L40" s="16">
        <v>2735</v>
      </c>
      <c r="M40" s="16"/>
      <c r="N40" s="16"/>
      <c r="O40" s="16"/>
      <c r="P40" s="16">
        <v>2735</v>
      </c>
      <c r="Q40" s="157"/>
      <c r="R40" s="37" t="s">
        <v>1154</v>
      </c>
      <c r="S40" s="21">
        <v>43322</v>
      </c>
      <c r="T40" s="16">
        <v>0</v>
      </c>
      <c r="U40" s="11"/>
      <c r="V40" s="11"/>
    </row>
    <row r="41" spans="1:22" ht="15.75" customHeight="1">
      <c r="A41" s="364">
        <v>37</v>
      </c>
      <c r="B41" s="365" t="s">
        <v>1098</v>
      </c>
      <c r="C41" s="365" t="s">
        <v>1099</v>
      </c>
      <c r="D41" s="364" t="s">
        <v>1093</v>
      </c>
      <c r="E41" s="364" t="s">
        <v>1100</v>
      </c>
      <c r="F41" s="366" t="s">
        <v>1101</v>
      </c>
      <c r="G41" s="365">
        <v>39</v>
      </c>
      <c r="H41" s="361">
        <v>43306</v>
      </c>
      <c r="I41" s="161"/>
      <c r="J41" s="364" t="s">
        <v>1153</v>
      </c>
      <c r="K41" s="365" t="s">
        <v>30</v>
      </c>
      <c r="L41" s="364">
        <v>2720</v>
      </c>
      <c r="M41" s="154"/>
      <c r="N41" s="154"/>
      <c r="O41" s="154"/>
      <c r="P41" s="16">
        <v>1330</v>
      </c>
      <c r="Q41" s="157"/>
      <c r="R41" s="162" t="s">
        <v>1155</v>
      </c>
      <c r="S41" s="21">
        <v>43333</v>
      </c>
      <c r="T41" s="11"/>
      <c r="U41" s="11"/>
      <c r="V41" s="11"/>
    </row>
    <row r="42" spans="1:22" ht="15.75" customHeight="1">
      <c r="A42" s="362"/>
      <c r="B42" s="362"/>
      <c r="C42" s="362"/>
      <c r="D42" s="362"/>
      <c r="E42" s="362"/>
      <c r="F42" s="362"/>
      <c r="G42" s="362"/>
      <c r="H42" s="362"/>
      <c r="I42" s="161"/>
      <c r="J42" s="362"/>
      <c r="K42" s="362"/>
      <c r="L42" s="362"/>
      <c r="M42" s="154"/>
      <c r="N42" s="154"/>
      <c r="O42" s="154"/>
      <c r="P42" s="16">
        <v>495</v>
      </c>
      <c r="Q42" s="157"/>
      <c r="R42" s="162" t="s">
        <v>1156</v>
      </c>
      <c r="S42" s="14">
        <v>43353</v>
      </c>
      <c r="T42" s="11"/>
      <c r="U42" s="11"/>
      <c r="V42" s="11"/>
    </row>
    <row r="43" spans="1:22" ht="15.75" customHeight="1">
      <c r="A43" s="363"/>
      <c r="B43" s="363"/>
      <c r="C43" s="363"/>
      <c r="D43" s="363"/>
      <c r="E43" s="363"/>
      <c r="F43" s="363"/>
      <c r="G43" s="363"/>
      <c r="H43" s="363"/>
      <c r="I43" s="54"/>
      <c r="J43" s="363"/>
      <c r="K43" s="363"/>
      <c r="L43" s="363"/>
      <c r="M43" s="154"/>
      <c r="N43" s="154"/>
      <c r="O43" s="154"/>
      <c r="P43" s="16">
        <v>895</v>
      </c>
      <c r="Q43" s="157"/>
      <c r="R43" s="162" t="s">
        <v>1157</v>
      </c>
      <c r="S43" s="14">
        <v>43374</v>
      </c>
      <c r="T43" s="11"/>
      <c r="U43" s="11"/>
      <c r="V43" s="11"/>
    </row>
    <row r="44" spans="1:22" ht="15.75" customHeight="1">
      <c r="A44" s="23">
        <v>38</v>
      </c>
      <c r="B44" s="37" t="s">
        <v>1158</v>
      </c>
      <c r="C44" s="37" t="s">
        <v>1159</v>
      </c>
      <c r="D44" s="37" t="s">
        <v>1160</v>
      </c>
      <c r="E44" s="37" t="s">
        <v>1161</v>
      </c>
      <c r="F44" s="139" t="s">
        <v>1162</v>
      </c>
      <c r="G44" s="37">
        <v>40</v>
      </c>
      <c r="H44" s="21">
        <v>43314</v>
      </c>
      <c r="I44" s="11"/>
      <c r="J44" s="37" t="s">
        <v>1163</v>
      </c>
      <c r="K44" s="37" t="s">
        <v>30</v>
      </c>
      <c r="L44" s="16">
        <v>2779</v>
      </c>
      <c r="M44" s="16"/>
      <c r="N44" s="16"/>
      <c r="O44" s="16"/>
      <c r="P44" s="16">
        <v>2709.71</v>
      </c>
      <c r="Q44" s="16">
        <v>68.64</v>
      </c>
      <c r="R44" s="135" t="s">
        <v>1164</v>
      </c>
      <c r="S44" s="21">
        <v>43322</v>
      </c>
      <c r="T44" s="16">
        <v>69.290000000000006</v>
      </c>
      <c r="U44" s="37" t="s">
        <v>1165</v>
      </c>
      <c r="V44" s="11"/>
    </row>
    <row r="45" spans="1:22" ht="15.75" customHeight="1">
      <c r="A45" s="23">
        <v>39</v>
      </c>
      <c r="B45" s="135" t="s">
        <v>106</v>
      </c>
      <c r="C45" s="37" t="s">
        <v>107</v>
      </c>
      <c r="D45" s="37" t="s">
        <v>1031</v>
      </c>
      <c r="E45" s="155"/>
      <c r="F45" s="160"/>
      <c r="G45" s="37">
        <v>41</v>
      </c>
      <c r="H45" s="21">
        <v>43319</v>
      </c>
      <c r="I45" s="11"/>
      <c r="J45" s="11"/>
      <c r="K45" s="37" t="s">
        <v>30</v>
      </c>
      <c r="L45" s="16">
        <v>30110</v>
      </c>
      <c r="M45" s="16"/>
      <c r="N45" s="16"/>
      <c r="O45" s="16"/>
      <c r="P45" s="16">
        <v>30110</v>
      </c>
      <c r="Q45" s="16">
        <v>68.64</v>
      </c>
      <c r="R45" s="135" t="s">
        <v>1166</v>
      </c>
      <c r="S45" s="21">
        <v>43321</v>
      </c>
      <c r="T45" s="16">
        <v>0</v>
      </c>
      <c r="U45" s="11"/>
      <c r="V45" s="11"/>
    </row>
    <row r="46" spans="1:22" ht="15.75" customHeight="1">
      <c r="A46" s="163">
        <v>40</v>
      </c>
      <c r="B46" s="164" t="s">
        <v>1167</v>
      </c>
      <c r="C46" s="164" t="s">
        <v>1168</v>
      </c>
      <c r="D46" s="164" t="s">
        <v>1031</v>
      </c>
      <c r="E46" s="164" t="s">
        <v>1169</v>
      </c>
      <c r="F46" s="165" t="s">
        <v>1170</v>
      </c>
      <c r="G46" s="164">
        <v>42</v>
      </c>
      <c r="H46" s="85">
        <v>43325</v>
      </c>
      <c r="I46" s="84"/>
      <c r="J46" s="164" t="s">
        <v>966</v>
      </c>
      <c r="K46" s="164" t="s">
        <v>30</v>
      </c>
      <c r="L46" s="89">
        <v>7332</v>
      </c>
      <c r="M46" s="84"/>
      <c r="N46" s="84"/>
      <c r="O46" s="84"/>
      <c r="P46" s="84"/>
      <c r="Q46" s="84"/>
      <c r="R46" s="84"/>
      <c r="S46" s="84"/>
      <c r="T46" s="84"/>
      <c r="U46" s="164" t="s">
        <v>1171</v>
      </c>
      <c r="V46" s="84"/>
    </row>
    <row r="47" spans="1:22" ht="15.75" customHeight="1">
      <c r="A47" s="23">
        <v>41</v>
      </c>
      <c r="B47" s="37" t="s">
        <v>1172</v>
      </c>
      <c r="C47" s="37" t="s">
        <v>699</v>
      </c>
      <c r="D47" s="37" t="s">
        <v>1046</v>
      </c>
      <c r="E47" s="37" t="s">
        <v>701</v>
      </c>
      <c r="F47" s="139" t="s">
        <v>1173</v>
      </c>
      <c r="G47" s="37">
        <v>43</v>
      </c>
      <c r="H47" s="21">
        <v>43325</v>
      </c>
      <c r="I47" s="11"/>
      <c r="J47" s="37" t="s">
        <v>966</v>
      </c>
      <c r="K47" s="37" t="s">
        <v>30</v>
      </c>
      <c r="L47" s="16">
        <v>2060</v>
      </c>
      <c r="M47" s="16"/>
      <c r="N47" s="16"/>
      <c r="O47" s="16"/>
      <c r="P47" s="16">
        <v>2060</v>
      </c>
      <c r="Q47" s="157"/>
      <c r="R47" s="37" t="s">
        <v>1174</v>
      </c>
      <c r="S47" s="21">
        <v>43328</v>
      </c>
      <c r="T47" s="11"/>
      <c r="U47" s="11"/>
      <c r="V47" s="11"/>
    </row>
    <row r="48" spans="1:22" ht="15.75" customHeight="1">
      <c r="A48" s="23">
        <v>42</v>
      </c>
      <c r="B48" s="37" t="s">
        <v>94</v>
      </c>
      <c r="C48" s="37" t="s">
        <v>95</v>
      </c>
      <c r="D48" s="37" t="s">
        <v>1093</v>
      </c>
      <c r="E48" s="37" t="s">
        <v>97</v>
      </c>
      <c r="F48" s="139" t="s">
        <v>96</v>
      </c>
      <c r="G48" s="37">
        <v>44</v>
      </c>
      <c r="H48" s="21">
        <v>43325</v>
      </c>
      <c r="I48" s="11"/>
      <c r="J48" s="37" t="s">
        <v>966</v>
      </c>
      <c r="K48" s="37" t="s">
        <v>30</v>
      </c>
      <c r="L48" s="16">
        <v>2020</v>
      </c>
      <c r="M48" s="16"/>
      <c r="N48" s="16"/>
      <c r="O48" s="16"/>
      <c r="P48" s="16">
        <v>1980</v>
      </c>
      <c r="Q48" s="157"/>
      <c r="R48" s="37" t="s">
        <v>1175</v>
      </c>
      <c r="S48" s="21">
        <v>43328</v>
      </c>
      <c r="T48" s="16">
        <v>40</v>
      </c>
      <c r="U48" s="37" t="s">
        <v>968</v>
      </c>
      <c r="V48" s="11"/>
    </row>
    <row r="49" spans="1:22" ht="15.75" customHeight="1">
      <c r="A49" s="23">
        <v>43</v>
      </c>
      <c r="B49" s="151" t="s">
        <v>1073</v>
      </c>
      <c r="C49" s="37" t="s">
        <v>1074</v>
      </c>
      <c r="D49" s="37" t="s">
        <v>1031</v>
      </c>
      <c r="E49" s="37" t="s">
        <v>1075</v>
      </c>
      <c r="F49" s="139" t="s">
        <v>1076</v>
      </c>
      <c r="G49" s="37">
        <v>45</v>
      </c>
      <c r="H49" s="21">
        <v>43328</v>
      </c>
      <c r="I49" s="11"/>
      <c r="J49" s="37" t="s">
        <v>1176</v>
      </c>
      <c r="K49" s="37" t="s">
        <v>30</v>
      </c>
      <c r="L49" s="16">
        <v>3667.3</v>
      </c>
      <c r="M49" s="16"/>
      <c r="N49" s="16"/>
      <c r="O49" s="16"/>
      <c r="P49" s="16">
        <v>3632.3</v>
      </c>
      <c r="Q49" s="157"/>
      <c r="R49" s="37" t="s">
        <v>1177</v>
      </c>
      <c r="S49" s="21">
        <v>43333</v>
      </c>
      <c r="T49" s="16">
        <v>35</v>
      </c>
      <c r="U49" s="37" t="s">
        <v>1178</v>
      </c>
      <c r="V49" s="11"/>
    </row>
    <row r="50" spans="1:22" ht="15.75" customHeight="1">
      <c r="A50" s="364">
        <v>44</v>
      </c>
      <c r="B50" s="365" t="s">
        <v>1108</v>
      </c>
      <c r="C50" s="11"/>
      <c r="D50" s="365" t="s">
        <v>1093</v>
      </c>
      <c r="E50" s="155"/>
      <c r="F50" s="366" t="s">
        <v>57</v>
      </c>
      <c r="G50" s="365">
        <v>46</v>
      </c>
      <c r="H50" s="361">
        <v>43330</v>
      </c>
      <c r="I50" s="161"/>
      <c r="J50" s="364"/>
      <c r="K50" s="365" t="s">
        <v>30</v>
      </c>
      <c r="L50" s="364">
        <v>9225</v>
      </c>
      <c r="M50" s="154"/>
      <c r="N50" s="154"/>
      <c r="O50" s="154"/>
      <c r="P50" s="16">
        <v>3446.5</v>
      </c>
      <c r="Q50" s="157"/>
      <c r="R50" s="37" t="s">
        <v>1179</v>
      </c>
      <c r="S50" s="21">
        <v>43339</v>
      </c>
      <c r="T50" s="364">
        <v>60</v>
      </c>
      <c r="U50" s="11"/>
      <c r="V50" s="11"/>
    </row>
    <row r="51" spans="1:22" ht="15.75" customHeight="1">
      <c r="A51" s="362"/>
      <c r="B51" s="362"/>
      <c r="C51" s="11"/>
      <c r="D51" s="362"/>
      <c r="E51" s="155"/>
      <c r="F51" s="362"/>
      <c r="G51" s="362"/>
      <c r="H51" s="362"/>
      <c r="I51" s="161"/>
      <c r="J51" s="362"/>
      <c r="K51" s="362"/>
      <c r="L51" s="362"/>
      <c r="M51" s="154"/>
      <c r="N51" s="154"/>
      <c r="O51" s="154"/>
      <c r="P51" s="16">
        <v>3446.5</v>
      </c>
      <c r="Q51" s="157"/>
      <c r="R51" s="37" t="s">
        <v>1180</v>
      </c>
      <c r="S51" s="21">
        <v>43340</v>
      </c>
      <c r="T51" s="362"/>
      <c r="U51" s="11"/>
      <c r="V51" s="11"/>
    </row>
    <row r="52" spans="1:22" ht="15.75" customHeight="1">
      <c r="A52" s="363"/>
      <c r="B52" s="363"/>
      <c r="C52" s="37" t="s">
        <v>385</v>
      </c>
      <c r="D52" s="363"/>
      <c r="E52" s="145" t="s">
        <v>58</v>
      </c>
      <c r="F52" s="363"/>
      <c r="G52" s="363"/>
      <c r="H52" s="363"/>
      <c r="I52" s="54"/>
      <c r="J52" s="363"/>
      <c r="K52" s="363"/>
      <c r="L52" s="363"/>
      <c r="M52" s="154"/>
      <c r="N52" s="154"/>
      <c r="O52" s="154"/>
      <c r="P52" s="16">
        <v>2272</v>
      </c>
      <c r="Q52" s="16">
        <v>66.900000000000006</v>
      </c>
      <c r="R52" s="37" t="s">
        <v>1181</v>
      </c>
      <c r="S52" s="21">
        <v>43341</v>
      </c>
      <c r="T52" s="363"/>
      <c r="U52" s="11"/>
      <c r="V52" s="11"/>
    </row>
    <row r="53" spans="1:22" ht="15.75" customHeight="1">
      <c r="A53" s="23">
        <v>45</v>
      </c>
      <c r="B53" s="135" t="s">
        <v>106</v>
      </c>
      <c r="C53" s="37" t="s">
        <v>107</v>
      </c>
      <c r="D53" s="37" t="s">
        <v>1031</v>
      </c>
      <c r="E53" s="155"/>
      <c r="F53" s="160"/>
      <c r="G53" s="37" t="s">
        <v>1182</v>
      </c>
      <c r="H53" s="21">
        <v>43330</v>
      </c>
      <c r="I53" s="11"/>
      <c r="J53" s="11"/>
      <c r="K53" s="37" t="s">
        <v>30</v>
      </c>
      <c r="L53" s="16">
        <v>18450</v>
      </c>
      <c r="M53" s="16"/>
      <c r="N53" s="16"/>
      <c r="O53" s="16"/>
      <c r="P53" s="16">
        <v>18450</v>
      </c>
      <c r="Q53" s="157"/>
      <c r="R53" s="37" t="s">
        <v>1183</v>
      </c>
      <c r="S53" s="21">
        <v>43335</v>
      </c>
      <c r="T53" s="16">
        <v>0</v>
      </c>
      <c r="U53" s="11"/>
      <c r="V53" s="11"/>
    </row>
    <row r="54" spans="1:22" ht="15.75" customHeight="1">
      <c r="A54" s="23">
        <v>46</v>
      </c>
      <c r="B54" s="37" t="s">
        <v>362</v>
      </c>
      <c r="C54" s="37" t="s">
        <v>363</v>
      </c>
      <c r="D54" s="37" t="s">
        <v>1046</v>
      </c>
      <c r="E54" s="145" t="s">
        <v>366</v>
      </c>
      <c r="F54" s="147" t="s">
        <v>365</v>
      </c>
      <c r="G54" s="37">
        <v>47</v>
      </c>
      <c r="H54" s="21">
        <v>43334</v>
      </c>
      <c r="I54" s="11"/>
      <c r="J54" s="37" t="s">
        <v>725</v>
      </c>
      <c r="K54" s="37" t="s">
        <v>30</v>
      </c>
      <c r="L54" s="16">
        <v>2425</v>
      </c>
      <c r="M54" s="16"/>
      <c r="N54" s="16"/>
      <c r="O54" s="16"/>
      <c r="P54" s="16">
        <v>2425</v>
      </c>
      <c r="Q54" s="157"/>
      <c r="R54" s="37" t="s">
        <v>1184</v>
      </c>
      <c r="S54" s="21">
        <v>43343</v>
      </c>
      <c r="T54" s="16">
        <v>0</v>
      </c>
      <c r="U54" s="11"/>
      <c r="V54" s="11"/>
    </row>
    <row r="55" spans="1:22" ht="15.75" customHeight="1">
      <c r="A55" s="23">
        <v>47</v>
      </c>
      <c r="B55" s="37" t="s">
        <v>1098</v>
      </c>
      <c r="C55" s="37" t="s">
        <v>1099</v>
      </c>
      <c r="D55" s="37" t="s">
        <v>1093</v>
      </c>
      <c r="E55" s="145" t="s">
        <v>1100</v>
      </c>
      <c r="F55" s="147" t="s">
        <v>1101</v>
      </c>
      <c r="G55" s="37">
        <v>48</v>
      </c>
      <c r="H55" s="21">
        <v>43341</v>
      </c>
      <c r="I55" s="11"/>
      <c r="J55" s="11"/>
      <c r="K55" s="37" t="s">
        <v>30</v>
      </c>
      <c r="L55" s="16">
        <v>3515</v>
      </c>
      <c r="M55" s="16"/>
      <c r="N55" s="16"/>
      <c r="O55" s="16"/>
      <c r="P55" s="16">
        <v>3495</v>
      </c>
      <c r="Q55" s="157"/>
      <c r="R55" s="37" t="s">
        <v>1185</v>
      </c>
      <c r="S55" s="21">
        <v>43347</v>
      </c>
      <c r="T55" s="16">
        <v>20</v>
      </c>
      <c r="U55" s="37" t="s">
        <v>1186</v>
      </c>
      <c r="V55" s="11"/>
    </row>
    <row r="56" spans="1:22" ht="15.75" customHeight="1">
      <c r="A56" s="23">
        <v>48</v>
      </c>
      <c r="B56" s="37" t="s">
        <v>741</v>
      </c>
      <c r="C56" s="37" t="s">
        <v>742</v>
      </c>
      <c r="D56" s="37" t="s">
        <v>1038</v>
      </c>
      <c r="E56" s="145" t="s">
        <v>745</v>
      </c>
      <c r="F56" s="38" t="s">
        <v>744</v>
      </c>
      <c r="G56" s="37">
        <v>49</v>
      </c>
      <c r="H56" s="21">
        <v>43341</v>
      </c>
      <c r="I56" s="11"/>
      <c r="J56" s="11"/>
      <c r="K56" s="37" t="s">
        <v>314</v>
      </c>
      <c r="L56" s="16">
        <v>1331</v>
      </c>
      <c r="M56" s="16"/>
      <c r="N56" s="16"/>
      <c r="O56" s="16"/>
      <c r="P56" s="16">
        <v>1305</v>
      </c>
      <c r="Q56" s="157"/>
      <c r="R56" s="37" t="s">
        <v>1187</v>
      </c>
      <c r="S56" s="21">
        <v>43360</v>
      </c>
      <c r="T56" s="16">
        <v>26</v>
      </c>
      <c r="U56" s="37" t="s">
        <v>1188</v>
      </c>
      <c r="V56" s="11"/>
    </row>
    <row r="57" spans="1:22" ht="15.75" customHeight="1">
      <c r="A57" s="23">
        <v>49</v>
      </c>
      <c r="B57" s="37" t="s">
        <v>362</v>
      </c>
      <c r="C57" s="37" t="s">
        <v>363</v>
      </c>
      <c r="D57" s="37" t="s">
        <v>1046</v>
      </c>
      <c r="E57" s="145" t="s">
        <v>366</v>
      </c>
      <c r="F57" s="147" t="s">
        <v>365</v>
      </c>
      <c r="G57" s="37">
        <v>50</v>
      </c>
      <c r="H57" s="21">
        <v>43341</v>
      </c>
      <c r="I57" s="11"/>
      <c r="J57" s="11"/>
      <c r="K57" s="37" t="s">
        <v>30</v>
      </c>
      <c r="L57" s="16">
        <v>2735</v>
      </c>
      <c r="M57" s="16"/>
      <c r="N57" s="16"/>
      <c r="O57" s="16"/>
      <c r="P57" s="16">
        <v>2710</v>
      </c>
      <c r="Q57" s="157"/>
      <c r="R57" s="37" t="s">
        <v>1189</v>
      </c>
      <c r="S57" s="21">
        <v>43363</v>
      </c>
      <c r="T57" s="16">
        <v>25</v>
      </c>
      <c r="U57" s="37" t="s">
        <v>1188</v>
      </c>
      <c r="V57" s="11"/>
    </row>
    <row r="58" spans="1:22" ht="15.75" customHeight="1">
      <c r="A58" s="23">
        <v>50</v>
      </c>
      <c r="B58" s="37" t="s">
        <v>1158</v>
      </c>
      <c r="C58" s="37" t="s">
        <v>1159</v>
      </c>
      <c r="D58" s="37" t="s">
        <v>1160</v>
      </c>
      <c r="E58" s="37" t="s">
        <v>1161</v>
      </c>
      <c r="F58" s="139" t="s">
        <v>1162</v>
      </c>
      <c r="G58" s="37">
        <v>51</v>
      </c>
      <c r="H58" s="21">
        <v>43341</v>
      </c>
      <c r="I58" s="11"/>
      <c r="J58" s="11"/>
      <c r="K58" s="37" t="s">
        <v>30</v>
      </c>
      <c r="L58" s="16">
        <v>2030.33</v>
      </c>
      <c r="M58" s="16"/>
      <c r="N58" s="16"/>
      <c r="O58" s="16"/>
      <c r="P58" s="16">
        <v>2013.33</v>
      </c>
      <c r="Q58" s="157"/>
      <c r="R58" s="37" t="s">
        <v>1190</v>
      </c>
      <c r="S58" s="21">
        <v>43356</v>
      </c>
      <c r="T58" s="16">
        <v>17</v>
      </c>
      <c r="U58" s="11"/>
      <c r="V58" s="11"/>
    </row>
    <row r="59" spans="1:22" ht="15.75" customHeight="1">
      <c r="A59" s="364">
        <v>51</v>
      </c>
      <c r="B59" s="365" t="s">
        <v>34</v>
      </c>
      <c r="C59" s="37" t="s">
        <v>35</v>
      </c>
      <c r="D59" s="37" t="s">
        <v>1038</v>
      </c>
      <c r="E59" s="37" t="s">
        <v>38</v>
      </c>
      <c r="F59" s="38" t="s">
        <v>37</v>
      </c>
      <c r="G59" s="365">
        <v>52</v>
      </c>
      <c r="H59" s="361">
        <v>43343</v>
      </c>
      <c r="I59" s="161"/>
      <c r="J59" s="364"/>
      <c r="K59" s="365" t="s">
        <v>314</v>
      </c>
      <c r="L59" s="364">
        <v>14662</v>
      </c>
      <c r="M59" s="154"/>
      <c r="N59" s="154"/>
      <c r="O59" s="154"/>
      <c r="P59" s="16">
        <v>9980</v>
      </c>
      <c r="Q59" s="157"/>
      <c r="R59" s="37" t="s">
        <v>1191</v>
      </c>
      <c r="S59" s="21">
        <v>43355</v>
      </c>
      <c r="T59" s="364">
        <v>40</v>
      </c>
      <c r="U59" s="11"/>
      <c r="V59" s="11"/>
    </row>
    <row r="60" spans="1:22" ht="15.75" customHeight="1">
      <c r="A60" s="363"/>
      <c r="B60" s="363"/>
      <c r="C60" s="11"/>
      <c r="D60" s="11"/>
      <c r="E60" s="155"/>
      <c r="F60" s="160"/>
      <c r="G60" s="363"/>
      <c r="H60" s="363"/>
      <c r="I60" s="54"/>
      <c r="J60" s="363"/>
      <c r="K60" s="363"/>
      <c r="L60" s="363"/>
      <c r="M60" s="154"/>
      <c r="N60" s="154"/>
      <c r="O60" s="154"/>
      <c r="P60" s="16">
        <v>4642</v>
      </c>
      <c r="Q60" s="157"/>
      <c r="R60" s="37" t="s">
        <v>1192</v>
      </c>
      <c r="S60" s="21">
        <v>43357</v>
      </c>
      <c r="T60" s="363"/>
      <c r="U60" s="11"/>
      <c r="V60" s="11"/>
    </row>
    <row r="61" spans="1:22" ht="15.75" customHeight="1">
      <c r="A61" s="23">
        <v>52</v>
      </c>
      <c r="B61" s="135" t="s">
        <v>106</v>
      </c>
      <c r="C61" s="37" t="s">
        <v>107</v>
      </c>
      <c r="D61" s="37" t="s">
        <v>1031</v>
      </c>
      <c r="E61" s="155"/>
      <c r="F61" s="160"/>
      <c r="G61" s="37">
        <v>53</v>
      </c>
      <c r="H61" s="21">
        <v>43346</v>
      </c>
      <c r="I61" s="11"/>
      <c r="J61" s="11"/>
      <c r="K61" s="37" t="s">
        <v>30</v>
      </c>
      <c r="L61" s="16">
        <v>18350</v>
      </c>
      <c r="M61" s="16"/>
      <c r="N61" s="16"/>
      <c r="O61" s="16"/>
      <c r="P61" s="16">
        <v>18350</v>
      </c>
      <c r="Q61" s="157"/>
      <c r="R61" s="37" t="s">
        <v>1193</v>
      </c>
      <c r="S61" s="21">
        <v>43349</v>
      </c>
      <c r="T61" s="16">
        <v>0</v>
      </c>
      <c r="U61" s="11"/>
      <c r="V61" s="11"/>
    </row>
    <row r="62" spans="1:22" ht="15.75" customHeight="1">
      <c r="A62" s="23">
        <v>53</v>
      </c>
      <c r="B62" s="37" t="s">
        <v>1091</v>
      </c>
      <c r="C62" s="37" t="s">
        <v>1092</v>
      </c>
      <c r="D62" s="37" t="s">
        <v>1093</v>
      </c>
      <c r="E62" s="145" t="s">
        <v>901</v>
      </c>
      <c r="F62" s="38" t="s">
        <v>1094</v>
      </c>
      <c r="G62" s="37">
        <v>54</v>
      </c>
      <c r="H62" s="21">
        <v>43355</v>
      </c>
      <c r="I62" s="11"/>
      <c r="J62" s="11"/>
      <c r="K62" s="37" t="s">
        <v>30</v>
      </c>
      <c r="L62" s="16">
        <v>156</v>
      </c>
      <c r="M62" s="16"/>
      <c r="N62" s="16"/>
      <c r="O62" s="16"/>
      <c r="P62" s="16">
        <v>151</v>
      </c>
      <c r="Q62" s="157"/>
      <c r="R62" s="37" t="s">
        <v>1194</v>
      </c>
      <c r="S62" s="21">
        <v>43371</v>
      </c>
      <c r="T62" s="16">
        <v>5</v>
      </c>
      <c r="U62" s="37" t="s">
        <v>1195</v>
      </c>
      <c r="V62" s="11"/>
    </row>
    <row r="63" spans="1:22" ht="15.75" customHeight="1">
      <c r="A63" s="23">
        <v>54</v>
      </c>
      <c r="B63" s="37" t="s">
        <v>1158</v>
      </c>
      <c r="C63" s="37" t="s">
        <v>1159</v>
      </c>
      <c r="D63" s="37" t="s">
        <v>1160</v>
      </c>
      <c r="E63" s="37" t="s">
        <v>1161</v>
      </c>
      <c r="F63" s="139" t="s">
        <v>1162</v>
      </c>
      <c r="G63" s="37">
        <v>55</v>
      </c>
      <c r="H63" s="21">
        <v>43355</v>
      </c>
      <c r="I63" s="11"/>
      <c r="J63" s="11"/>
      <c r="K63" s="37" t="s">
        <v>30</v>
      </c>
      <c r="L63" s="16">
        <v>2506.91</v>
      </c>
      <c r="M63" s="16"/>
      <c r="N63" s="16"/>
      <c r="O63" s="16"/>
      <c r="P63" s="16">
        <v>2477.6999999999998</v>
      </c>
      <c r="Q63" s="158"/>
      <c r="R63" s="37" t="s">
        <v>1196</v>
      </c>
      <c r="S63" s="24">
        <v>43399</v>
      </c>
      <c r="T63" s="16">
        <v>29.21</v>
      </c>
      <c r="U63" s="37" t="s">
        <v>807</v>
      </c>
      <c r="V63" s="11"/>
    </row>
    <row r="64" spans="1:22" ht="15.75" customHeight="1">
      <c r="A64" s="23">
        <v>55</v>
      </c>
      <c r="B64" s="37" t="s">
        <v>1172</v>
      </c>
      <c r="C64" s="37" t="s">
        <v>699</v>
      </c>
      <c r="D64" s="37" t="s">
        <v>1046</v>
      </c>
      <c r="E64" s="37" t="s">
        <v>701</v>
      </c>
      <c r="F64" s="139" t="s">
        <v>1173</v>
      </c>
      <c r="G64" s="37">
        <v>56</v>
      </c>
      <c r="H64" s="21">
        <v>43357</v>
      </c>
      <c r="I64" s="11"/>
      <c r="J64" s="11"/>
      <c r="K64" s="37" t="s">
        <v>30</v>
      </c>
      <c r="L64" s="16">
        <v>2060</v>
      </c>
      <c r="M64" s="16"/>
      <c r="N64" s="16"/>
      <c r="O64" s="16"/>
      <c r="P64" s="16">
        <v>2060</v>
      </c>
      <c r="Q64" s="157"/>
      <c r="R64" s="37" t="s">
        <v>1197</v>
      </c>
      <c r="S64" s="21">
        <v>43363</v>
      </c>
      <c r="T64" s="16">
        <v>0</v>
      </c>
      <c r="U64" s="11"/>
      <c r="V64" s="11"/>
    </row>
    <row r="65" spans="1:22" ht="15.75" customHeight="1">
      <c r="A65" s="166">
        <v>56</v>
      </c>
      <c r="B65" s="167" t="s">
        <v>1198</v>
      </c>
      <c r="C65" s="167" t="s">
        <v>1199</v>
      </c>
      <c r="D65" s="167" t="s">
        <v>1200</v>
      </c>
      <c r="E65" s="167" t="s">
        <v>1201</v>
      </c>
      <c r="F65" s="168" t="s">
        <v>1202</v>
      </c>
      <c r="G65" s="167">
        <v>57</v>
      </c>
      <c r="H65" s="169">
        <v>43360</v>
      </c>
      <c r="I65" s="106"/>
      <c r="J65" s="106"/>
      <c r="K65" s="167" t="s">
        <v>30</v>
      </c>
      <c r="L65" s="170">
        <v>1025</v>
      </c>
      <c r="M65" s="106"/>
      <c r="N65" s="106"/>
      <c r="O65" s="106"/>
      <c r="P65" s="106"/>
      <c r="Q65" s="106"/>
      <c r="R65" s="106"/>
      <c r="S65" s="106"/>
      <c r="T65" s="170">
        <v>1025</v>
      </c>
      <c r="U65" s="167" t="s">
        <v>1203</v>
      </c>
      <c r="V65" s="106"/>
    </row>
    <row r="66" spans="1:22" ht="15.75" customHeight="1">
      <c r="A66" s="364">
        <v>57</v>
      </c>
      <c r="B66" s="365" t="s">
        <v>1108</v>
      </c>
      <c r="C66" s="365" t="s">
        <v>385</v>
      </c>
      <c r="D66" s="365" t="s">
        <v>1093</v>
      </c>
      <c r="E66" s="365" t="s">
        <v>58</v>
      </c>
      <c r="F66" s="366" t="s">
        <v>57</v>
      </c>
      <c r="G66" s="365">
        <v>58</v>
      </c>
      <c r="H66" s="361">
        <v>43360</v>
      </c>
      <c r="I66" s="161"/>
      <c r="J66" s="11"/>
      <c r="K66" s="365" t="s">
        <v>30</v>
      </c>
      <c r="L66" s="364">
        <v>7870</v>
      </c>
      <c r="M66" s="154"/>
      <c r="N66" s="154"/>
      <c r="O66" s="154"/>
      <c r="P66" s="16">
        <v>3423</v>
      </c>
      <c r="Q66" s="157"/>
      <c r="R66" s="37" t="s">
        <v>1204</v>
      </c>
      <c r="S66" s="21">
        <v>43371</v>
      </c>
      <c r="T66" s="364">
        <v>60</v>
      </c>
      <c r="U66" s="11"/>
      <c r="V66" s="11"/>
    </row>
    <row r="67" spans="1:22" ht="15.75" customHeight="1">
      <c r="A67" s="362"/>
      <c r="B67" s="362"/>
      <c r="C67" s="362"/>
      <c r="D67" s="362"/>
      <c r="E67" s="362"/>
      <c r="F67" s="362"/>
      <c r="G67" s="362"/>
      <c r="H67" s="362"/>
      <c r="I67" s="161"/>
      <c r="J67" s="11"/>
      <c r="K67" s="362"/>
      <c r="L67" s="362"/>
      <c r="M67" s="154"/>
      <c r="N67" s="154"/>
      <c r="O67" s="154"/>
      <c r="P67" s="16">
        <v>3397</v>
      </c>
      <c r="Q67" s="157"/>
      <c r="R67" s="37" t="s">
        <v>1205</v>
      </c>
      <c r="S67" s="21">
        <v>43371</v>
      </c>
      <c r="T67" s="362"/>
      <c r="U67" s="11"/>
      <c r="V67" s="11"/>
    </row>
    <row r="68" spans="1:22" ht="15.75" customHeight="1">
      <c r="A68" s="363"/>
      <c r="B68" s="363"/>
      <c r="C68" s="363"/>
      <c r="D68" s="363"/>
      <c r="E68" s="363"/>
      <c r="F68" s="363"/>
      <c r="G68" s="363"/>
      <c r="H68" s="363"/>
      <c r="I68" s="54"/>
      <c r="J68" s="11"/>
      <c r="K68" s="363"/>
      <c r="L68" s="363"/>
      <c r="M68" s="154"/>
      <c r="N68" s="154"/>
      <c r="O68" s="154"/>
      <c r="P68" s="16">
        <v>990</v>
      </c>
      <c r="Q68" s="157"/>
      <c r="R68" s="37" t="s">
        <v>1206</v>
      </c>
      <c r="S68" s="21">
        <v>43374</v>
      </c>
      <c r="T68" s="363"/>
      <c r="U68" s="11"/>
      <c r="V68" s="11"/>
    </row>
    <row r="69" spans="1:22" ht="15.75" customHeight="1">
      <c r="A69" s="23">
        <v>58</v>
      </c>
      <c r="B69" s="151" t="s">
        <v>1073</v>
      </c>
      <c r="C69" s="37" t="s">
        <v>1074</v>
      </c>
      <c r="D69" s="37" t="s">
        <v>1031</v>
      </c>
      <c r="E69" s="37" t="s">
        <v>1075</v>
      </c>
      <c r="F69" s="139" t="s">
        <v>1076</v>
      </c>
      <c r="G69" s="37">
        <v>59</v>
      </c>
      <c r="H69" s="21">
        <v>43360</v>
      </c>
      <c r="I69" s="11"/>
      <c r="J69" s="11"/>
      <c r="K69" s="37" t="s">
        <v>30</v>
      </c>
      <c r="L69" s="16">
        <v>4094.18</v>
      </c>
      <c r="M69" s="16"/>
      <c r="N69" s="16"/>
      <c r="O69" s="16"/>
      <c r="P69" s="16">
        <v>4059.18</v>
      </c>
      <c r="Q69" s="157"/>
      <c r="R69" s="37" t="s">
        <v>1207</v>
      </c>
      <c r="S69" s="21">
        <v>43364</v>
      </c>
      <c r="T69" s="16">
        <v>35</v>
      </c>
      <c r="U69" s="11"/>
      <c r="V69" s="11"/>
    </row>
    <row r="70" spans="1:22" ht="15.75" customHeight="1">
      <c r="A70" s="23">
        <v>59</v>
      </c>
      <c r="B70" s="135" t="s">
        <v>106</v>
      </c>
      <c r="C70" s="37" t="s">
        <v>107</v>
      </c>
      <c r="D70" s="37" t="s">
        <v>1031</v>
      </c>
      <c r="E70" s="155"/>
      <c r="F70" s="160"/>
      <c r="G70" s="37">
        <v>60</v>
      </c>
      <c r="H70" s="21">
        <v>43360</v>
      </c>
      <c r="I70" s="11"/>
      <c r="J70" s="11"/>
      <c r="K70" s="37" t="s">
        <v>30</v>
      </c>
      <c r="L70" s="16">
        <v>17730</v>
      </c>
      <c r="M70" s="16"/>
      <c r="N70" s="16"/>
      <c r="O70" s="16"/>
      <c r="P70" s="16">
        <v>17730</v>
      </c>
      <c r="Q70" s="157"/>
      <c r="R70" s="37" t="s">
        <v>1208</v>
      </c>
      <c r="S70" s="21">
        <v>43363</v>
      </c>
      <c r="T70" s="16">
        <v>0</v>
      </c>
      <c r="U70" s="11"/>
      <c r="V70" s="11"/>
    </row>
    <row r="71" spans="1:22" ht="15.75" customHeight="1">
      <c r="A71" s="23">
        <v>60</v>
      </c>
      <c r="B71" s="37" t="s">
        <v>763</v>
      </c>
      <c r="C71" s="37" t="s">
        <v>764</v>
      </c>
      <c r="D71" s="37" t="s">
        <v>1031</v>
      </c>
      <c r="E71" s="37" t="s">
        <v>766</v>
      </c>
      <c r="F71" s="139" t="s">
        <v>765</v>
      </c>
      <c r="G71" s="37">
        <v>61</v>
      </c>
      <c r="H71" s="21">
        <v>43362</v>
      </c>
      <c r="I71" s="11"/>
      <c r="J71" s="11"/>
      <c r="K71" s="37" t="s">
        <v>30</v>
      </c>
      <c r="L71" s="16">
        <v>1775</v>
      </c>
      <c r="M71" s="16"/>
      <c r="N71" s="16"/>
      <c r="O71" s="16"/>
      <c r="P71" s="16">
        <v>1800</v>
      </c>
      <c r="Q71" s="157"/>
      <c r="R71" s="37" t="s">
        <v>1209</v>
      </c>
      <c r="S71" s="21">
        <v>43367</v>
      </c>
      <c r="T71" s="16">
        <v>-25</v>
      </c>
      <c r="U71" s="11"/>
      <c r="V71" s="11"/>
    </row>
    <row r="72" spans="1:22" ht="15.75" customHeight="1">
      <c r="A72" s="23">
        <v>61</v>
      </c>
      <c r="B72" s="37" t="s">
        <v>358</v>
      </c>
      <c r="C72" s="37" t="s">
        <v>44</v>
      </c>
      <c r="D72" s="37" t="s">
        <v>1093</v>
      </c>
      <c r="E72" s="37" t="s">
        <v>47</v>
      </c>
      <c r="F72" s="139" t="s">
        <v>46</v>
      </c>
      <c r="G72" s="37">
        <v>62</v>
      </c>
      <c r="H72" s="21">
        <v>43364</v>
      </c>
      <c r="I72" s="11"/>
      <c r="J72" s="11"/>
      <c r="K72" s="37" t="s">
        <v>30</v>
      </c>
      <c r="L72" s="16">
        <v>745</v>
      </c>
      <c r="M72" s="16"/>
      <c r="N72" s="16"/>
      <c r="O72" s="16"/>
      <c r="P72" s="16">
        <v>745</v>
      </c>
      <c r="Q72" s="157"/>
      <c r="R72" s="37" t="s">
        <v>1210</v>
      </c>
      <c r="S72" s="21">
        <v>43370</v>
      </c>
      <c r="T72" s="16">
        <v>0</v>
      </c>
      <c r="U72" s="37" t="s">
        <v>1211</v>
      </c>
      <c r="V72" s="11"/>
    </row>
    <row r="73" spans="1:22" ht="15.75" customHeight="1">
      <c r="A73" s="23">
        <v>62</v>
      </c>
      <c r="B73" s="37" t="s">
        <v>741</v>
      </c>
      <c r="C73" s="37" t="s">
        <v>742</v>
      </c>
      <c r="D73" s="37" t="s">
        <v>1038</v>
      </c>
      <c r="E73" s="145" t="s">
        <v>745</v>
      </c>
      <c r="F73" s="38" t="s">
        <v>744</v>
      </c>
      <c r="G73" s="37">
        <v>63</v>
      </c>
      <c r="H73" s="21">
        <v>43368</v>
      </c>
      <c r="I73" s="11"/>
      <c r="J73" s="11"/>
      <c r="K73" s="37" t="s">
        <v>314</v>
      </c>
      <c r="L73" s="16">
        <v>1531</v>
      </c>
      <c r="M73" s="16"/>
      <c r="N73" s="16"/>
      <c r="O73" s="16"/>
      <c r="P73" s="16">
        <v>1505</v>
      </c>
      <c r="Q73" s="158"/>
      <c r="R73" s="37" t="s">
        <v>1212</v>
      </c>
      <c r="S73" s="24">
        <v>43383</v>
      </c>
      <c r="T73" s="16">
        <v>26</v>
      </c>
      <c r="U73" s="37" t="s">
        <v>1213</v>
      </c>
      <c r="V73" s="11"/>
    </row>
    <row r="74" spans="1:22" ht="15.75" customHeight="1">
      <c r="A74" s="23">
        <v>63</v>
      </c>
      <c r="B74" s="37" t="s">
        <v>362</v>
      </c>
      <c r="C74" s="37" t="s">
        <v>363</v>
      </c>
      <c r="D74" s="37" t="s">
        <v>1046</v>
      </c>
      <c r="E74" s="145" t="s">
        <v>366</v>
      </c>
      <c r="F74" s="147" t="s">
        <v>365</v>
      </c>
      <c r="G74" s="37">
        <v>64</v>
      </c>
      <c r="H74" s="21">
        <v>43368</v>
      </c>
      <c r="I74" s="11"/>
      <c r="J74" s="11"/>
      <c r="K74" s="37" t="s">
        <v>30</v>
      </c>
      <c r="L74" s="16">
        <v>2770</v>
      </c>
      <c r="M74" s="16"/>
      <c r="N74" s="16"/>
      <c r="O74" s="16"/>
      <c r="P74" s="16">
        <v>2770</v>
      </c>
      <c r="Q74" s="157"/>
      <c r="R74" s="37" t="s">
        <v>1214</v>
      </c>
      <c r="S74" s="21">
        <v>43378</v>
      </c>
      <c r="T74" s="16">
        <v>0</v>
      </c>
      <c r="U74" s="37" t="s">
        <v>1215</v>
      </c>
      <c r="V74" s="11"/>
    </row>
    <row r="75" spans="1:22" ht="15.75" customHeight="1">
      <c r="A75" s="23">
        <v>64</v>
      </c>
      <c r="B75" s="37" t="s">
        <v>1098</v>
      </c>
      <c r="C75" s="37" t="s">
        <v>1099</v>
      </c>
      <c r="D75" s="37" t="s">
        <v>1093</v>
      </c>
      <c r="E75" s="145" t="s">
        <v>1100</v>
      </c>
      <c r="F75" s="147" t="s">
        <v>1101</v>
      </c>
      <c r="G75" s="37">
        <v>65</v>
      </c>
      <c r="H75" s="21">
        <v>43369</v>
      </c>
      <c r="I75" s="171"/>
      <c r="J75" s="79">
        <v>43429</v>
      </c>
      <c r="K75" s="37" t="s">
        <v>30</v>
      </c>
      <c r="L75" s="16">
        <v>3150</v>
      </c>
      <c r="M75" s="16"/>
      <c r="N75" s="16"/>
      <c r="O75" s="16"/>
      <c r="P75" s="16">
        <v>3125</v>
      </c>
      <c r="Q75" s="157"/>
      <c r="R75" s="37" t="s">
        <v>1157</v>
      </c>
      <c r="S75" s="21">
        <v>43374</v>
      </c>
      <c r="T75" s="16">
        <v>25</v>
      </c>
      <c r="U75" s="37" t="s">
        <v>1216</v>
      </c>
      <c r="V75" s="11"/>
    </row>
    <row r="76" spans="1:22" ht="15.75" customHeight="1">
      <c r="A76" s="23">
        <v>65</v>
      </c>
      <c r="B76" s="135" t="s">
        <v>106</v>
      </c>
      <c r="C76" s="37" t="s">
        <v>107</v>
      </c>
      <c r="D76" s="37" t="s">
        <v>1031</v>
      </c>
      <c r="E76" s="155"/>
      <c r="F76" s="160"/>
      <c r="G76" s="37">
        <v>66</v>
      </c>
      <c r="H76" s="21">
        <v>43374</v>
      </c>
      <c r="I76" s="11"/>
      <c r="J76" s="11"/>
      <c r="K76" s="37" t="s">
        <v>30</v>
      </c>
      <c r="L76" s="16">
        <v>15355</v>
      </c>
      <c r="M76" s="16"/>
      <c r="N76" s="16"/>
      <c r="O76" s="16"/>
      <c r="P76" s="16">
        <v>15355</v>
      </c>
      <c r="Q76" s="157"/>
      <c r="R76" s="37" t="s">
        <v>1217</v>
      </c>
      <c r="S76" s="21">
        <v>43377</v>
      </c>
      <c r="T76" s="16">
        <v>0</v>
      </c>
      <c r="U76" s="11"/>
      <c r="V76" s="11"/>
    </row>
    <row r="77" spans="1:22" ht="15.75" customHeight="1">
      <c r="A77" s="23">
        <v>66</v>
      </c>
      <c r="B77" s="37" t="s">
        <v>1091</v>
      </c>
      <c r="C77" s="37" t="s">
        <v>1092</v>
      </c>
      <c r="D77" s="37" t="s">
        <v>1093</v>
      </c>
      <c r="E77" s="145" t="s">
        <v>901</v>
      </c>
      <c r="F77" s="38" t="s">
        <v>1094</v>
      </c>
      <c r="G77" s="37">
        <v>67</v>
      </c>
      <c r="H77" s="21">
        <v>43381</v>
      </c>
      <c r="I77" s="11"/>
      <c r="J77" s="11"/>
      <c r="K77" s="37" t="s">
        <v>30</v>
      </c>
      <c r="L77" s="16">
        <v>220</v>
      </c>
      <c r="M77" s="16"/>
      <c r="N77" s="16"/>
      <c r="O77" s="16"/>
      <c r="P77" s="16">
        <v>215</v>
      </c>
      <c r="Q77" s="158"/>
      <c r="R77" s="37" t="s">
        <v>1218</v>
      </c>
      <c r="S77" s="24">
        <v>43452</v>
      </c>
      <c r="T77" s="16">
        <v>5</v>
      </c>
      <c r="U77" s="37" t="s">
        <v>1219</v>
      </c>
      <c r="V77" s="11"/>
    </row>
    <row r="78" spans="1:22" ht="15.75" customHeight="1">
      <c r="A78" s="23">
        <v>67</v>
      </c>
      <c r="B78" s="37" t="s">
        <v>1198</v>
      </c>
      <c r="C78" s="37" t="s">
        <v>1199</v>
      </c>
      <c r="D78" s="37" t="s">
        <v>1200</v>
      </c>
      <c r="E78" s="37" t="s">
        <v>1201</v>
      </c>
      <c r="F78" s="139" t="s">
        <v>1202</v>
      </c>
      <c r="G78" s="37">
        <v>68</v>
      </c>
      <c r="H78" s="24">
        <v>43388</v>
      </c>
      <c r="I78" s="11"/>
      <c r="J78" s="11"/>
      <c r="K78" s="37" t="s">
        <v>30</v>
      </c>
      <c r="L78" s="16">
        <v>2389</v>
      </c>
      <c r="M78" s="16"/>
      <c r="N78" s="16"/>
      <c r="O78" s="16"/>
      <c r="P78" s="16">
        <v>2359</v>
      </c>
      <c r="Q78" s="158"/>
      <c r="R78" s="37" t="s">
        <v>1220</v>
      </c>
      <c r="S78" s="24">
        <v>43397</v>
      </c>
      <c r="T78" s="16">
        <v>30</v>
      </c>
      <c r="U78" s="37" t="s">
        <v>1221</v>
      </c>
      <c r="V78" s="11"/>
    </row>
    <row r="79" spans="1:22" ht="15.75" customHeight="1">
      <c r="A79" s="23">
        <v>68</v>
      </c>
      <c r="B79" s="167" t="s">
        <v>1222</v>
      </c>
      <c r="C79" s="167" t="s">
        <v>1223</v>
      </c>
      <c r="D79" s="167" t="s">
        <v>1200</v>
      </c>
      <c r="E79" s="167" t="s">
        <v>1224</v>
      </c>
      <c r="F79" s="168" t="s">
        <v>1225</v>
      </c>
      <c r="G79" s="167">
        <v>69</v>
      </c>
      <c r="H79" s="172">
        <v>43389</v>
      </c>
      <c r="I79" s="106"/>
      <c r="J79" s="106"/>
      <c r="K79" s="167" t="s">
        <v>30</v>
      </c>
      <c r="L79" s="170">
        <v>615</v>
      </c>
      <c r="M79" s="106"/>
      <c r="N79" s="106"/>
      <c r="O79" s="106"/>
      <c r="P79" s="106"/>
      <c r="Q79" s="106"/>
      <c r="R79" s="106"/>
      <c r="S79" s="106"/>
      <c r="T79" s="170">
        <v>615</v>
      </c>
      <c r="U79" s="167" t="s">
        <v>1226</v>
      </c>
      <c r="V79" s="106"/>
    </row>
    <row r="80" spans="1:22" ht="15.75" customHeight="1">
      <c r="A80" s="23">
        <v>69</v>
      </c>
      <c r="B80" s="135" t="s">
        <v>106</v>
      </c>
      <c r="C80" s="37" t="s">
        <v>107</v>
      </c>
      <c r="D80" s="37" t="s">
        <v>1031</v>
      </c>
      <c r="E80" s="155"/>
      <c r="F80" s="160"/>
      <c r="G80" s="37">
        <v>70</v>
      </c>
      <c r="H80" s="24">
        <v>43389</v>
      </c>
      <c r="I80" s="11"/>
      <c r="J80" s="11"/>
      <c r="K80" s="37" t="s">
        <v>30</v>
      </c>
      <c r="L80" s="16">
        <v>9950</v>
      </c>
      <c r="M80" s="16"/>
      <c r="N80" s="16"/>
      <c r="O80" s="16"/>
      <c r="P80" s="16">
        <v>9950</v>
      </c>
      <c r="Q80" s="158"/>
      <c r="R80" s="37" t="s">
        <v>1227</v>
      </c>
      <c r="S80" s="24">
        <v>43391</v>
      </c>
      <c r="T80" s="16">
        <v>0</v>
      </c>
      <c r="U80" s="11"/>
      <c r="V80" s="11"/>
    </row>
    <row r="81" spans="1:22" ht="15.75" customHeight="1">
      <c r="A81" s="23">
        <v>70</v>
      </c>
      <c r="B81" s="37" t="s">
        <v>1228</v>
      </c>
      <c r="C81" s="37" t="s">
        <v>1229</v>
      </c>
      <c r="D81" s="37" t="s">
        <v>1031</v>
      </c>
      <c r="E81" s="37" t="s">
        <v>80</v>
      </c>
      <c r="F81" s="139" t="s">
        <v>216</v>
      </c>
      <c r="G81" s="37">
        <v>71</v>
      </c>
      <c r="H81" s="24">
        <v>43396</v>
      </c>
      <c r="I81" s="11"/>
      <c r="J81" s="37" t="s">
        <v>812</v>
      </c>
      <c r="K81" s="37" t="s">
        <v>30</v>
      </c>
      <c r="L81" s="16">
        <v>1690</v>
      </c>
      <c r="M81" s="16"/>
      <c r="N81" s="16"/>
      <c r="O81" s="16"/>
      <c r="P81" s="16">
        <v>1655</v>
      </c>
      <c r="Q81" s="158"/>
      <c r="R81" s="37" t="s">
        <v>1230</v>
      </c>
      <c r="S81" s="24">
        <v>43399</v>
      </c>
      <c r="T81" s="16">
        <v>35</v>
      </c>
      <c r="U81" s="37" t="s">
        <v>1231</v>
      </c>
      <c r="V81" s="11"/>
    </row>
    <row r="82" spans="1:22" ht="15.75" customHeight="1">
      <c r="A82" s="23">
        <v>71</v>
      </c>
      <c r="B82" s="37" t="s">
        <v>34</v>
      </c>
      <c r="C82" s="37" t="s">
        <v>35</v>
      </c>
      <c r="D82" s="37" t="s">
        <v>1038</v>
      </c>
      <c r="E82" s="37" t="s">
        <v>38</v>
      </c>
      <c r="F82" s="38" t="s">
        <v>37</v>
      </c>
      <c r="G82" s="37">
        <v>72</v>
      </c>
      <c r="H82" s="24">
        <v>43396</v>
      </c>
      <c r="I82" s="11"/>
      <c r="J82" s="11"/>
      <c r="K82" s="37" t="s">
        <v>314</v>
      </c>
      <c r="L82" s="16">
        <v>6871</v>
      </c>
      <c r="M82" s="16"/>
      <c r="N82" s="16"/>
      <c r="O82" s="16"/>
      <c r="P82" s="16">
        <v>6861</v>
      </c>
      <c r="Q82" s="158"/>
      <c r="R82" s="37" t="s">
        <v>1232</v>
      </c>
      <c r="S82" s="24">
        <v>43426</v>
      </c>
      <c r="T82" s="16">
        <v>10</v>
      </c>
      <c r="U82" s="37" t="s">
        <v>1233</v>
      </c>
      <c r="V82" s="11"/>
    </row>
    <row r="83" spans="1:22" ht="15.75" customHeight="1">
      <c r="A83" s="23">
        <v>72</v>
      </c>
      <c r="B83" s="37" t="s">
        <v>1098</v>
      </c>
      <c r="C83" s="37" t="s">
        <v>1099</v>
      </c>
      <c r="D83" s="37" t="s">
        <v>1093</v>
      </c>
      <c r="E83" s="145" t="s">
        <v>1100</v>
      </c>
      <c r="F83" s="147" t="s">
        <v>1101</v>
      </c>
      <c r="G83" s="37">
        <v>73</v>
      </c>
      <c r="H83" s="24">
        <v>43397</v>
      </c>
      <c r="I83" s="11"/>
      <c r="J83" s="11"/>
      <c r="K83" s="37" t="s">
        <v>30</v>
      </c>
      <c r="L83" s="16">
        <v>3330</v>
      </c>
      <c r="M83" s="11"/>
      <c r="N83" s="11"/>
      <c r="O83" s="11"/>
      <c r="P83" s="11"/>
      <c r="Q83" s="11"/>
      <c r="R83" s="11"/>
      <c r="S83" s="11"/>
      <c r="T83" s="16">
        <v>3330</v>
      </c>
      <c r="U83" s="11"/>
      <c r="V83" s="11"/>
    </row>
    <row r="84" spans="1:22" ht="15.75" customHeight="1">
      <c r="A84" s="23">
        <v>73</v>
      </c>
      <c r="B84" s="37" t="s">
        <v>741</v>
      </c>
      <c r="C84" s="37" t="s">
        <v>742</v>
      </c>
      <c r="D84" s="37" t="s">
        <v>1038</v>
      </c>
      <c r="E84" s="145" t="s">
        <v>745</v>
      </c>
      <c r="F84" s="38" t="s">
        <v>744</v>
      </c>
      <c r="G84" s="37">
        <v>74</v>
      </c>
      <c r="H84" s="24">
        <v>43397</v>
      </c>
      <c r="I84" s="11"/>
      <c r="J84" s="11"/>
      <c r="K84" s="37" t="s">
        <v>314</v>
      </c>
      <c r="L84" s="16">
        <v>3151</v>
      </c>
      <c r="M84" s="16"/>
      <c r="N84" s="16"/>
      <c r="O84" s="16"/>
      <c r="P84" s="16">
        <v>3125</v>
      </c>
      <c r="Q84" s="157"/>
      <c r="R84" s="37" t="s">
        <v>1234</v>
      </c>
      <c r="S84" s="21">
        <v>43440</v>
      </c>
      <c r="T84" s="16">
        <v>26</v>
      </c>
      <c r="U84" s="11"/>
      <c r="V84" s="11"/>
    </row>
    <row r="85" spans="1:22" ht="15.75" customHeight="1">
      <c r="A85" s="23">
        <v>74</v>
      </c>
      <c r="B85" s="37" t="s">
        <v>362</v>
      </c>
      <c r="C85" s="37" t="s">
        <v>363</v>
      </c>
      <c r="D85" s="37" t="s">
        <v>1046</v>
      </c>
      <c r="E85" s="145" t="s">
        <v>366</v>
      </c>
      <c r="F85" s="147" t="s">
        <v>365</v>
      </c>
      <c r="G85" s="37">
        <v>75</v>
      </c>
      <c r="H85" s="24">
        <v>43397</v>
      </c>
      <c r="I85" s="11"/>
      <c r="J85" s="11"/>
      <c r="K85" s="37" t="s">
        <v>30</v>
      </c>
      <c r="L85" s="16">
        <v>3347.5</v>
      </c>
      <c r="M85" s="16"/>
      <c r="N85" s="16"/>
      <c r="O85" s="16"/>
      <c r="P85" s="16">
        <v>3347.5</v>
      </c>
      <c r="Q85" s="157"/>
      <c r="R85" s="37" t="s">
        <v>1235</v>
      </c>
      <c r="S85" s="21">
        <v>43410</v>
      </c>
      <c r="T85" s="16">
        <v>0</v>
      </c>
      <c r="U85" s="11"/>
      <c r="V85" s="11"/>
    </row>
    <row r="86" spans="1:22" ht="15.75" customHeight="1">
      <c r="A86" s="23">
        <v>75</v>
      </c>
      <c r="B86" s="151" t="s">
        <v>1073</v>
      </c>
      <c r="C86" s="37" t="s">
        <v>1074</v>
      </c>
      <c r="D86" s="37" t="s">
        <v>1031</v>
      </c>
      <c r="E86" s="37" t="s">
        <v>1075</v>
      </c>
      <c r="F86" s="139" t="s">
        <v>1076</v>
      </c>
      <c r="G86" s="37">
        <v>76</v>
      </c>
      <c r="H86" s="24">
        <v>43397</v>
      </c>
      <c r="I86" s="11"/>
      <c r="J86" s="11"/>
      <c r="K86" s="37" t="s">
        <v>30</v>
      </c>
      <c r="L86" s="16">
        <v>2456.69</v>
      </c>
      <c r="M86" s="16"/>
      <c r="N86" s="16"/>
      <c r="O86" s="16"/>
      <c r="P86" s="16">
        <v>2421.69</v>
      </c>
      <c r="Q86" s="158"/>
      <c r="R86" s="37" t="s">
        <v>1236</v>
      </c>
      <c r="S86" s="24">
        <v>43404</v>
      </c>
      <c r="T86" s="16">
        <v>35</v>
      </c>
      <c r="U86" s="11"/>
      <c r="V86" s="11"/>
    </row>
    <row r="87" spans="1:22" ht="15.75" customHeight="1">
      <c r="A87" s="23">
        <v>76</v>
      </c>
      <c r="B87" s="37" t="s">
        <v>763</v>
      </c>
      <c r="C87" s="37" t="s">
        <v>764</v>
      </c>
      <c r="D87" s="37" t="s">
        <v>1031</v>
      </c>
      <c r="E87" s="37" t="s">
        <v>766</v>
      </c>
      <c r="F87" s="139" t="s">
        <v>765</v>
      </c>
      <c r="G87" s="37">
        <v>77</v>
      </c>
      <c r="H87" s="24">
        <v>43398</v>
      </c>
      <c r="I87" s="11"/>
      <c r="J87" s="37" t="s">
        <v>1237</v>
      </c>
      <c r="K87" s="37" t="s">
        <v>30</v>
      </c>
      <c r="L87" s="16">
        <v>1775</v>
      </c>
      <c r="M87" s="16"/>
      <c r="N87" s="16"/>
      <c r="O87" s="16"/>
      <c r="P87" s="16">
        <v>1775</v>
      </c>
      <c r="Q87" s="158"/>
      <c r="R87" s="37" t="s">
        <v>1238</v>
      </c>
      <c r="S87" s="24">
        <v>43420</v>
      </c>
      <c r="T87" s="16">
        <v>0</v>
      </c>
      <c r="U87" s="11"/>
      <c r="V87" s="11"/>
    </row>
    <row r="88" spans="1:22" ht="15.75" customHeight="1">
      <c r="A88" s="23">
        <v>77</v>
      </c>
      <c r="B88" s="37" t="s">
        <v>1172</v>
      </c>
      <c r="C88" s="37" t="s">
        <v>699</v>
      </c>
      <c r="D88" s="37" t="s">
        <v>1046</v>
      </c>
      <c r="E88" s="37" t="s">
        <v>701</v>
      </c>
      <c r="F88" s="139" t="s">
        <v>1173</v>
      </c>
      <c r="G88" s="37">
        <v>78</v>
      </c>
      <c r="H88" s="24">
        <v>43398</v>
      </c>
      <c r="I88" s="11"/>
      <c r="J88" s="11"/>
      <c r="K88" s="37" t="s">
        <v>30</v>
      </c>
      <c r="L88" s="16">
        <v>4095</v>
      </c>
      <c r="M88" s="16"/>
      <c r="N88" s="16"/>
      <c r="O88" s="16"/>
      <c r="P88" s="16">
        <v>4095</v>
      </c>
      <c r="Q88" s="157"/>
      <c r="R88" s="37" t="s">
        <v>1239</v>
      </c>
      <c r="S88" s="21">
        <v>43411</v>
      </c>
      <c r="T88" s="16">
        <v>0</v>
      </c>
      <c r="U88" s="11"/>
      <c r="V88" s="11"/>
    </row>
    <row r="89" spans="1:22" ht="15.75" customHeight="1">
      <c r="A89" s="368">
        <v>78</v>
      </c>
      <c r="B89" s="365" t="s">
        <v>1108</v>
      </c>
      <c r="C89" s="365" t="s">
        <v>385</v>
      </c>
      <c r="D89" s="365" t="s">
        <v>1093</v>
      </c>
      <c r="E89" s="365" t="s">
        <v>58</v>
      </c>
      <c r="F89" s="366" t="s">
        <v>57</v>
      </c>
      <c r="G89" s="365">
        <v>79</v>
      </c>
      <c r="H89" s="380">
        <v>43403</v>
      </c>
      <c r="I89" s="173"/>
      <c r="J89" s="11"/>
      <c r="K89" s="364" t="s">
        <v>30</v>
      </c>
      <c r="L89" s="364">
        <v>5785</v>
      </c>
      <c r="M89" s="154"/>
      <c r="N89" s="154"/>
      <c r="O89" s="154"/>
      <c r="P89" s="16">
        <v>2355</v>
      </c>
      <c r="Q89" s="157"/>
      <c r="R89" s="37" t="s">
        <v>1240</v>
      </c>
      <c r="S89" s="21">
        <v>43410</v>
      </c>
      <c r="T89" s="16">
        <v>60</v>
      </c>
      <c r="U89" s="11"/>
      <c r="V89" s="11"/>
    </row>
    <row r="90" spans="1:22" ht="15.75" customHeight="1">
      <c r="A90" s="363"/>
      <c r="B90" s="363"/>
      <c r="C90" s="363"/>
      <c r="D90" s="363"/>
      <c r="E90" s="363"/>
      <c r="F90" s="363"/>
      <c r="G90" s="363"/>
      <c r="H90" s="363"/>
      <c r="I90" s="135"/>
      <c r="J90" s="11"/>
      <c r="K90" s="363"/>
      <c r="L90" s="363"/>
      <c r="M90" s="154"/>
      <c r="N90" s="154"/>
      <c r="O90" s="154"/>
      <c r="P90" s="16">
        <v>3390</v>
      </c>
      <c r="Q90" s="157"/>
      <c r="R90" s="135" t="s">
        <v>1241</v>
      </c>
      <c r="S90" s="21">
        <v>43410</v>
      </c>
      <c r="T90" s="11"/>
      <c r="U90" s="11"/>
      <c r="V90" s="11"/>
    </row>
    <row r="91" spans="1:22" ht="15.75" customHeight="1">
      <c r="A91" s="23">
        <v>79</v>
      </c>
      <c r="B91" s="37" t="s">
        <v>358</v>
      </c>
      <c r="C91" s="37" t="s">
        <v>44</v>
      </c>
      <c r="D91" s="37" t="s">
        <v>1093</v>
      </c>
      <c r="E91" s="37" t="s">
        <v>47</v>
      </c>
      <c r="F91" s="139" t="s">
        <v>46</v>
      </c>
      <c r="G91" s="37">
        <v>80</v>
      </c>
      <c r="H91" s="24">
        <v>43403</v>
      </c>
      <c r="I91" s="11"/>
      <c r="J91" s="11"/>
      <c r="K91" s="37" t="s">
        <v>30</v>
      </c>
      <c r="L91" s="16">
        <v>745</v>
      </c>
      <c r="M91" s="16"/>
      <c r="N91" s="16"/>
      <c r="O91" s="16"/>
      <c r="P91" s="16">
        <v>745</v>
      </c>
      <c r="Q91" s="157"/>
      <c r="R91" s="37" t="s">
        <v>1242</v>
      </c>
      <c r="S91" s="21">
        <v>43405</v>
      </c>
      <c r="T91" s="16">
        <v>0</v>
      </c>
      <c r="U91" s="37" t="s">
        <v>1211</v>
      </c>
      <c r="V91" s="11"/>
    </row>
    <row r="92" spans="1:22" ht="15.75" customHeight="1">
      <c r="A92" s="23">
        <v>80</v>
      </c>
      <c r="B92" s="37" t="s">
        <v>375</v>
      </c>
      <c r="C92" s="37" t="s">
        <v>376</v>
      </c>
      <c r="D92" s="37" t="s">
        <v>1243</v>
      </c>
      <c r="E92" s="37" t="s">
        <v>379</v>
      </c>
      <c r="F92" s="38" t="s">
        <v>378</v>
      </c>
      <c r="G92" s="37">
        <v>81</v>
      </c>
      <c r="H92" s="24">
        <v>43403</v>
      </c>
      <c r="I92" s="11"/>
      <c r="J92" s="11"/>
      <c r="K92" s="37" t="s">
        <v>30</v>
      </c>
      <c r="L92" s="16">
        <v>525</v>
      </c>
      <c r="M92" s="16"/>
      <c r="N92" s="16"/>
      <c r="O92" s="16"/>
      <c r="P92" s="16">
        <v>500</v>
      </c>
      <c r="Q92" s="157"/>
      <c r="R92" s="37" t="s">
        <v>1244</v>
      </c>
      <c r="S92" s="21">
        <v>43406</v>
      </c>
      <c r="T92" s="16">
        <v>25</v>
      </c>
      <c r="U92" s="11"/>
      <c r="V92" s="11"/>
    </row>
    <row r="93" spans="1:22" ht="15.75" customHeight="1">
      <c r="A93" s="23">
        <v>81</v>
      </c>
      <c r="B93" s="135" t="s">
        <v>106</v>
      </c>
      <c r="C93" s="37" t="s">
        <v>107</v>
      </c>
      <c r="D93" s="37" t="s">
        <v>1031</v>
      </c>
      <c r="E93" s="155"/>
      <c r="F93" s="160"/>
      <c r="G93" s="37">
        <v>82</v>
      </c>
      <c r="H93" s="21">
        <v>43405</v>
      </c>
      <c r="I93" s="171"/>
      <c r="J93" s="79">
        <v>43435</v>
      </c>
      <c r="K93" s="37" t="s">
        <v>30</v>
      </c>
      <c r="L93" s="16">
        <v>11950</v>
      </c>
      <c r="M93" s="16"/>
      <c r="N93" s="16"/>
      <c r="O93" s="16"/>
      <c r="P93" s="16">
        <v>11950</v>
      </c>
      <c r="Q93" s="16">
        <v>73.41</v>
      </c>
      <c r="R93" s="37" t="s">
        <v>1245</v>
      </c>
      <c r="S93" s="21">
        <v>43405</v>
      </c>
      <c r="T93" s="16">
        <v>0</v>
      </c>
      <c r="U93" s="11"/>
      <c r="V93" s="11"/>
    </row>
    <row r="94" spans="1:22" ht="15.75" customHeight="1">
      <c r="A94" s="23">
        <v>82</v>
      </c>
      <c r="B94" s="37" t="s">
        <v>698</v>
      </c>
      <c r="C94" s="37" t="s">
        <v>699</v>
      </c>
      <c r="D94" s="37" t="s">
        <v>1046</v>
      </c>
      <c r="E94" s="37" t="s">
        <v>701</v>
      </c>
      <c r="F94" s="139" t="s">
        <v>700</v>
      </c>
      <c r="G94" s="37">
        <v>83</v>
      </c>
      <c r="H94" s="21">
        <v>43407</v>
      </c>
      <c r="I94" s="171"/>
      <c r="J94" s="79">
        <v>43426</v>
      </c>
      <c r="K94" s="37" t="s">
        <v>30</v>
      </c>
      <c r="L94" s="16">
        <v>575</v>
      </c>
      <c r="M94" s="16"/>
      <c r="N94" s="16"/>
      <c r="O94" s="16"/>
      <c r="P94" s="16">
        <v>575</v>
      </c>
      <c r="Q94" s="158"/>
      <c r="R94" s="37" t="s">
        <v>1246</v>
      </c>
      <c r="S94" s="24">
        <v>43427</v>
      </c>
      <c r="T94" s="16">
        <v>0</v>
      </c>
      <c r="U94" s="37" t="s">
        <v>1247</v>
      </c>
      <c r="V94" s="11"/>
    </row>
    <row r="95" spans="1:22" ht="15.75" customHeight="1">
      <c r="A95" s="364">
        <v>83</v>
      </c>
      <c r="B95" s="365" t="s">
        <v>1108</v>
      </c>
      <c r="C95" s="365" t="s">
        <v>385</v>
      </c>
      <c r="D95" s="365" t="s">
        <v>1093</v>
      </c>
      <c r="E95" s="365" t="s">
        <v>58</v>
      </c>
      <c r="F95" s="366" t="s">
        <v>57</v>
      </c>
      <c r="G95" s="365">
        <v>84</v>
      </c>
      <c r="H95" s="361">
        <v>43409</v>
      </c>
      <c r="I95" s="174"/>
      <c r="J95" s="381">
        <v>43435</v>
      </c>
      <c r="K95" s="364" t="s">
        <v>30</v>
      </c>
      <c r="L95" s="364">
        <v>7360</v>
      </c>
      <c r="M95" s="154"/>
      <c r="N95" s="154"/>
      <c r="O95" s="154"/>
      <c r="P95" s="16">
        <v>3432</v>
      </c>
      <c r="Q95" s="158"/>
      <c r="R95" s="173" t="s">
        <v>1248</v>
      </c>
      <c r="S95" s="24">
        <v>43424</v>
      </c>
      <c r="T95" s="364">
        <v>45</v>
      </c>
      <c r="U95" s="11"/>
      <c r="V95" s="11"/>
    </row>
    <row r="96" spans="1:22" ht="15.75" customHeight="1">
      <c r="A96" s="362"/>
      <c r="B96" s="362"/>
      <c r="C96" s="362"/>
      <c r="D96" s="362"/>
      <c r="E96" s="362"/>
      <c r="F96" s="362"/>
      <c r="G96" s="362"/>
      <c r="H96" s="362"/>
      <c r="I96" s="174"/>
      <c r="J96" s="362"/>
      <c r="K96" s="362"/>
      <c r="L96" s="362"/>
      <c r="M96" s="154"/>
      <c r="N96" s="154"/>
      <c r="O96" s="154"/>
      <c r="P96" s="16">
        <v>3442.5</v>
      </c>
      <c r="Q96" s="158"/>
      <c r="R96" s="135" t="s">
        <v>1249</v>
      </c>
      <c r="S96" s="24">
        <v>43424</v>
      </c>
      <c r="T96" s="362"/>
      <c r="U96" s="11"/>
      <c r="V96" s="11"/>
    </row>
    <row r="97" spans="1:22" ht="15.75" customHeight="1">
      <c r="A97" s="363"/>
      <c r="B97" s="363"/>
      <c r="C97" s="363"/>
      <c r="D97" s="363"/>
      <c r="E97" s="363"/>
      <c r="F97" s="363"/>
      <c r="G97" s="363"/>
      <c r="H97" s="363"/>
      <c r="I97" s="175"/>
      <c r="J97" s="363"/>
      <c r="K97" s="363"/>
      <c r="L97" s="363"/>
      <c r="M97" s="154"/>
      <c r="N97" s="154"/>
      <c r="O97" s="154"/>
      <c r="P97" s="16">
        <v>440.5</v>
      </c>
      <c r="Q97" s="158"/>
      <c r="R97" s="173" t="s">
        <v>1250</v>
      </c>
      <c r="S97" s="176">
        <v>43430</v>
      </c>
      <c r="T97" s="363"/>
      <c r="U97" s="11"/>
      <c r="V97" s="11"/>
    </row>
    <row r="98" spans="1:22" ht="15.75" customHeight="1">
      <c r="A98" s="23">
        <v>84</v>
      </c>
      <c r="B98" s="135" t="s">
        <v>106</v>
      </c>
      <c r="C98" s="37" t="s">
        <v>107</v>
      </c>
      <c r="D98" s="37" t="s">
        <v>1031</v>
      </c>
      <c r="E98" s="155"/>
      <c r="F98" s="160"/>
      <c r="G98" s="37">
        <v>85</v>
      </c>
      <c r="H98" s="24">
        <v>43419</v>
      </c>
      <c r="I98" s="171"/>
      <c r="J98" s="79">
        <v>43446</v>
      </c>
      <c r="K98" s="37" t="s">
        <v>30</v>
      </c>
      <c r="L98" s="16">
        <v>18020</v>
      </c>
      <c r="M98" s="16"/>
      <c r="N98" s="16"/>
      <c r="O98" s="16"/>
      <c r="P98" s="16">
        <v>18020</v>
      </c>
      <c r="Q98" s="16">
        <v>71.989999999999995</v>
      </c>
      <c r="R98" s="37" t="s">
        <v>1251</v>
      </c>
      <c r="S98" s="24">
        <v>43419</v>
      </c>
      <c r="T98" s="11"/>
      <c r="U98" s="11"/>
      <c r="V98" s="11"/>
    </row>
    <row r="99" spans="1:22" ht="15.75" customHeight="1">
      <c r="A99" s="23">
        <v>85</v>
      </c>
      <c r="B99" s="151" t="s">
        <v>1073</v>
      </c>
      <c r="C99" s="37" t="s">
        <v>1074</v>
      </c>
      <c r="D99" s="37" t="s">
        <v>1031</v>
      </c>
      <c r="E99" s="37" t="s">
        <v>1075</v>
      </c>
      <c r="F99" s="139" t="s">
        <v>1076</v>
      </c>
      <c r="G99" s="37">
        <v>86</v>
      </c>
      <c r="H99" s="24">
        <v>43423</v>
      </c>
      <c r="I99" s="171"/>
      <c r="J99" s="79">
        <v>43438</v>
      </c>
      <c r="K99" s="37" t="s">
        <v>30</v>
      </c>
      <c r="L99" s="16">
        <v>2453.36</v>
      </c>
      <c r="M99" s="16"/>
      <c r="N99" s="16"/>
      <c r="O99" s="16"/>
      <c r="P99" s="16">
        <v>2418.36</v>
      </c>
      <c r="Q99" s="158"/>
      <c r="R99" s="37" t="s">
        <v>1252</v>
      </c>
      <c r="S99" s="24">
        <v>43431</v>
      </c>
      <c r="T99" s="16">
        <v>35</v>
      </c>
      <c r="U99" s="37" t="s">
        <v>1253</v>
      </c>
      <c r="V99" s="11"/>
    </row>
    <row r="100" spans="1:22" ht="15.75" customHeight="1">
      <c r="A100" s="23">
        <v>86</v>
      </c>
      <c r="B100" s="37" t="s">
        <v>358</v>
      </c>
      <c r="C100" s="37" t="s">
        <v>44</v>
      </c>
      <c r="D100" s="37" t="s">
        <v>1093</v>
      </c>
      <c r="E100" s="37" t="s">
        <v>47</v>
      </c>
      <c r="F100" s="139" t="s">
        <v>46</v>
      </c>
      <c r="G100" s="37">
        <v>87</v>
      </c>
      <c r="H100" s="24">
        <v>43424</v>
      </c>
      <c r="I100" s="11"/>
      <c r="J100" s="11"/>
      <c r="K100" s="37" t="s">
        <v>30</v>
      </c>
      <c r="L100" s="16">
        <v>1005</v>
      </c>
      <c r="M100" s="16"/>
      <c r="N100" s="16"/>
      <c r="O100" s="16"/>
      <c r="P100" s="16">
        <v>980</v>
      </c>
      <c r="Q100" s="158"/>
      <c r="R100" s="37" t="s">
        <v>1254</v>
      </c>
      <c r="S100" s="24">
        <v>43426</v>
      </c>
      <c r="T100" s="11"/>
      <c r="U100" s="11"/>
      <c r="V100" s="11"/>
    </row>
    <row r="101" spans="1:22" ht="15.75" customHeight="1">
      <c r="A101" s="23">
        <v>87</v>
      </c>
      <c r="B101" s="37" t="s">
        <v>34</v>
      </c>
      <c r="C101" s="37" t="s">
        <v>35</v>
      </c>
      <c r="D101" s="37" t="s">
        <v>1038</v>
      </c>
      <c r="E101" s="37" t="s">
        <v>38</v>
      </c>
      <c r="F101" s="38" t="s">
        <v>37</v>
      </c>
      <c r="G101" s="37">
        <v>88</v>
      </c>
      <c r="H101" s="24">
        <v>43425</v>
      </c>
      <c r="I101" s="11"/>
      <c r="J101" s="11"/>
      <c r="K101" s="37" t="s">
        <v>314</v>
      </c>
      <c r="L101" s="16">
        <v>4005</v>
      </c>
      <c r="M101" s="16"/>
      <c r="N101" s="16"/>
      <c r="O101" s="16"/>
      <c r="P101" s="16">
        <v>3995</v>
      </c>
      <c r="Q101" s="157"/>
      <c r="R101" s="37" t="s">
        <v>1255</v>
      </c>
      <c r="S101" s="21">
        <v>43437</v>
      </c>
      <c r="T101" s="16">
        <v>10</v>
      </c>
      <c r="U101" s="11"/>
      <c r="V101" s="11"/>
    </row>
    <row r="102" spans="1:22" ht="15.75" customHeight="1">
      <c r="A102" s="23">
        <v>88</v>
      </c>
      <c r="B102" s="37" t="s">
        <v>34</v>
      </c>
      <c r="C102" s="37" t="s">
        <v>35</v>
      </c>
      <c r="D102" s="37" t="s">
        <v>1038</v>
      </c>
      <c r="E102" s="37" t="s">
        <v>38</v>
      </c>
      <c r="F102" s="38" t="s">
        <v>37</v>
      </c>
      <c r="G102" s="37">
        <v>89</v>
      </c>
      <c r="H102" s="24">
        <v>43425</v>
      </c>
      <c r="I102" s="11"/>
      <c r="J102" s="11"/>
      <c r="K102" s="37" t="s">
        <v>314</v>
      </c>
      <c r="L102" s="16">
        <v>500</v>
      </c>
      <c r="M102" s="16"/>
      <c r="N102" s="16"/>
      <c r="O102" s="16"/>
      <c r="P102" s="16">
        <v>490</v>
      </c>
      <c r="Q102" s="157"/>
      <c r="R102" s="37" t="s">
        <v>1255</v>
      </c>
      <c r="S102" s="21">
        <v>43437</v>
      </c>
      <c r="T102" s="16">
        <v>10</v>
      </c>
      <c r="U102" s="37" t="s">
        <v>1233</v>
      </c>
      <c r="V102" s="11"/>
    </row>
    <row r="103" spans="1:22" ht="15.75" customHeight="1">
      <c r="A103" s="23">
        <v>89</v>
      </c>
      <c r="B103" s="37" t="s">
        <v>1256</v>
      </c>
      <c r="C103" s="37" t="s">
        <v>35</v>
      </c>
      <c r="D103" s="37" t="s">
        <v>1038</v>
      </c>
      <c r="E103" s="37" t="s">
        <v>38</v>
      </c>
      <c r="F103" s="38" t="s">
        <v>37</v>
      </c>
      <c r="G103" s="37">
        <v>90</v>
      </c>
      <c r="H103" s="24">
        <v>43425</v>
      </c>
      <c r="I103" s="171"/>
      <c r="J103" s="79">
        <v>43492</v>
      </c>
      <c r="K103" s="37" t="s">
        <v>314</v>
      </c>
      <c r="L103" s="16">
        <v>1650</v>
      </c>
      <c r="M103" s="11"/>
      <c r="N103" s="11"/>
      <c r="O103" s="11"/>
      <c r="P103" s="11"/>
      <c r="Q103" s="11"/>
      <c r="R103" s="11"/>
      <c r="S103" s="11"/>
      <c r="T103" s="16">
        <v>1650</v>
      </c>
      <c r="U103" s="11"/>
      <c r="V103" s="11"/>
    </row>
    <row r="104" spans="1:22" ht="15.75" customHeight="1">
      <c r="A104" s="23">
        <v>90</v>
      </c>
      <c r="B104" s="37" t="s">
        <v>741</v>
      </c>
      <c r="C104" s="37" t="s">
        <v>742</v>
      </c>
      <c r="D104" s="37" t="s">
        <v>1038</v>
      </c>
      <c r="E104" s="145" t="s">
        <v>745</v>
      </c>
      <c r="F104" s="38" t="s">
        <v>744</v>
      </c>
      <c r="G104" s="37">
        <v>91</v>
      </c>
      <c r="H104" s="24">
        <v>43430</v>
      </c>
      <c r="I104" s="11"/>
      <c r="J104" s="11"/>
      <c r="K104" s="37" t="s">
        <v>314</v>
      </c>
      <c r="L104" s="16">
        <v>646</v>
      </c>
      <c r="M104" s="16"/>
      <c r="N104" s="16"/>
      <c r="O104" s="16"/>
      <c r="P104" s="16">
        <v>620</v>
      </c>
      <c r="Q104" s="157"/>
      <c r="R104" s="37" t="s">
        <v>1257</v>
      </c>
      <c r="S104" s="21">
        <v>43440</v>
      </c>
      <c r="T104" s="16">
        <v>26</v>
      </c>
      <c r="U104" s="11"/>
      <c r="V104" s="11"/>
    </row>
    <row r="105" spans="1:22" ht="15.75" customHeight="1">
      <c r="A105" s="23">
        <v>91</v>
      </c>
      <c r="B105" s="37" t="s">
        <v>362</v>
      </c>
      <c r="C105" s="37" t="s">
        <v>363</v>
      </c>
      <c r="D105" s="37" t="s">
        <v>1046</v>
      </c>
      <c r="E105" s="145" t="s">
        <v>366</v>
      </c>
      <c r="F105" s="147" t="s">
        <v>365</v>
      </c>
      <c r="G105" s="37">
        <v>92</v>
      </c>
      <c r="H105" s="24">
        <v>43430</v>
      </c>
      <c r="I105" s="171"/>
      <c r="J105" s="79">
        <v>43457</v>
      </c>
      <c r="K105" s="37" t="s">
        <v>30</v>
      </c>
      <c r="L105" s="16">
        <v>2770</v>
      </c>
      <c r="M105" s="16"/>
      <c r="N105" s="16"/>
      <c r="O105" s="16"/>
      <c r="P105" s="16">
        <v>2770</v>
      </c>
      <c r="Q105" s="157"/>
      <c r="R105" s="37" t="s">
        <v>1258</v>
      </c>
      <c r="S105" s="21">
        <v>43439</v>
      </c>
      <c r="T105" s="16">
        <v>0</v>
      </c>
      <c r="U105" s="11"/>
      <c r="V105" s="11"/>
    </row>
    <row r="106" spans="1:22" ht="15.75" customHeight="1">
      <c r="A106" s="23">
        <v>92</v>
      </c>
      <c r="B106" s="37" t="s">
        <v>1198</v>
      </c>
      <c r="C106" s="37" t="s">
        <v>1199</v>
      </c>
      <c r="D106" s="37" t="s">
        <v>1200</v>
      </c>
      <c r="E106" s="37" t="s">
        <v>1201</v>
      </c>
      <c r="F106" s="139" t="s">
        <v>1202</v>
      </c>
      <c r="G106" s="37">
        <v>93</v>
      </c>
      <c r="H106" s="24">
        <v>43430</v>
      </c>
      <c r="I106" s="11"/>
      <c r="J106" s="37" t="s">
        <v>1259</v>
      </c>
      <c r="K106" s="37" t="s">
        <v>30</v>
      </c>
      <c r="L106" s="16">
        <v>2390</v>
      </c>
      <c r="M106" s="16"/>
      <c r="N106" s="16"/>
      <c r="O106" s="16"/>
      <c r="P106" s="16">
        <v>2360</v>
      </c>
      <c r="Q106" s="158"/>
      <c r="R106" s="37" t="s">
        <v>1260</v>
      </c>
      <c r="S106" s="24">
        <v>43451</v>
      </c>
      <c r="T106" s="11"/>
      <c r="U106" s="37" t="s">
        <v>1221</v>
      </c>
      <c r="V106" s="11"/>
    </row>
    <row r="107" spans="1:22" ht="15.75" customHeight="1">
      <c r="A107" s="23">
        <v>93</v>
      </c>
      <c r="B107" s="37" t="s">
        <v>1228</v>
      </c>
      <c r="C107" s="37" t="s">
        <v>1229</v>
      </c>
      <c r="D107" s="37" t="s">
        <v>26</v>
      </c>
      <c r="E107" s="37" t="s">
        <v>80</v>
      </c>
      <c r="F107" s="139" t="s">
        <v>216</v>
      </c>
      <c r="G107" s="37">
        <v>94</v>
      </c>
      <c r="H107" s="24">
        <v>43431</v>
      </c>
      <c r="I107" s="11"/>
      <c r="J107" s="37" t="s">
        <v>812</v>
      </c>
      <c r="K107" s="37" t="s">
        <v>30</v>
      </c>
      <c r="L107" s="16">
        <v>1690</v>
      </c>
      <c r="M107" s="16"/>
      <c r="N107" s="16"/>
      <c r="O107" s="16"/>
      <c r="P107" s="16">
        <v>1655</v>
      </c>
      <c r="Q107" s="157"/>
      <c r="R107" s="37" t="s">
        <v>1261</v>
      </c>
      <c r="S107" s="21">
        <v>43440</v>
      </c>
      <c r="T107" s="16">
        <v>35</v>
      </c>
      <c r="U107" s="11"/>
      <c r="V107" s="11"/>
    </row>
    <row r="108" spans="1:22" ht="15.75" customHeight="1">
      <c r="A108" s="23">
        <v>94</v>
      </c>
      <c r="B108" s="37" t="s">
        <v>375</v>
      </c>
      <c r="C108" s="37" t="s">
        <v>376</v>
      </c>
      <c r="D108" s="37" t="s">
        <v>1243</v>
      </c>
      <c r="E108" s="37" t="s">
        <v>379</v>
      </c>
      <c r="F108" s="38" t="s">
        <v>378</v>
      </c>
      <c r="G108" s="37">
        <v>95</v>
      </c>
      <c r="H108" s="24">
        <v>43431</v>
      </c>
      <c r="I108" s="11"/>
      <c r="J108" s="11"/>
      <c r="K108" s="37" t="s">
        <v>30</v>
      </c>
      <c r="L108" s="16">
        <v>315</v>
      </c>
      <c r="M108" s="154"/>
      <c r="N108" s="154"/>
      <c r="O108" s="154"/>
      <c r="P108" s="367">
        <v>815</v>
      </c>
      <c r="Q108" s="361"/>
      <c r="R108" s="365" t="s">
        <v>1262</v>
      </c>
      <c r="S108" s="361">
        <v>43438</v>
      </c>
      <c r="T108" s="367">
        <v>35</v>
      </c>
      <c r="U108" s="11"/>
      <c r="V108" s="11"/>
    </row>
    <row r="109" spans="1:22" ht="15.75" customHeight="1">
      <c r="A109" s="23">
        <v>95</v>
      </c>
      <c r="B109" s="37" t="s">
        <v>375</v>
      </c>
      <c r="C109" s="37" t="s">
        <v>376</v>
      </c>
      <c r="D109" s="37" t="s">
        <v>1243</v>
      </c>
      <c r="E109" s="37" t="s">
        <v>379</v>
      </c>
      <c r="F109" s="38" t="s">
        <v>378</v>
      </c>
      <c r="G109" s="37">
        <v>96</v>
      </c>
      <c r="H109" s="24">
        <v>43431</v>
      </c>
      <c r="I109" s="11"/>
      <c r="J109" s="11"/>
      <c r="K109" s="37" t="s">
        <v>30</v>
      </c>
      <c r="L109" s="16">
        <v>525</v>
      </c>
      <c r="M109" s="154"/>
      <c r="N109" s="154"/>
      <c r="O109" s="154"/>
      <c r="P109" s="363"/>
      <c r="Q109" s="363"/>
      <c r="R109" s="363"/>
      <c r="S109" s="363"/>
      <c r="T109" s="363"/>
      <c r="U109" s="177"/>
      <c r="V109" s="11"/>
    </row>
    <row r="110" spans="1:22" ht="15.75" customHeight="1">
      <c r="A110" s="23">
        <v>96</v>
      </c>
      <c r="B110" s="37" t="s">
        <v>62</v>
      </c>
      <c r="C110" s="37" t="s">
        <v>63</v>
      </c>
      <c r="D110" s="37" t="s">
        <v>26</v>
      </c>
      <c r="E110" s="37" t="s">
        <v>65</v>
      </c>
      <c r="F110" s="38" t="s">
        <v>381</v>
      </c>
      <c r="G110" s="37">
        <v>97</v>
      </c>
      <c r="H110" s="24">
        <v>43432</v>
      </c>
      <c r="I110" s="11"/>
      <c r="J110" s="11"/>
      <c r="K110" s="37" t="s">
        <v>30</v>
      </c>
      <c r="L110" s="16">
        <v>3625</v>
      </c>
      <c r="M110" s="16"/>
      <c r="N110" s="16"/>
      <c r="O110" s="16"/>
      <c r="P110" s="16">
        <v>3600</v>
      </c>
      <c r="Q110" s="157"/>
      <c r="R110" s="37" t="s">
        <v>1263</v>
      </c>
      <c r="S110" s="21">
        <v>43437</v>
      </c>
      <c r="T110" s="16">
        <v>25</v>
      </c>
      <c r="U110" s="11"/>
      <c r="V110" s="11"/>
    </row>
    <row r="111" spans="1:22" ht="15.75" customHeight="1">
      <c r="A111" s="23">
        <v>97</v>
      </c>
      <c r="B111" s="37" t="s">
        <v>763</v>
      </c>
      <c r="C111" s="37" t="s">
        <v>764</v>
      </c>
      <c r="D111" s="37" t="s">
        <v>26</v>
      </c>
      <c r="E111" s="37" t="s">
        <v>766</v>
      </c>
      <c r="F111" s="139" t="s">
        <v>765</v>
      </c>
      <c r="G111" s="37">
        <v>98</v>
      </c>
      <c r="H111" s="24">
        <v>43432</v>
      </c>
      <c r="I111" s="11"/>
      <c r="J111" s="178" t="s">
        <v>1264</v>
      </c>
      <c r="K111" s="37" t="s">
        <v>30</v>
      </c>
      <c r="L111" s="16">
        <v>1945</v>
      </c>
      <c r="M111" s="16"/>
      <c r="N111" s="16"/>
      <c r="O111" s="16"/>
      <c r="P111" s="16">
        <v>1945</v>
      </c>
      <c r="Q111" s="158"/>
      <c r="R111" s="37" t="s">
        <v>1238</v>
      </c>
      <c r="S111" s="24">
        <v>43420</v>
      </c>
      <c r="T111" s="16">
        <v>0</v>
      </c>
      <c r="U111" s="11"/>
      <c r="V111" s="11"/>
    </row>
    <row r="112" spans="1:22" ht="15.75" customHeight="1">
      <c r="A112" s="23">
        <v>98</v>
      </c>
      <c r="B112" s="37" t="s">
        <v>358</v>
      </c>
      <c r="C112" s="37" t="s">
        <v>44</v>
      </c>
      <c r="D112" s="37" t="s">
        <v>1093</v>
      </c>
      <c r="E112" s="37" t="s">
        <v>47</v>
      </c>
      <c r="F112" s="139" t="s">
        <v>46</v>
      </c>
      <c r="G112" s="37">
        <v>99</v>
      </c>
      <c r="H112" s="24">
        <v>43433</v>
      </c>
      <c r="I112" s="171"/>
      <c r="J112" s="79">
        <v>43456</v>
      </c>
      <c r="K112" s="37" t="s">
        <v>30</v>
      </c>
      <c r="L112" s="16">
        <v>1725</v>
      </c>
      <c r="M112" s="16"/>
      <c r="N112" s="16"/>
      <c r="O112" s="16"/>
      <c r="P112" s="16">
        <v>1725</v>
      </c>
      <c r="Q112" s="157"/>
      <c r="R112" s="37" t="s">
        <v>1265</v>
      </c>
      <c r="S112" s="21">
        <v>43438</v>
      </c>
      <c r="T112" s="16">
        <v>0</v>
      </c>
      <c r="U112" s="11"/>
      <c r="V112" s="11"/>
    </row>
    <row r="113" spans="1:22" ht="15.75" customHeight="1">
      <c r="A113" s="23">
        <v>99</v>
      </c>
      <c r="B113" s="37" t="s">
        <v>437</v>
      </c>
      <c r="C113" s="37" t="s">
        <v>438</v>
      </c>
      <c r="D113" s="37" t="s">
        <v>1266</v>
      </c>
      <c r="E113" s="37" t="s">
        <v>440</v>
      </c>
      <c r="F113" s="139" t="s">
        <v>439</v>
      </c>
      <c r="G113" s="37">
        <v>100</v>
      </c>
      <c r="H113" s="24">
        <v>43433</v>
      </c>
      <c r="I113" s="11"/>
      <c r="J113" s="11"/>
      <c r="K113" s="37" t="s">
        <v>30</v>
      </c>
      <c r="L113" s="16">
        <v>475</v>
      </c>
      <c r="M113" s="8"/>
      <c r="N113" s="8"/>
      <c r="O113" s="8"/>
      <c r="P113" s="364">
        <v>900</v>
      </c>
      <c r="Q113" s="158"/>
      <c r="R113" s="37" t="s">
        <v>1267</v>
      </c>
      <c r="S113" s="24">
        <v>43446</v>
      </c>
      <c r="T113" s="364">
        <v>25</v>
      </c>
      <c r="U113" s="11"/>
      <c r="V113" s="11"/>
    </row>
    <row r="114" spans="1:22" ht="15.75" customHeight="1">
      <c r="A114" s="23">
        <v>100</v>
      </c>
      <c r="B114" s="37" t="s">
        <v>437</v>
      </c>
      <c r="C114" s="37" t="s">
        <v>438</v>
      </c>
      <c r="D114" s="37" t="s">
        <v>1266</v>
      </c>
      <c r="E114" s="37" t="s">
        <v>440</v>
      </c>
      <c r="F114" s="139" t="s">
        <v>439</v>
      </c>
      <c r="G114" s="37">
        <v>101</v>
      </c>
      <c r="H114" s="24">
        <v>43433</v>
      </c>
      <c r="I114" s="11"/>
      <c r="J114" s="11"/>
      <c r="K114" s="37" t="s">
        <v>30</v>
      </c>
      <c r="L114" s="16">
        <v>450</v>
      </c>
      <c r="M114" s="8"/>
      <c r="N114" s="8"/>
      <c r="O114" s="8"/>
      <c r="P114" s="363"/>
      <c r="Q114" s="158"/>
      <c r="R114" s="37" t="s">
        <v>1267</v>
      </c>
      <c r="S114" s="24">
        <v>43446</v>
      </c>
      <c r="T114" s="363"/>
      <c r="U114" s="11"/>
      <c r="V114" s="11"/>
    </row>
    <row r="115" spans="1:22" ht="15.75" customHeight="1">
      <c r="A115" s="23">
        <v>101</v>
      </c>
      <c r="B115" s="135" t="s">
        <v>106</v>
      </c>
      <c r="C115" s="37" t="s">
        <v>107</v>
      </c>
      <c r="D115" s="37" t="s">
        <v>26</v>
      </c>
      <c r="E115" s="155"/>
      <c r="F115" s="160"/>
      <c r="G115" s="37">
        <v>102</v>
      </c>
      <c r="H115" s="21">
        <v>43435</v>
      </c>
      <c r="I115" s="171"/>
      <c r="J115" s="79">
        <v>43466</v>
      </c>
      <c r="K115" s="372" t="s">
        <v>30</v>
      </c>
      <c r="L115" s="364">
        <v>43396.75</v>
      </c>
      <c r="M115" s="154"/>
      <c r="N115" s="154"/>
      <c r="O115" s="154"/>
      <c r="P115" s="16">
        <v>1566.74</v>
      </c>
      <c r="Q115" s="16">
        <v>70.72</v>
      </c>
      <c r="R115" s="37" t="s">
        <v>1268</v>
      </c>
      <c r="S115" s="21">
        <v>43368</v>
      </c>
      <c r="T115" s="364">
        <v>0</v>
      </c>
      <c r="U115" s="11"/>
      <c r="V115" s="11"/>
    </row>
    <row r="116" spans="1:22" ht="15.75" customHeight="1">
      <c r="A116" s="23"/>
      <c r="B116" s="26"/>
      <c r="C116" s="11"/>
      <c r="D116" s="11"/>
      <c r="E116" s="155"/>
      <c r="F116" s="179"/>
      <c r="G116" s="11"/>
      <c r="H116" s="11"/>
      <c r="I116" s="11"/>
      <c r="J116" s="11"/>
      <c r="K116" s="362"/>
      <c r="L116" s="362"/>
      <c r="M116" s="154"/>
      <c r="N116" s="154"/>
      <c r="O116" s="154"/>
      <c r="P116" s="16">
        <v>10200</v>
      </c>
      <c r="Q116" s="157"/>
      <c r="R116" s="37" t="s">
        <v>1269</v>
      </c>
      <c r="S116" s="21">
        <v>43440</v>
      </c>
      <c r="T116" s="363"/>
      <c r="U116" s="11"/>
      <c r="V116" s="11"/>
    </row>
    <row r="117" spans="1:22" ht="15.75" customHeight="1">
      <c r="A117" s="23"/>
      <c r="B117" s="26"/>
      <c r="C117" s="11"/>
      <c r="D117" s="11"/>
      <c r="E117" s="155"/>
      <c r="F117" s="179"/>
      <c r="G117" s="11"/>
      <c r="H117" s="11"/>
      <c r="I117" s="11"/>
      <c r="J117" s="11"/>
      <c r="K117" s="362"/>
      <c r="L117" s="362"/>
      <c r="M117" s="154"/>
      <c r="N117" s="154"/>
      <c r="O117" s="154"/>
      <c r="P117" s="16">
        <v>12400</v>
      </c>
      <c r="Q117" s="158"/>
      <c r="R117" s="37" t="s">
        <v>1270</v>
      </c>
      <c r="S117" s="24">
        <v>43444</v>
      </c>
      <c r="T117" s="54"/>
      <c r="U117" s="11"/>
      <c r="V117" s="11"/>
    </row>
    <row r="118" spans="1:22" ht="15.75" customHeight="1">
      <c r="A118" s="23"/>
      <c r="B118" s="26"/>
      <c r="C118" s="11"/>
      <c r="D118" s="11"/>
      <c r="E118" s="155"/>
      <c r="F118" s="179"/>
      <c r="G118" s="11"/>
      <c r="H118" s="11"/>
      <c r="I118" s="11"/>
      <c r="J118" s="11"/>
      <c r="K118" s="363"/>
      <c r="L118" s="363"/>
      <c r="M118" s="154"/>
      <c r="N118" s="154"/>
      <c r="O118" s="154"/>
      <c r="P118" s="16">
        <v>19230</v>
      </c>
      <c r="Q118" s="158"/>
      <c r="R118" s="37" t="s">
        <v>1271</v>
      </c>
      <c r="S118" s="24">
        <v>43455</v>
      </c>
      <c r="T118" s="54"/>
      <c r="U118" s="11"/>
      <c r="V118" s="11"/>
    </row>
    <row r="119" spans="1:22" ht="15.75" customHeight="1">
      <c r="A119" s="23">
        <v>102</v>
      </c>
      <c r="B119" s="37" t="s">
        <v>698</v>
      </c>
      <c r="C119" s="37" t="s">
        <v>699</v>
      </c>
      <c r="D119" s="37" t="s">
        <v>1046</v>
      </c>
      <c r="E119" s="37" t="s">
        <v>701</v>
      </c>
      <c r="F119" s="139" t="s">
        <v>700</v>
      </c>
      <c r="G119" s="37">
        <v>103</v>
      </c>
      <c r="H119" s="21">
        <v>43439</v>
      </c>
      <c r="I119" s="171"/>
      <c r="J119" s="79">
        <v>43457</v>
      </c>
      <c r="K119" s="37" t="s">
        <v>30</v>
      </c>
      <c r="L119" s="16">
        <v>575</v>
      </c>
      <c r="M119" s="16"/>
      <c r="N119" s="16"/>
      <c r="O119" s="16"/>
      <c r="P119" s="16">
        <v>575</v>
      </c>
      <c r="Q119" s="158"/>
      <c r="R119" s="37" t="s">
        <v>1272</v>
      </c>
      <c r="S119" s="24">
        <v>43445</v>
      </c>
      <c r="T119" s="16">
        <v>0</v>
      </c>
      <c r="U119" s="11"/>
      <c r="V119" s="11"/>
    </row>
    <row r="120" spans="1:22" ht="15.75" customHeight="1">
      <c r="A120" s="368">
        <v>103</v>
      </c>
      <c r="B120" s="37" t="s">
        <v>1108</v>
      </c>
      <c r="C120" s="37" t="s">
        <v>385</v>
      </c>
      <c r="D120" s="37" t="s">
        <v>1093</v>
      </c>
      <c r="E120" s="37" t="s">
        <v>58</v>
      </c>
      <c r="F120" s="180" t="s">
        <v>57</v>
      </c>
      <c r="G120" s="37">
        <v>104</v>
      </c>
      <c r="H120" s="21">
        <v>43440</v>
      </c>
      <c r="I120" s="171"/>
      <c r="J120" s="79">
        <v>43468</v>
      </c>
      <c r="K120" s="372" t="s">
        <v>30</v>
      </c>
      <c r="L120" s="16">
        <v>4660</v>
      </c>
      <c r="M120" s="16"/>
      <c r="N120" s="16"/>
      <c r="O120" s="16"/>
      <c r="P120" s="16">
        <v>3395</v>
      </c>
      <c r="Q120" s="157"/>
      <c r="R120" s="37" t="s">
        <v>1273</v>
      </c>
      <c r="S120" s="21">
        <v>43442</v>
      </c>
      <c r="T120" s="364">
        <v>40</v>
      </c>
      <c r="U120" s="11"/>
      <c r="V120" s="11"/>
    </row>
    <row r="121" spans="1:22" ht="15.75" customHeight="1">
      <c r="A121" s="363"/>
      <c r="B121" s="11"/>
      <c r="C121" s="11"/>
      <c r="D121" s="11"/>
      <c r="E121" s="155"/>
      <c r="F121" s="13"/>
      <c r="G121" s="11"/>
      <c r="H121" s="11"/>
      <c r="I121" s="11"/>
      <c r="J121" s="11"/>
      <c r="K121" s="363"/>
      <c r="L121" s="11"/>
      <c r="M121" s="16"/>
      <c r="N121" s="16"/>
      <c r="O121" s="16"/>
      <c r="P121" s="16">
        <v>1225</v>
      </c>
      <c r="Q121" s="158"/>
      <c r="R121" s="37" t="s">
        <v>1274</v>
      </c>
      <c r="S121" s="24">
        <v>43452</v>
      </c>
      <c r="T121" s="363"/>
      <c r="U121" s="11"/>
      <c r="V121" s="11"/>
    </row>
    <row r="122" spans="1:22" ht="15.75" customHeight="1">
      <c r="A122" s="23">
        <v>104</v>
      </c>
      <c r="B122" s="37" t="s">
        <v>1091</v>
      </c>
      <c r="C122" s="37" t="s">
        <v>1092</v>
      </c>
      <c r="D122" s="37" t="s">
        <v>1093</v>
      </c>
      <c r="E122" s="145" t="s">
        <v>901</v>
      </c>
      <c r="F122" s="38" t="s">
        <v>1094</v>
      </c>
      <c r="G122" s="167">
        <v>105</v>
      </c>
      <c r="H122" s="21">
        <v>43441</v>
      </c>
      <c r="I122" s="11"/>
      <c r="J122" s="11"/>
      <c r="K122" s="37" t="s">
        <v>30</v>
      </c>
      <c r="L122" s="16">
        <v>140</v>
      </c>
      <c r="M122" s="16"/>
      <c r="N122" s="16"/>
      <c r="O122" s="16"/>
      <c r="P122" s="16">
        <v>135</v>
      </c>
      <c r="Q122" s="158"/>
      <c r="R122" s="37" t="s">
        <v>1275</v>
      </c>
      <c r="S122" s="24">
        <v>43445</v>
      </c>
      <c r="T122" s="16">
        <v>5</v>
      </c>
      <c r="U122" s="37" t="s">
        <v>1276</v>
      </c>
      <c r="V122" s="11"/>
    </row>
    <row r="123" spans="1:22" ht="15.75" customHeight="1">
      <c r="A123" s="23">
        <v>105</v>
      </c>
      <c r="B123" s="37" t="s">
        <v>727</v>
      </c>
      <c r="C123" s="37" t="s">
        <v>728</v>
      </c>
      <c r="D123" s="37" t="s">
        <v>1266</v>
      </c>
      <c r="E123" s="37" t="s">
        <v>730</v>
      </c>
      <c r="F123" s="38" t="s">
        <v>729</v>
      </c>
      <c r="G123" s="37">
        <v>106</v>
      </c>
      <c r="H123" s="21">
        <v>43442</v>
      </c>
      <c r="I123" s="11"/>
      <c r="J123" s="11"/>
      <c r="K123" s="37" t="s">
        <v>30</v>
      </c>
      <c r="L123" s="16">
        <v>1925</v>
      </c>
      <c r="M123" s="16"/>
      <c r="N123" s="16"/>
      <c r="O123" s="16"/>
      <c r="P123" s="16">
        <v>1925</v>
      </c>
      <c r="Q123" s="157"/>
      <c r="R123" s="37" t="s">
        <v>1277</v>
      </c>
      <c r="S123" s="21">
        <v>43482</v>
      </c>
      <c r="T123" s="16">
        <v>0</v>
      </c>
      <c r="U123" s="11"/>
      <c r="V123" s="11"/>
    </row>
    <row r="124" spans="1:22" ht="15.75" customHeight="1">
      <c r="A124" s="23">
        <v>106</v>
      </c>
      <c r="B124" s="37" t="s">
        <v>362</v>
      </c>
      <c r="C124" s="37" t="s">
        <v>363</v>
      </c>
      <c r="D124" s="37" t="s">
        <v>1046</v>
      </c>
      <c r="E124" s="145" t="s">
        <v>366</v>
      </c>
      <c r="F124" s="147" t="s">
        <v>365</v>
      </c>
      <c r="G124" s="37">
        <v>107</v>
      </c>
      <c r="H124" s="24">
        <v>43459</v>
      </c>
      <c r="I124" s="37" t="s">
        <v>1278</v>
      </c>
      <c r="J124" s="79">
        <v>43490</v>
      </c>
      <c r="K124" s="37" t="s">
        <v>30</v>
      </c>
      <c r="L124" s="16">
        <v>2770</v>
      </c>
      <c r="M124" s="16"/>
      <c r="N124" s="16"/>
      <c r="O124" s="16"/>
      <c r="P124" s="16">
        <v>2770</v>
      </c>
      <c r="Q124" s="157"/>
      <c r="R124" s="37" t="s">
        <v>1279</v>
      </c>
      <c r="S124" s="21">
        <v>43474</v>
      </c>
      <c r="T124" s="16">
        <v>0</v>
      </c>
      <c r="U124" s="11"/>
      <c r="V124" s="11"/>
    </row>
    <row r="125" spans="1:22" ht="15.75" customHeight="1">
      <c r="A125" s="23">
        <v>107</v>
      </c>
      <c r="B125" s="37" t="s">
        <v>375</v>
      </c>
      <c r="C125" s="37" t="s">
        <v>376</v>
      </c>
      <c r="D125" s="37" t="s">
        <v>1243</v>
      </c>
      <c r="E125" s="37" t="s">
        <v>379</v>
      </c>
      <c r="F125" s="38" t="s">
        <v>378</v>
      </c>
      <c r="G125" s="37">
        <v>108</v>
      </c>
      <c r="H125" s="24">
        <v>43459</v>
      </c>
      <c r="I125" s="37" t="s">
        <v>1278</v>
      </c>
      <c r="J125" s="79">
        <v>43490</v>
      </c>
      <c r="K125" s="37" t="s">
        <v>30</v>
      </c>
      <c r="L125" s="16">
        <v>525</v>
      </c>
      <c r="M125" s="16"/>
      <c r="N125" s="16"/>
      <c r="O125" s="16"/>
      <c r="P125" s="16">
        <v>500</v>
      </c>
      <c r="Q125" s="157"/>
      <c r="R125" s="37" t="s">
        <v>1280</v>
      </c>
      <c r="S125" s="21">
        <v>43473</v>
      </c>
      <c r="T125" s="16">
        <v>0</v>
      </c>
      <c r="U125" s="37" t="s">
        <v>1281</v>
      </c>
      <c r="V125" s="11"/>
    </row>
    <row r="126" spans="1:22" ht="15.75" customHeight="1">
      <c r="A126" s="23">
        <v>108</v>
      </c>
      <c r="B126" s="37" t="s">
        <v>698</v>
      </c>
      <c r="C126" s="37" t="s">
        <v>699</v>
      </c>
      <c r="D126" s="37" t="s">
        <v>1046</v>
      </c>
      <c r="E126" s="37" t="s">
        <v>701</v>
      </c>
      <c r="F126" s="139" t="s">
        <v>700</v>
      </c>
      <c r="G126" s="37">
        <v>109</v>
      </c>
      <c r="H126" s="24">
        <v>43459</v>
      </c>
      <c r="I126" s="37" t="s">
        <v>1282</v>
      </c>
      <c r="J126" s="79">
        <v>43490</v>
      </c>
      <c r="K126" s="37" t="s">
        <v>30</v>
      </c>
      <c r="L126" s="16">
        <v>610</v>
      </c>
      <c r="M126" s="16"/>
      <c r="N126" s="16"/>
      <c r="O126" s="16"/>
      <c r="P126" s="16">
        <v>575</v>
      </c>
      <c r="Q126" s="157"/>
      <c r="R126" s="37" t="s">
        <v>1283</v>
      </c>
      <c r="S126" s="21">
        <v>43474</v>
      </c>
      <c r="T126" s="16">
        <v>35</v>
      </c>
      <c r="U126" s="37" t="s">
        <v>1284</v>
      </c>
      <c r="V126" s="11"/>
    </row>
    <row r="127" spans="1:22" ht="15.75" customHeight="1">
      <c r="A127" s="23">
        <v>109</v>
      </c>
      <c r="B127" s="37" t="s">
        <v>358</v>
      </c>
      <c r="C127" s="37" t="s">
        <v>44</v>
      </c>
      <c r="D127" s="37" t="s">
        <v>1093</v>
      </c>
      <c r="E127" s="37" t="s">
        <v>47</v>
      </c>
      <c r="F127" s="139" t="s">
        <v>46</v>
      </c>
      <c r="G127" s="37">
        <v>110</v>
      </c>
      <c r="H127" s="24">
        <v>43459</v>
      </c>
      <c r="I127" s="37" t="s">
        <v>1278</v>
      </c>
      <c r="J127" s="79">
        <v>43490</v>
      </c>
      <c r="K127" s="37" t="s">
        <v>30</v>
      </c>
      <c r="L127" s="16">
        <v>645</v>
      </c>
      <c r="M127" s="16"/>
      <c r="N127" s="16"/>
      <c r="O127" s="16"/>
      <c r="P127" s="16">
        <v>645</v>
      </c>
      <c r="Q127" s="157"/>
      <c r="R127" s="37" t="s">
        <v>1285</v>
      </c>
      <c r="S127" s="21">
        <v>43473</v>
      </c>
      <c r="T127" s="16">
        <v>0</v>
      </c>
      <c r="U127" s="11"/>
      <c r="V127" s="11"/>
    </row>
    <row r="128" spans="1:22" ht="15.75" customHeight="1">
      <c r="A128" s="23">
        <v>110</v>
      </c>
      <c r="B128" s="37" t="s">
        <v>62</v>
      </c>
      <c r="C128" s="37" t="s">
        <v>63</v>
      </c>
      <c r="D128" s="37" t="s">
        <v>26</v>
      </c>
      <c r="E128" s="37" t="s">
        <v>65</v>
      </c>
      <c r="F128" s="38" t="s">
        <v>381</v>
      </c>
      <c r="G128" s="37">
        <v>111</v>
      </c>
      <c r="H128" s="24">
        <v>43459</v>
      </c>
      <c r="I128" s="37" t="s">
        <v>1278</v>
      </c>
      <c r="J128" s="79">
        <v>43490</v>
      </c>
      <c r="K128" s="37" t="s">
        <v>30</v>
      </c>
      <c r="L128" s="16">
        <v>3625</v>
      </c>
      <c r="M128" s="16"/>
      <c r="N128" s="16"/>
      <c r="O128" s="16"/>
      <c r="P128" s="16">
        <v>3600</v>
      </c>
      <c r="Q128" s="158"/>
      <c r="R128" s="37" t="s">
        <v>1286</v>
      </c>
      <c r="S128" s="21">
        <v>43467</v>
      </c>
      <c r="T128" s="16">
        <v>25</v>
      </c>
      <c r="U128" s="11"/>
      <c r="V128" s="11"/>
    </row>
    <row r="129" spans="1:22" ht="15.75" customHeight="1">
      <c r="A129" s="23">
        <v>111</v>
      </c>
      <c r="B129" s="37" t="s">
        <v>741</v>
      </c>
      <c r="C129" s="37" t="s">
        <v>742</v>
      </c>
      <c r="D129" s="37" t="s">
        <v>1038</v>
      </c>
      <c r="E129" s="145" t="s">
        <v>745</v>
      </c>
      <c r="F129" s="38" t="s">
        <v>744</v>
      </c>
      <c r="G129" s="37">
        <v>112</v>
      </c>
      <c r="H129" s="24">
        <v>43459</v>
      </c>
      <c r="I129" s="37" t="s">
        <v>1287</v>
      </c>
      <c r="J129" s="79">
        <v>43490</v>
      </c>
      <c r="K129" s="37" t="s">
        <v>314</v>
      </c>
      <c r="L129" s="16">
        <v>661</v>
      </c>
      <c r="M129" s="16"/>
      <c r="N129" s="16"/>
      <c r="O129" s="16"/>
      <c r="P129" s="16">
        <v>635</v>
      </c>
      <c r="Q129" s="157"/>
      <c r="R129" s="37" t="s">
        <v>1288</v>
      </c>
      <c r="S129" s="21">
        <v>43497</v>
      </c>
      <c r="T129" s="16">
        <v>26</v>
      </c>
      <c r="U129" s="11"/>
      <c r="V129" s="11"/>
    </row>
    <row r="130" spans="1:22" ht="15.75" customHeight="1">
      <c r="A130" s="368">
        <v>112</v>
      </c>
      <c r="B130" s="37" t="s">
        <v>1108</v>
      </c>
      <c r="C130" s="37" t="s">
        <v>385</v>
      </c>
      <c r="D130" s="37" t="s">
        <v>1093</v>
      </c>
      <c r="E130" s="37" t="s">
        <v>58</v>
      </c>
      <c r="F130" s="139" t="s">
        <v>57</v>
      </c>
      <c r="G130" s="372">
        <v>113</v>
      </c>
      <c r="H130" s="21">
        <v>43468</v>
      </c>
      <c r="I130" s="37" t="s">
        <v>1289</v>
      </c>
      <c r="J130" s="79">
        <v>43498</v>
      </c>
      <c r="K130" s="372" t="s">
        <v>30</v>
      </c>
      <c r="L130" s="364">
        <v>4660</v>
      </c>
      <c r="M130" s="154"/>
      <c r="N130" s="154"/>
      <c r="O130" s="154"/>
      <c r="P130" s="16">
        <v>3355.5</v>
      </c>
      <c r="Q130" s="157"/>
      <c r="R130" s="37" t="s">
        <v>1290</v>
      </c>
      <c r="S130" s="21">
        <v>43475</v>
      </c>
      <c r="T130" s="364">
        <v>40</v>
      </c>
      <c r="U130" s="11"/>
      <c r="V130" s="11"/>
    </row>
    <row r="131" spans="1:22" ht="15.75" customHeight="1">
      <c r="A131" s="363"/>
      <c r="B131" s="26"/>
      <c r="C131" s="11"/>
      <c r="D131" s="11"/>
      <c r="E131" s="155"/>
      <c r="F131" s="179"/>
      <c r="G131" s="363"/>
      <c r="H131" s="11"/>
      <c r="I131" s="11"/>
      <c r="J131" s="11"/>
      <c r="K131" s="363"/>
      <c r="L131" s="363"/>
      <c r="M131" s="154"/>
      <c r="N131" s="154"/>
      <c r="O131" s="154"/>
      <c r="P131" s="16">
        <v>1264.5</v>
      </c>
      <c r="Q131" s="157"/>
      <c r="R131" s="37" t="s">
        <v>1291</v>
      </c>
      <c r="S131" s="21">
        <v>43476</v>
      </c>
      <c r="T131" s="363"/>
      <c r="U131" s="11"/>
      <c r="V131" s="11"/>
    </row>
    <row r="132" spans="1:22" ht="15.75" customHeight="1">
      <c r="A132" s="23">
        <v>113</v>
      </c>
      <c r="B132" s="135" t="s">
        <v>106</v>
      </c>
      <c r="C132" s="37" t="s">
        <v>107</v>
      </c>
      <c r="D132" s="37" t="s">
        <v>26</v>
      </c>
      <c r="E132" s="155"/>
      <c r="F132" s="160"/>
      <c r="G132" s="37">
        <v>114</v>
      </c>
      <c r="H132" s="21">
        <v>43468</v>
      </c>
      <c r="I132" s="37" t="s">
        <v>1292</v>
      </c>
      <c r="J132" s="79">
        <v>43497</v>
      </c>
      <c r="K132" s="37" t="s">
        <v>30</v>
      </c>
      <c r="L132" s="16">
        <v>17950</v>
      </c>
      <c r="M132" s="16"/>
      <c r="N132" s="16"/>
      <c r="O132" s="16"/>
      <c r="P132" s="16">
        <v>17950</v>
      </c>
      <c r="Q132" s="157"/>
      <c r="R132" s="37" t="s">
        <v>1293</v>
      </c>
      <c r="S132" s="21">
        <v>43469</v>
      </c>
      <c r="T132" s="16">
        <v>0</v>
      </c>
      <c r="U132" s="11"/>
      <c r="V132" s="11"/>
    </row>
    <row r="133" spans="1:22" ht="15.75" customHeight="1">
      <c r="A133" s="23">
        <v>114</v>
      </c>
      <c r="B133" s="37" t="s">
        <v>1294</v>
      </c>
      <c r="C133" s="37" t="s">
        <v>1295</v>
      </c>
      <c r="D133" s="37" t="s">
        <v>26</v>
      </c>
      <c r="E133" s="37" t="s">
        <v>80</v>
      </c>
      <c r="F133" s="139" t="s">
        <v>216</v>
      </c>
      <c r="G133" s="37">
        <v>115</v>
      </c>
      <c r="H133" s="21">
        <v>43470</v>
      </c>
      <c r="I133" s="37" t="s">
        <v>1296</v>
      </c>
      <c r="J133" s="79">
        <v>43490</v>
      </c>
      <c r="K133" s="37" t="s">
        <v>30</v>
      </c>
      <c r="L133" s="16">
        <v>535</v>
      </c>
      <c r="M133" s="16"/>
      <c r="N133" s="16"/>
      <c r="O133" s="16"/>
      <c r="P133" s="16">
        <v>535</v>
      </c>
      <c r="Q133" s="157"/>
      <c r="R133" s="37" t="s">
        <v>1297</v>
      </c>
      <c r="S133" s="21">
        <v>43500</v>
      </c>
      <c r="T133" s="16">
        <v>0</v>
      </c>
      <c r="U133" s="37" t="s">
        <v>1298</v>
      </c>
      <c r="V133" s="11"/>
    </row>
    <row r="134" spans="1:22" ht="15.75" customHeight="1">
      <c r="A134" s="163">
        <v>115</v>
      </c>
      <c r="B134" s="164" t="s">
        <v>1299</v>
      </c>
      <c r="C134" s="164" t="s">
        <v>1300</v>
      </c>
      <c r="D134" s="164" t="s">
        <v>1266</v>
      </c>
      <c r="E134" s="164" t="s">
        <v>80</v>
      </c>
      <c r="F134" s="165" t="s">
        <v>216</v>
      </c>
      <c r="G134" s="164">
        <v>116</v>
      </c>
      <c r="H134" s="85">
        <v>43475</v>
      </c>
      <c r="I134" s="84"/>
      <c r="J134" s="164" t="s">
        <v>812</v>
      </c>
      <c r="K134" s="164" t="s">
        <v>30</v>
      </c>
      <c r="L134" s="89">
        <v>2285</v>
      </c>
      <c r="M134" s="84"/>
      <c r="N134" s="84"/>
      <c r="O134" s="84"/>
      <c r="P134" s="84"/>
      <c r="Q134" s="84"/>
      <c r="R134" s="84"/>
      <c r="S134" s="84"/>
      <c r="T134" s="89">
        <v>2285</v>
      </c>
      <c r="U134" s="84"/>
      <c r="V134" s="84"/>
    </row>
    <row r="135" spans="1:22" ht="15.75" customHeight="1">
      <c r="A135" s="23">
        <v>116</v>
      </c>
      <c r="B135" s="37" t="s">
        <v>1158</v>
      </c>
      <c r="C135" s="37" t="s">
        <v>1159</v>
      </c>
      <c r="D135" s="37" t="s">
        <v>1160</v>
      </c>
      <c r="E135" s="37" t="s">
        <v>1161</v>
      </c>
      <c r="F135" s="139" t="s">
        <v>1162</v>
      </c>
      <c r="G135" s="37">
        <v>117</v>
      </c>
      <c r="H135" s="21">
        <v>43476</v>
      </c>
      <c r="I135" s="37" t="s">
        <v>1301</v>
      </c>
      <c r="J135" s="37" t="s">
        <v>1302</v>
      </c>
      <c r="K135" s="37" t="s">
        <v>30</v>
      </c>
      <c r="L135" s="16">
        <v>2512.62</v>
      </c>
      <c r="M135" s="16"/>
      <c r="N135" s="16"/>
      <c r="O135" s="16"/>
      <c r="P135" s="16">
        <v>2492.62</v>
      </c>
      <c r="Q135" s="157"/>
      <c r="R135" s="37" t="s">
        <v>1303</v>
      </c>
      <c r="S135" s="21">
        <v>43494</v>
      </c>
      <c r="T135" s="181">
        <v>20</v>
      </c>
      <c r="U135" s="11"/>
      <c r="V135" s="11"/>
    </row>
    <row r="136" spans="1:22" ht="15.75" customHeight="1">
      <c r="A136" s="23">
        <v>117</v>
      </c>
      <c r="B136" s="37" t="s">
        <v>706</v>
      </c>
      <c r="C136" s="37" t="s">
        <v>707</v>
      </c>
      <c r="D136" s="37" t="s">
        <v>1266</v>
      </c>
      <c r="E136" s="37" t="s">
        <v>1304</v>
      </c>
      <c r="F136" s="139" t="s">
        <v>708</v>
      </c>
      <c r="G136" s="37">
        <v>118</v>
      </c>
      <c r="H136" s="21">
        <v>43479</v>
      </c>
      <c r="I136" s="37" t="s">
        <v>1305</v>
      </c>
      <c r="J136" s="182">
        <v>43502</v>
      </c>
      <c r="K136" s="37" t="s">
        <v>30</v>
      </c>
      <c r="L136" s="16">
        <v>3225</v>
      </c>
      <c r="M136" s="16"/>
      <c r="N136" s="16"/>
      <c r="O136" s="16"/>
      <c r="P136" s="16">
        <v>3225</v>
      </c>
      <c r="Q136" s="157"/>
      <c r="R136" s="37" t="s">
        <v>1306</v>
      </c>
      <c r="S136" s="21">
        <v>43487</v>
      </c>
      <c r="T136" s="16">
        <v>0</v>
      </c>
      <c r="U136" s="11"/>
      <c r="V136" s="11"/>
    </row>
    <row r="137" spans="1:22" ht="15.75" customHeight="1">
      <c r="A137" s="183">
        <v>118</v>
      </c>
      <c r="B137" s="184" t="s">
        <v>1256</v>
      </c>
      <c r="C137" s="184" t="s">
        <v>35</v>
      </c>
      <c r="D137" s="184" t="s">
        <v>1038</v>
      </c>
      <c r="E137" s="184" t="s">
        <v>38</v>
      </c>
      <c r="F137" s="185" t="s">
        <v>37</v>
      </c>
      <c r="G137" s="184">
        <v>119</v>
      </c>
      <c r="H137" s="186">
        <v>43482</v>
      </c>
      <c r="I137" s="187"/>
      <c r="J137" s="188">
        <v>43492</v>
      </c>
      <c r="K137" s="184" t="s">
        <v>314</v>
      </c>
      <c r="L137" s="189">
        <v>5480</v>
      </c>
      <c r="M137" s="190"/>
      <c r="N137" s="190"/>
      <c r="O137" s="190"/>
      <c r="P137" s="190"/>
      <c r="Q137" s="190"/>
      <c r="R137" s="190"/>
      <c r="S137" s="190"/>
      <c r="T137" s="189">
        <v>5480</v>
      </c>
      <c r="U137" s="190"/>
      <c r="V137" s="190"/>
    </row>
    <row r="138" spans="1:22" ht="15.75" customHeight="1">
      <c r="A138" s="23">
        <v>119</v>
      </c>
      <c r="B138" s="37" t="s">
        <v>1307</v>
      </c>
      <c r="C138" s="37" t="s">
        <v>1308</v>
      </c>
      <c r="D138" s="37" t="s">
        <v>26</v>
      </c>
      <c r="E138" s="37" t="s">
        <v>1309</v>
      </c>
      <c r="F138" s="139" t="s">
        <v>1310</v>
      </c>
      <c r="G138" s="37">
        <v>120</v>
      </c>
      <c r="H138" s="21">
        <v>43482</v>
      </c>
      <c r="I138" s="37" t="s">
        <v>1311</v>
      </c>
      <c r="J138" s="11"/>
      <c r="K138" s="37" t="s">
        <v>30</v>
      </c>
      <c r="L138" s="16">
        <v>450</v>
      </c>
      <c r="M138" s="16"/>
      <c r="N138" s="16"/>
      <c r="O138" s="16"/>
      <c r="P138" s="16">
        <v>425</v>
      </c>
      <c r="Q138" s="157"/>
      <c r="R138" s="37" t="s">
        <v>1312</v>
      </c>
      <c r="S138" s="21">
        <v>43488</v>
      </c>
      <c r="T138" s="16">
        <v>25</v>
      </c>
      <c r="U138" s="11"/>
      <c r="V138" s="11"/>
    </row>
    <row r="139" spans="1:22" ht="15.75" customHeight="1">
      <c r="A139" s="23">
        <v>120</v>
      </c>
      <c r="B139" s="37" t="s">
        <v>1091</v>
      </c>
      <c r="C139" s="37" t="s">
        <v>1092</v>
      </c>
      <c r="D139" s="37" t="s">
        <v>1093</v>
      </c>
      <c r="E139" s="145" t="s">
        <v>901</v>
      </c>
      <c r="F139" s="180" t="s">
        <v>1094</v>
      </c>
      <c r="G139" s="37">
        <v>121</v>
      </c>
      <c r="H139" s="21">
        <v>43488</v>
      </c>
      <c r="I139" s="37" t="s">
        <v>902</v>
      </c>
      <c r="J139" s="11"/>
      <c r="K139" s="37" t="s">
        <v>30</v>
      </c>
      <c r="L139" s="16">
        <v>460</v>
      </c>
      <c r="M139" s="16"/>
      <c r="N139" s="16"/>
      <c r="O139" s="16"/>
      <c r="P139" s="16">
        <v>460</v>
      </c>
      <c r="Q139" s="157"/>
      <c r="R139" s="37" t="s">
        <v>1313</v>
      </c>
      <c r="S139" s="21">
        <v>43498</v>
      </c>
      <c r="T139" s="16">
        <v>0</v>
      </c>
      <c r="U139" s="11"/>
      <c r="V139" s="11"/>
    </row>
    <row r="140" spans="1:22" ht="15.75" customHeight="1">
      <c r="A140" s="23">
        <v>121</v>
      </c>
      <c r="B140" s="37" t="s">
        <v>375</v>
      </c>
      <c r="C140" s="37" t="s">
        <v>376</v>
      </c>
      <c r="D140" s="37" t="s">
        <v>1243</v>
      </c>
      <c r="E140" s="37" t="s">
        <v>379</v>
      </c>
      <c r="F140" s="38" t="s">
        <v>378</v>
      </c>
      <c r="G140" s="37">
        <v>122</v>
      </c>
      <c r="H140" s="21">
        <v>43490</v>
      </c>
      <c r="I140" s="37" t="s">
        <v>1314</v>
      </c>
      <c r="J140" s="79">
        <v>43521</v>
      </c>
      <c r="K140" s="37" t="s">
        <v>30</v>
      </c>
      <c r="L140" s="16">
        <v>525</v>
      </c>
      <c r="M140" s="16"/>
      <c r="N140" s="16"/>
      <c r="O140" s="16"/>
      <c r="P140" s="16">
        <v>500</v>
      </c>
      <c r="Q140" s="157"/>
      <c r="R140" s="37" t="s">
        <v>1315</v>
      </c>
      <c r="S140" s="21">
        <v>43495</v>
      </c>
      <c r="T140" s="16">
        <v>25</v>
      </c>
      <c r="U140" s="11"/>
      <c r="V140" s="11"/>
    </row>
    <row r="141" spans="1:22" ht="15.75" customHeight="1">
      <c r="A141" s="23">
        <v>122</v>
      </c>
      <c r="B141" s="37" t="s">
        <v>698</v>
      </c>
      <c r="C141" s="37" t="s">
        <v>699</v>
      </c>
      <c r="D141" s="37" t="s">
        <v>1046</v>
      </c>
      <c r="E141" s="37" t="s">
        <v>701</v>
      </c>
      <c r="F141" s="139" t="s">
        <v>700</v>
      </c>
      <c r="G141" s="37">
        <v>123</v>
      </c>
      <c r="H141" s="21">
        <v>43490</v>
      </c>
      <c r="I141" s="37" t="s">
        <v>1316</v>
      </c>
      <c r="J141" s="79">
        <v>43521</v>
      </c>
      <c r="K141" s="37" t="s">
        <v>30</v>
      </c>
      <c r="L141" s="16">
        <v>575</v>
      </c>
      <c r="M141" s="16"/>
      <c r="N141" s="16"/>
      <c r="O141" s="16"/>
      <c r="P141" s="16">
        <v>575</v>
      </c>
      <c r="Q141" s="157"/>
      <c r="R141" s="37" t="s">
        <v>1317</v>
      </c>
      <c r="S141" s="21">
        <v>43500</v>
      </c>
      <c r="T141" s="16">
        <v>0</v>
      </c>
      <c r="U141" s="11"/>
      <c r="V141" s="11"/>
    </row>
    <row r="142" spans="1:22" ht="15.75" customHeight="1">
      <c r="A142" s="23">
        <v>123</v>
      </c>
      <c r="B142" s="37" t="s">
        <v>358</v>
      </c>
      <c r="C142" s="37" t="s">
        <v>44</v>
      </c>
      <c r="D142" s="37" t="s">
        <v>1093</v>
      </c>
      <c r="E142" s="37" t="s">
        <v>47</v>
      </c>
      <c r="F142" s="139" t="s">
        <v>46</v>
      </c>
      <c r="G142" s="37">
        <v>124</v>
      </c>
      <c r="H142" s="21">
        <v>43490</v>
      </c>
      <c r="I142" s="37" t="s">
        <v>1314</v>
      </c>
      <c r="J142" s="79">
        <v>43521</v>
      </c>
      <c r="K142" s="37" t="s">
        <v>30</v>
      </c>
      <c r="L142" s="16">
        <v>645</v>
      </c>
      <c r="M142" s="16"/>
      <c r="N142" s="16"/>
      <c r="O142" s="16"/>
      <c r="P142" s="16">
        <v>645</v>
      </c>
      <c r="Q142" s="11"/>
      <c r="R142" s="37" t="s">
        <v>1318</v>
      </c>
      <c r="S142" s="21">
        <v>43496</v>
      </c>
      <c r="T142" s="16">
        <v>0</v>
      </c>
      <c r="U142" s="37" t="s">
        <v>1319</v>
      </c>
      <c r="V142" s="11"/>
    </row>
    <row r="143" spans="1:22" ht="15.75" customHeight="1">
      <c r="A143" s="23">
        <v>124</v>
      </c>
      <c r="B143" s="37" t="s">
        <v>62</v>
      </c>
      <c r="C143" s="37" t="s">
        <v>63</v>
      </c>
      <c r="D143" s="37" t="s">
        <v>26</v>
      </c>
      <c r="E143" s="37" t="s">
        <v>65</v>
      </c>
      <c r="F143" s="38" t="s">
        <v>381</v>
      </c>
      <c r="G143" s="37">
        <v>125</v>
      </c>
      <c r="H143" s="21">
        <v>43490</v>
      </c>
      <c r="I143" s="37" t="s">
        <v>1314</v>
      </c>
      <c r="J143" s="79">
        <v>43521</v>
      </c>
      <c r="K143" s="37" t="s">
        <v>30</v>
      </c>
      <c r="L143" s="16">
        <v>3625</v>
      </c>
      <c r="M143" s="16"/>
      <c r="N143" s="16"/>
      <c r="O143" s="16"/>
      <c r="P143" s="16">
        <v>3600</v>
      </c>
      <c r="Q143" s="157"/>
      <c r="R143" s="37" t="s">
        <v>1320</v>
      </c>
      <c r="S143" s="21">
        <v>43494</v>
      </c>
      <c r="T143" s="181">
        <v>25</v>
      </c>
      <c r="U143" s="11"/>
      <c r="V143" s="11"/>
    </row>
    <row r="144" spans="1:22" ht="15.75" customHeight="1">
      <c r="A144" s="23">
        <v>125</v>
      </c>
      <c r="B144" s="37" t="s">
        <v>741</v>
      </c>
      <c r="C144" s="37" t="s">
        <v>742</v>
      </c>
      <c r="D144" s="37" t="s">
        <v>1038</v>
      </c>
      <c r="E144" s="145" t="s">
        <v>745</v>
      </c>
      <c r="F144" s="38" t="s">
        <v>744</v>
      </c>
      <c r="G144" s="37">
        <v>126</v>
      </c>
      <c r="H144" s="21">
        <v>43490</v>
      </c>
      <c r="I144" s="37" t="s">
        <v>1321</v>
      </c>
      <c r="J144" s="79">
        <v>43521</v>
      </c>
      <c r="K144" s="37" t="s">
        <v>314</v>
      </c>
      <c r="L144" s="16">
        <v>436</v>
      </c>
      <c r="M144" s="16"/>
      <c r="N144" s="16"/>
      <c r="O144" s="16"/>
      <c r="P144" s="16">
        <v>410</v>
      </c>
      <c r="Q144" s="157"/>
      <c r="R144" s="37" t="s">
        <v>1322</v>
      </c>
      <c r="S144" s="21">
        <v>43511</v>
      </c>
      <c r="T144" s="181">
        <v>26</v>
      </c>
      <c r="U144" s="11"/>
      <c r="V144" s="11"/>
    </row>
    <row r="145" spans="1:29" ht="15.75" customHeight="1">
      <c r="A145" s="23">
        <v>126</v>
      </c>
      <c r="B145" s="37" t="s">
        <v>362</v>
      </c>
      <c r="C145" s="37" t="s">
        <v>363</v>
      </c>
      <c r="D145" s="37" t="s">
        <v>1046</v>
      </c>
      <c r="E145" s="145" t="s">
        <v>366</v>
      </c>
      <c r="F145" s="147" t="s">
        <v>365</v>
      </c>
      <c r="G145" s="37">
        <v>127</v>
      </c>
      <c r="H145" s="21">
        <v>43490</v>
      </c>
      <c r="I145" s="37" t="s">
        <v>1314</v>
      </c>
      <c r="J145" s="79">
        <v>43521</v>
      </c>
      <c r="K145" s="37" t="s">
        <v>30</v>
      </c>
      <c r="L145" s="16">
        <v>2735</v>
      </c>
      <c r="M145" s="16"/>
      <c r="N145" s="16"/>
      <c r="O145" s="16"/>
      <c r="P145" s="16">
        <v>2735</v>
      </c>
      <c r="Q145" s="157"/>
      <c r="R145" s="37" t="s">
        <v>1323</v>
      </c>
      <c r="S145" s="21">
        <v>43502</v>
      </c>
      <c r="T145" s="181">
        <v>0</v>
      </c>
      <c r="U145" s="11"/>
      <c r="V145" s="11"/>
    </row>
    <row r="146" spans="1:29" ht="15.75" customHeight="1">
      <c r="A146" s="23">
        <v>127</v>
      </c>
      <c r="B146" s="37" t="s">
        <v>94</v>
      </c>
      <c r="C146" s="37" t="s">
        <v>95</v>
      </c>
      <c r="D146" s="37" t="s">
        <v>1093</v>
      </c>
      <c r="E146" s="37" t="s">
        <v>97</v>
      </c>
      <c r="F146" s="139" t="s">
        <v>96</v>
      </c>
      <c r="G146" s="37">
        <v>128</v>
      </c>
      <c r="H146" s="21">
        <v>43494</v>
      </c>
      <c r="I146" s="37" t="s">
        <v>1324</v>
      </c>
      <c r="J146" s="37" t="s">
        <v>1325</v>
      </c>
      <c r="K146" s="37" t="s">
        <v>30</v>
      </c>
      <c r="L146" s="16">
        <v>2020</v>
      </c>
      <c r="M146" s="16"/>
      <c r="N146" s="16"/>
      <c r="O146" s="16"/>
      <c r="P146" s="16">
        <v>1980</v>
      </c>
      <c r="Q146" s="157"/>
      <c r="R146" s="37" t="s">
        <v>1326</v>
      </c>
      <c r="S146" s="21">
        <v>43504</v>
      </c>
      <c r="T146" s="181">
        <v>40</v>
      </c>
      <c r="U146" s="11" t="s">
        <v>1327</v>
      </c>
      <c r="V146" s="11"/>
    </row>
    <row r="147" spans="1:29" ht="15.75" customHeight="1">
      <c r="A147" s="23">
        <v>128</v>
      </c>
      <c r="B147" s="37" t="s">
        <v>1307</v>
      </c>
      <c r="C147" s="37" t="s">
        <v>1308</v>
      </c>
      <c r="D147" s="37" t="s">
        <v>26</v>
      </c>
      <c r="E147" s="37" t="s">
        <v>1309</v>
      </c>
      <c r="F147" s="139" t="s">
        <v>1310</v>
      </c>
      <c r="G147" s="37">
        <v>129</v>
      </c>
      <c r="H147" s="21">
        <v>43494</v>
      </c>
      <c r="I147" s="37" t="s">
        <v>1328</v>
      </c>
      <c r="J147" s="37" t="s">
        <v>1329</v>
      </c>
      <c r="K147" s="37" t="s">
        <v>30</v>
      </c>
      <c r="L147" s="16">
        <v>450</v>
      </c>
      <c r="M147" s="11"/>
      <c r="N147" s="11"/>
      <c r="O147" s="11"/>
      <c r="P147" s="11">
        <v>450</v>
      </c>
      <c r="Q147" s="11"/>
      <c r="R147" s="37" t="s">
        <v>1330</v>
      </c>
      <c r="S147" s="21">
        <v>43584</v>
      </c>
      <c r="T147" s="11"/>
      <c r="U147" s="11" t="s">
        <v>1331</v>
      </c>
      <c r="V147" s="11" t="s">
        <v>1332</v>
      </c>
    </row>
    <row r="148" spans="1:29" ht="15.75" customHeight="1">
      <c r="A148" s="368">
        <v>129</v>
      </c>
      <c r="B148" s="372" t="s">
        <v>1108</v>
      </c>
      <c r="C148" s="372" t="s">
        <v>385</v>
      </c>
      <c r="D148" s="372" t="s">
        <v>1093</v>
      </c>
      <c r="E148" s="372" t="s">
        <v>58</v>
      </c>
      <c r="F148" s="139" t="s">
        <v>57</v>
      </c>
      <c r="G148" s="372">
        <v>130</v>
      </c>
      <c r="H148" s="21">
        <v>43496</v>
      </c>
      <c r="I148" s="37" t="s">
        <v>1333</v>
      </c>
      <c r="J148" s="79">
        <v>43525</v>
      </c>
      <c r="K148" s="372" t="s">
        <v>30</v>
      </c>
      <c r="L148" s="364">
        <v>6910</v>
      </c>
      <c r="M148" s="154"/>
      <c r="N148" s="154"/>
      <c r="O148" s="154"/>
      <c r="P148" s="16">
        <v>3333.5</v>
      </c>
      <c r="Q148" s="157"/>
      <c r="R148" s="37" t="s">
        <v>1334</v>
      </c>
      <c r="S148" s="21">
        <v>43504</v>
      </c>
      <c r="T148" s="364">
        <v>45</v>
      </c>
      <c r="U148" s="11" t="s">
        <v>1327</v>
      </c>
      <c r="V148" s="11"/>
    </row>
    <row r="149" spans="1:29" ht="15.75" customHeight="1">
      <c r="A149" s="362"/>
      <c r="B149" s="362"/>
      <c r="C149" s="362"/>
      <c r="D149" s="362"/>
      <c r="E149" s="362"/>
      <c r="F149" s="52"/>
      <c r="G149" s="362"/>
      <c r="H149" s="157"/>
      <c r="I149" s="11"/>
      <c r="J149" s="11"/>
      <c r="K149" s="362"/>
      <c r="L149" s="362"/>
      <c r="M149" s="154"/>
      <c r="N149" s="154"/>
      <c r="O149" s="154"/>
      <c r="P149" s="16">
        <v>3335</v>
      </c>
      <c r="Q149" s="157"/>
      <c r="R149" s="37" t="s">
        <v>1335</v>
      </c>
      <c r="S149" s="21">
        <v>43508</v>
      </c>
      <c r="T149" s="362"/>
      <c r="U149" s="11" t="s">
        <v>1327</v>
      </c>
      <c r="V149" s="11"/>
    </row>
    <row r="150" spans="1:29" ht="15.75" customHeight="1">
      <c r="A150" s="363"/>
      <c r="B150" s="363"/>
      <c r="C150" s="363"/>
      <c r="D150" s="363"/>
      <c r="E150" s="363"/>
      <c r="F150" s="52"/>
      <c r="G150" s="363"/>
      <c r="H150" s="157"/>
      <c r="I150" s="11"/>
      <c r="J150" s="11"/>
      <c r="K150" s="363"/>
      <c r="L150" s="363"/>
      <c r="M150" s="154"/>
      <c r="N150" s="154"/>
      <c r="O150" s="154"/>
      <c r="P150" s="16">
        <v>196.5</v>
      </c>
      <c r="Q150" s="157"/>
      <c r="R150" s="37" t="s">
        <v>1336</v>
      </c>
      <c r="S150" s="21">
        <v>43508</v>
      </c>
      <c r="T150" s="363"/>
      <c r="U150" s="11" t="s">
        <v>1327</v>
      </c>
      <c r="V150" s="11"/>
    </row>
    <row r="151" spans="1:29" ht="15.75" customHeight="1">
      <c r="A151" s="23">
        <v>130</v>
      </c>
      <c r="B151" s="37" t="s">
        <v>727</v>
      </c>
      <c r="C151" s="37" t="s">
        <v>728</v>
      </c>
      <c r="D151" s="37" t="s">
        <v>1266</v>
      </c>
      <c r="E151" s="37" t="s">
        <v>730</v>
      </c>
      <c r="F151" s="38" t="s">
        <v>729</v>
      </c>
      <c r="G151" s="37">
        <v>131</v>
      </c>
      <c r="H151" s="21">
        <v>43497</v>
      </c>
      <c r="I151" s="37" t="s">
        <v>1314</v>
      </c>
      <c r="J151" s="11"/>
      <c r="K151" s="37" t="s">
        <v>30</v>
      </c>
      <c r="L151" s="16">
        <v>1925</v>
      </c>
      <c r="M151" s="16"/>
      <c r="N151" s="16"/>
      <c r="O151" s="16"/>
      <c r="P151" s="16">
        <v>1910</v>
      </c>
      <c r="Q151" s="157"/>
      <c r="R151" s="37" t="s">
        <v>1337</v>
      </c>
      <c r="S151" s="21">
        <v>43531</v>
      </c>
      <c r="T151" s="11"/>
      <c r="U151" s="11" t="s">
        <v>1338</v>
      </c>
      <c r="V151" s="11" t="s">
        <v>1339</v>
      </c>
    </row>
    <row r="152" spans="1:29" ht="15.75" customHeight="1">
      <c r="A152" s="23">
        <v>131</v>
      </c>
      <c r="B152" s="37" t="s">
        <v>437</v>
      </c>
      <c r="C152" s="37" t="s">
        <v>438</v>
      </c>
      <c r="D152" s="37" t="s">
        <v>1266</v>
      </c>
      <c r="E152" s="37" t="s">
        <v>440</v>
      </c>
      <c r="F152" s="139" t="s">
        <v>439</v>
      </c>
      <c r="G152" s="37">
        <v>132</v>
      </c>
      <c r="H152" s="21">
        <v>43501</v>
      </c>
      <c r="I152" s="37" t="s">
        <v>1340</v>
      </c>
      <c r="J152" s="11"/>
      <c r="K152" s="37" t="s">
        <v>30</v>
      </c>
      <c r="L152" s="16">
        <v>450</v>
      </c>
      <c r="M152" s="16"/>
      <c r="N152" s="16"/>
      <c r="O152" s="16"/>
      <c r="P152" s="16">
        <v>1962.5</v>
      </c>
      <c r="Q152" s="157"/>
      <c r="R152" s="37" t="s">
        <v>1341</v>
      </c>
      <c r="S152" s="21">
        <v>43508</v>
      </c>
      <c r="T152" s="11"/>
      <c r="U152" s="11" t="s">
        <v>1327</v>
      </c>
      <c r="V152" s="11"/>
    </row>
    <row r="153" spans="1:29" ht="15.75" customHeight="1">
      <c r="A153" s="23">
        <v>132</v>
      </c>
      <c r="B153" s="37" t="s">
        <v>214</v>
      </c>
      <c r="C153" s="37" t="s">
        <v>1295</v>
      </c>
      <c r="D153" s="37" t="s">
        <v>26</v>
      </c>
      <c r="E153" s="37" t="s">
        <v>80</v>
      </c>
      <c r="F153" s="139" t="s">
        <v>216</v>
      </c>
      <c r="G153" s="37">
        <v>133</v>
      </c>
      <c r="H153" s="21">
        <v>43502</v>
      </c>
      <c r="I153" s="37" t="s">
        <v>1342</v>
      </c>
      <c r="J153" s="79">
        <v>43490</v>
      </c>
      <c r="K153" s="37" t="s">
        <v>30</v>
      </c>
      <c r="L153" s="16">
        <v>535</v>
      </c>
      <c r="M153" s="16"/>
      <c r="N153" s="16"/>
      <c r="O153" s="16"/>
      <c r="P153" s="16">
        <v>535</v>
      </c>
      <c r="Q153" s="157"/>
      <c r="R153" s="37" t="s">
        <v>1343</v>
      </c>
      <c r="S153" s="21">
        <v>43512</v>
      </c>
      <c r="T153" s="11"/>
      <c r="U153" s="11" t="s">
        <v>218</v>
      </c>
      <c r="V153" s="11"/>
    </row>
    <row r="154" spans="1:29" ht="15.75" customHeight="1">
      <c r="A154" s="23">
        <v>133</v>
      </c>
      <c r="B154" s="37" t="s">
        <v>757</v>
      </c>
      <c r="C154" s="37" t="s">
        <v>438</v>
      </c>
      <c r="D154" s="37" t="s">
        <v>1266</v>
      </c>
      <c r="E154" s="37" t="s">
        <v>440</v>
      </c>
      <c r="F154" s="139" t="s">
        <v>439</v>
      </c>
      <c r="G154" s="37">
        <v>134</v>
      </c>
      <c r="H154" s="21">
        <v>43508</v>
      </c>
      <c r="I154" s="37" t="s">
        <v>1344</v>
      </c>
      <c r="J154" s="11"/>
      <c r="K154" s="37" t="s">
        <v>30</v>
      </c>
      <c r="L154" s="16">
        <v>1512</v>
      </c>
      <c r="M154" s="16"/>
      <c r="N154" s="16"/>
      <c r="O154" s="16"/>
      <c r="P154" s="16">
        <v>1962.5</v>
      </c>
      <c r="Q154" s="157"/>
      <c r="R154" s="37" t="s">
        <v>1341</v>
      </c>
      <c r="S154" s="21">
        <v>43508</v>
      </c>
      <c r="T154" s="11"/>
      <c r="U154" s="11" t="s">
        <v>1327</v>
      </c>
      <c r="V154" s="11"/>
    </row>
    <row r="155" spans="1:29" ht="15.75" customHeight="1">
      <c r="A155" s="23">
        <v>134</v>
      </c>
      <c r="B155" s="37" t="s">
        <v>1307</v>
      </c>
      <c r="C155" s="37" t="s">
        <v>1308</v>
      </c>
      <c r="D155" s="37" t="s">
        <v>26</v>
      </c>
      <c r="E155" s="37" t="s">
        <v>1309</v>
      </c>
      <c r="F155" s="139" t="s">
        <v>1310</v>
      </c>
      <c r="G155" s="37">
        <v>135</v>
      </c>
      <c r="H155" s="21">
        <v>43509</v>
      </c>
      <c r="I155" s="37" t="s">
        <v>1345</v>
      </c>
      <c r="J155" s="37" t="s">
        <v>1346</v>
      </c>
      <c r="K155" s="37" t="s">
        <v>30</v>
      </c>
      <c r="L155" s="16">
        <v>450</v>
      </c>
      <c r="M155" s="11"/>
      <c r="N155" s="11"/>
      <c r="O155" s="11"/>
      <c r="P155" s="11">
        <v>425</v>
      </c>
      <c r="Q155" s="11"/>
      <c r="R155" s="37" t="s">
        <v>1347</v>
      </c>
      <c r="S155" s="21">
        <v>43522</v>
      </c>
      <c r="T155" s="11"/>
      <c r="U155" s="11" t="s">
        <v>1331</v>
      </c>
      <c r="V155" s="11"/>
    </row>
    <row r="156" spans="1:29" ht="15.75" customHeight="1">
      <c r="A156" s="166">
        <v>135</v>
      </c>
      <c r="B156" s="167" t="s">
        <v>1348</v>
      </c>
      <c r="C156" s="167" t="s">
        <v>1349</v>
      </c>
      <c r="D156" s="167" t="s">
        <v>1350</v>
      </c>
      <c r="E156" s="167" t="s">
        <v>1351</v>
      </c>
      <c r="F156" s="191" t="s">
        <v>1352</v>
      </c>
      <c r="G156" s="167">
        <v>136</v>
      </c>
      <c r="H156" s="169">
        <v>43510</v>
      </c>
      <c r="I156" s="167" t="s">
        <v>1353</v>
      </c>
      <c r="J156" s="167" t="s">
        <v>1354</v>
      </c>
      <c r="K156" s="167" t="s">
        <v>30</v>
      </c>
      <c r="L156" s="170">
        <v>1837</v>
      </c>
      <c r="M156" s="106"/>
      <c r="N156" s="106"/>
      <c r="O156" s="106"/>
      <c r="P156" s="106"/>
      <c r="Q156" s="106"/>
      <c r="R156" s="106"/>
      <c r="S156" s="106"/>
      <c r="T156" s="106"/>
      <c r="U156" s="167" t="s">
        <v>1355</v>
      </c>
      <c r="V156" s="11"/>
    </row>
    <row r="157" spans="1:29" ht="15.75" customHeight="1">
      <c r="A157" s="23">
        <v>136</v>
      </c>
      <c r="B157" s="37" t="s">
        <v>1307</v>
      </c>
      <c r="C157" s="37" t="s">
        <v>1308</v>
      </c>
      <c r="D157" s="37" t="s">
        <v>26</v>
      </c>
      <c r="E157" s="37" t="s">
        <v>1309</v>
      </c>
      <c r="F157" s="139" t="s">
        <v>1310</v>
      </c>
      <c r="G157" s="37">
        <v>137</v>
      </c>
      <c r="H157" s="21">
        <v>43511</v>
      </c>
      <c r="I157" s="37" t="s">
        <v>1356</v>
      </c>
      <c r="J157" s="37" t="s">
        <v>1357</v>
      </c>
      <c r="K157" s="37" t="s">
        <v>30</v>
      </c>
      <c r="L157" s="16">
        <v>450</v>
      </c>
      <c r="M157" s="11"/>
      <c r="N157" s="11"/>
      <c r="O157" s="11"/>
      <c r="P157" s="11">
        <v>425</v>
      </c>
      <c r="Q157" s="11"/>
      <c r="R157" s="37" t="s">
        <v>1347</v>
      </c>
      <c r="S157" s="21">
        <v>43522</v>
      </c>
      <c r="T157" s="11"/>
      <c r="U157" s="11" t="s">
        <v>1331</v>
      </c>
      <c r="V157" s="11"/>
    </row>
    <row r="158" spans="1:29" ht="15.75" customHeight="1">
      <c r="A158" s="23">
        <v>137</v>
      </c>
      <c r="B158" s="37" t="s">
        <v>727</v>
      </c>
      <c r="C158" s="37" t="s">
        <v>728</v>
      </c>
      <c r="D158" s="37" t="s">
        <v>1266</v>
      </c>
      <c r="E158" s="37" t="s">
        <v>730</v>
      </c>
      <c r="F158" s="38" t="s">
        <v>729</v>
      </c>
      <c r="G158" s="37">
        <v>138</v>
      </c>
      <c r="H158" s="21">
        <v>43516</v>
      </c>
      <c r="I158" s="37" t="s">
        <v>1358</v>
      </c>
      <c r="J158" s="11"/>
      <c r="K158" s="37" t="s">
        <v>30</v>
      </c>
      <c r="L158" s="16">
        <v>1925</v>
      </c>
      <c r="M158" s="11"/>
      <c r="N158" s="11"/>
      <c r="O158" s="11"/>
      <c r="P158" s="11">
        <v>1925</v>
      </c>
      <c r="Q158" s="11"/>
      <c r="R158" s="37" t="s">
        <v>1359</v>
      </c>
      <c r="S158" s="21">
        <v>43530</v>
      </c>
      <c r="T158" s="11"/>
      <c r="U158" s="11" t="s">
        <v>1331</v>
      </c>
      <c r="V158" s="11"/>
    </row>
    <row r="159" spans="1:29" ht="15.75" customHeight="1">
      <c r="A159" s="23">
        <v>138</v>
      </c>
      <c r="B159" s="37" t="s">
        <v>706</v>
      </c>
      <c r="C159" s="37" t="s">
        <v>707</v>
      </c>
      <c r="D159" s="37" t="s">
        <v>1266</v>
      </c>
      <c r="E159" s="37" t="s">
        <v>709</v>
      </c>
      <c r="F159" s="139" t="s">
        <v>708</v>
      </c>
      <c r="G159" s="37">
        <v>139</v>
      </c>
      <c r="H159" s="21">
        <v>43517</v>
      </c>
      <c r="I159" s="37" t="s">
        <v>1360</v>
      </c>
      <c r="J159" s="192">
        <v>43530</v>
      </c>
      <c r="K159" s="37" t="s">
        <v>30</v>
      </c>
      <c r="L159" s="16">
        <v>4025</v>
      </c>
      <c r="M159" s="11"/>
      <c r="N159" s="11"/>
      <c r="O159" s="11"/>
      <c r="P159" s="11">
        <v>4025</v>
      </c>
      <c r="Q159" s="11"/>
      <c r="R159" s="37" t="s">
        <v>1361</v>
      </c>
      <c r="S159" s="21">
        <v>43539</v>
      </c>
      <c r="T159" s="11"/>
      <c r="U159" s="11" t="s">
        <v>1331</v>
      </c>
      <c r="V159" s="11"/>
    </row>
    <row r="160" spans="1:29" ht="15.75" customHeight="1">
      <c r="A160" s="193">
        <v>139</v>
      </c>
      <c r="B160" s="194" t="s">
        <v>362</v>
      </c>
      <c r="C160" s="194" t="s">
        <v>363</v>
      </c>
      <c r="D160" s="194" t="s">
        <v>364</v>
      </c>
      <c r="E160" s="195" t="s">
        <v>366</v>
      </c>
      <c r="F160" s="196" t="s">
        <v>365</v>
      </c>
      <c r="G160" s="194">
        <v>140</v>
      </c>
      <c r="H160" s="197">
        <v>43517</v>
      </c>
      <c r="I160" s="194" t="s">
        <v>1362</v>
      </c>
      <c r="J160" s="198">
        <v>43521</v>
      </c>
      <c r="K160" s="194" t="s">
        <v>30</v>
      </c>
      <c r="L160" s="199">
        <v>5913</v>
      </c>
      <c r="M160" s="200"/>
      <c r="N160" s="200"/>
      <c r="O160" s="200"/>
      <c r="P160" s="200">
        <v>5913</v>
      </c>
      <c r="Q160" s="200"/>
      <c r="R160" s="200" t="s">
        <v>1363</v>
      </c>
      <c r="S160" s="197">
        <v>43544</v>
      </c>
      <c r="T160" s="200"/>
      <c r="U160" s="200" t="s">
        <v>1364</v>
      </c>
      <c r="V160" s="200"/>
      <c r="W160" s="201"/>
      <c r="X160" s="201"/>
      <c r="Y160" s="201"/>
      <c r="Z160" s="201"/>
      <c r="AA160" s="201"/>
      <c r="AB160" s="201"/>
      <c r="AC160" s="201"/>
    </row>
    <row r="161" spans="1:22" ht="15.75" customHeight="1">
      <c r="A161" s="23">
        <v>140</v>
      </c>
      <c r="B161" s="37" t="s">
        <v>375</v>
      </c>
      <c r="C161" s="37" t="s">
        <v>376</v>
      </c>
      <c r="D161" s="37" t="s">
        <v>377</v>
      </c>
      <c r="E161" s="37" t="s">
        <v>379</v>
      </c>
      <c r="F161" s="38" t="s">
        <v>378</v>
      </c>
      <c r="G161" s="37">
        <v>141</v>
      </c>
      <c r="H161" s="21">
        <v>43521</v>
      </c>
      <c r="I161" s="37" t="s">
        <v>1365</v>
      </c>
      <c r="J161" s="37" t="s">
        <v>1366</v>
      </c>
      <c r="K161" s="37" t="s">
        <v>30</v>
      </c>
      <c r="L161" s="16">
        <v>525</v>
      </c>
      <c r="M161" s="11"/>
      <c r="N161" s="11"/>
      <c r="O161" s="11"/>
      <c r="P161" s="11">
        <v>525</v>
      </c>
      <c r="Q161" s="11"/>
      <c r="R161" s="11" t="s">
        <v>1367</v>
      </c>
      <c r="S161" s="21">
        <v>43525</v>
      </c>
      <c r="T161" s="11"/>
      <c r="U161" s="11" t="s">
        <v>1331</v>
      </c>
      <c r="V161" s="11"/>
    </row>
    <row r="162" spans="1:22" ht="15.75" customHeight="1">
      <c r="A162" s="23">
        <v>141</v>
      </c>
      <c r="B162" s="37" t="s">
        <v>698</v>
      </c>
      <c r="C162" s="37" t="s">
        <v>699</v>
      </c>
      <c r="D162" s="37" t="s">
        <v>364</v>
      </c>
      <c r="E162" s="37" t="s">
        <v>701</v>
      </c>
      <c r="F162" s="139" t="s">
        <v>700</v>
      </c>
      <c r="G162" s="37">
        <v>142</v>
      </c>
      <c r="H162" s="21">
        <v>43521</v>
      </c>
      <c r="I162" s="37" t="s">
        <v>1365</v>
      </c>
      <c r="J162" s="37" t="s">
        <v>1366</v>
      </c>
      <c r="K162" s="37" t="s">
        <v>30</v>
      </c>
      <c r="L162" s="16">
        <v>575</v>
      </c>
      <c r="M162" s="11"/>
      <c r="N162" s="11"/>
      <c r="O162" s="11"/>
      <c r="P162" s="11">
        <v>560</v>
      </c>
      <c r="Q162" s="11"/>
      <c r="R162" s="37" t="s">
        <v>1368</v>
      </c>
      <c r="S162" s="21">
        <v>43532</v>
      </c>
      <c r="T162" s="11"/>
      <c r="U162" s="11"/>
      <c r="V162" s="11"/>
    </row>
    <row r="163" spans="1:22" ht="15.75" customHeight="1">
      <c r="A163" s="23">
        <v>142</v>
      </c>
      <c r="B163" s="37" t="s">
        <v>358</v>
      </c>
      <c r="C163" s="37" t="s">
        <v>44</v>
      </c>
      <c r="D163" s="37" t="s">
        <v>45</v>
      </c>
      <c r="E163" s="37" t="s">
        <v>47</v>
      </c>
      <c r="F163" s="139" t="s">
        <v>46</v>
      </c>
      <c r="G163" s="37">
        <v>143</v>
      </c>
      <c r="H163" s="21">
        <v>43521</v>
      </c>
      <c r="I163" s="37" t="s">
        <v>1365</v>
      </c>
      <c r="J163" s="37" t="s">
        <v>1366</v>
      </c>
      <c r="K163" s="37" t="s">
        <v>30</v>
      </c>
      <c r="L163" s="16">
        <v>845</v>
      </c>
      <c r="M163" s="11"/>
      <c r="N163" s="11"/>
      <c r="O163" s="11"/>
      <c r="P163" s="11">
        <v>845</v>
      </c>
      <c r="Q163" s="11"/>
      <c r="R163" s="11" t="s">
        <v>1369</v>
      </c>
      <c r="S163" s="21">
        <v>43529</v>
      </c>
      <c r="T163" s="11" t="s">
        <v>1327</v>
      </c>
      <c r="U163" s="11" t="s">
        <v>1327</v>
      </c>
      <c r="V163" s="11"/>
    </row>
    <row r="164" spans="1:22" ht="15.75" customHeight="1">
      <c r="A164" s="23">
        <v>143</v>
      </c>
      <c r="B164" s="37" t="s">
        <v>62</v>
      </c>
      <c r="C164" s="37" t="s">
        <v>63</v>
      </c>
      <c r="D164" s="37" t="s">
        <v>26</v>
      </c>
      <c r="E164" s="37" t="s">
        <v>65</v>
      </c>
      <c r="F164" s="38" t="s">
        <v>381</v>
      </c>
      <c r="G164" s="37">
        <v>144</v>
      </c>
      <c r="H164" s="21">
        <v>43521</v>
      </c>
      <c r="I164" s="37" t="s">
        <v>1365</v>
      </c>
      <c r="J164" s="37" t="s">
        <v>1366</v>
      </c>
      <c r="K164" s="37" t="s">
        <v>30</v>
      </c>
      <c r="L164" s="16">
        <v>3625</v>
      </c>
      <c r="M164" s="11"/>
      <c r="N164" s="11"/>
      <c r="O164" s="11"/>
      <c r="P164" s="11">
        <v>3625</v>
      </c>
      <c r="Q164" s="11"/>
      <c r="R164" s="19" t="s">
        <v>1370</v>
      </c>
      <c r="S164" s="16" t="s">
        <v>1371</v>
      </c>
      <c r="T164" s="11"/>
      <c r="U164" s="11"/>
      <c r="V164" s="11"/>
    </row>
    <row r="165" spans="1:22" ht="15.75" customHeight="1">
      <c r="A165" s="23">
        <v>144</v>
      </c>
      <c r="B165" s="37" t="s">
        <v>1091</v>
      </c>
      <c r="C165" s="37" t="s">
        <v>1092</v>
      </c>
      <c r="D165" s="37" t="s">
        <v>45</v>
      </c>
      <c r="E165" s="145" t="s">
        <v>901</v>
      </c>
      <c r="F165" s="180" t="s">
        <v>1094</v>
      </c>
      <c r="G165" s="37">
        <v>145</v>
      </c>
      <c r="H165" s="21">
        <v>43521</v>
      </c>
      <c r="I165" s="37" t="s">
        <v>1365</v>
      </c>
      <c r="J165" s="37" t="s">
        <v>1366</v>
      </c>
      <c r="K165" s="37" t="s">
        <v>30</v>
      </c>
      <c r="L165" s="16">
        <v>320</v>
      </c>
      <c r="M165" s="11"/>
      <c r="N165" s="11"/>
      <c r="O165" s="11"/>
      <c r="P165" s="11">
        <v>320</v>
      </c>
      <c r="Q165" s="11"/>
      <c r="R165" s="11" t="s">
        <v>1372</v>
      </c>
      <c r="S165" s="21">
        <v>43550</v>
      </c>
      <c r="T165" s="11"/>
      <c r="U165" s="11"/>
      <c r="V165" s="11"/>
    </row>
    <row r="166" spans="1:22" ht="15.75" customHeight="1">
      <c r="A166" s="23">
        <v>145</v>
      </c>
      <c r="B166" s="37" t="s">
        <v>362</v>
      </c>
      <c r="C166" s="37" t="s">
        <v>363</v>
      </c>
      <c r="D166" s="37" t="s">
        <v>364</v>
      </c>
      <c r="E166" s="145" t="s">
        <v>366</v>
      </c>
      <c r="F166" s="147" t="s">
        <v>365</v>
      </c>
      <c r="G166" s="37">
        <v>146</v>
      </c>
      <c r="H166" s="21">
        <v>43522</v>
      </c>
      <c r="I166" s="37" t="s">
        <v>1365</v>
      </c>
      <c r="J166" s="79">
        <v>43521</v>
      </c>
      <c r="K166" s="37" t="s">
        <v>30</v>
      </c>
      <c r="L166" s="16">
        <v>2770</v>
      </c>
      <c r="M166" s="11"/>
      <c r="N166" s="11"/>
      <c r="O166" s="11"/>
      <c r="P166" s="11">
        <v>2755</v>
      </c>
      <c r="Q166" s="11"/>
      <c r="R166" s="37" t="s">
        <v>1373</v>
      </c>
      <c r="S166" s="21">
        <v>43532</v>
      </c>
      <c r="T166" s="11"/>
      <c r="U166" s="11"/>
      <c r="V166" s="11"/>
    </row>
    <row r="167" spans="1:22" ht="15.75" customHeight="1">
      <c r="A167" s="23">
        <v>146</v>
      </c>
      <c r="B167" s="11" t="s">
        <v>741</v>
      </c>
      <c r="C167" s="11" t="s">
        <v>742</v>
      </c>
      <c r="D167" s="11" t="s">
        <v>743</v>
      </c>
      <c r="E167" s="202" t="s">
        <v>745</v>
      </c>
      <c r="F167" s="13" t="s">
        <v>744</v>
      </c>
      <c r="G167" s="37">
        <v>147</v>
      </c>
      <c r="H167" s="21">
        <v>43522</v>
      </c>
      <c r="I167" s="11" t="s">
        <v>1374</v>
      </c>
      <c r="J167" s="11" t="s">
        <v>1366</v>
      </c>
      <c r="K167" s="11" t="s">
        <v>314</v>
      </c>
      <c r="L167" s="16">
        <v>616</v>
      </c>
      <c r="M167" s="11"/>
      <c r="N167" s="11"/>
      <c r="O167" s="11"/>
      <c r="P167" s="11">
        <v>590</v>
      </c>
      <c r="Q167" s="11"/>
      <c r="R167" s="11" t="s">
        <v>1375</v>
      </c>
      <c r="S167" s="21">
        <v>43546</v>
      </c>
      <c r="T167" s="11" t="s">
        <v>1327</v>
      </c>
      <c r="U167" s="11" t="s">
        <v>1327</v>
      </c>
      <c r="V167" s="11"/>
    </row>
    <row r="168" spans="1:22" ht="15.75" customHeight="1">
      <c r="A168" s="23">
        <v>147</v>
      </c>
      <c r="B168" s="11" t="s">
        <v>720</v>
      </c>
      <c r="C168" s="11" t="s">
        <v>721</v>
      </c>
      <c r="D168" s="11" t="s">
        <v>377</v>
      </c>
      <c r="E168" s="11" t="s">
        <v>723</v>
      </c>
      <c r="F168" s="203" t="s">
        <v>722</v>
      </c>
      <c r="G168" s="37">
        <v>148</v>
      </c>
      <c r="H168" s="21">
        <v>43523</v>
      </c>
      <c r="I168" s="11" t="s">
        <v>1376</v>
      </c>
      <c r="J168" s="11" t="s">
        <v>1377</v>
      </c>
      <c r="K168" s="11" t="s">
        <v>30</v>
      </c>
      <c r="L168" s="16">
        <v>421</v>
      </c>
      <c r="M168" s="11"/>
      <c r="N168" s="11"/>
      <c r="O168" s="11"/>
      <c r="P168" s="11">
        <v>421</v>
      </c>
      <c r="Q168" s="11"/>
      <c r="R168" s="11" t="s">
        <v>1378</v>
      </c>
      <c r="S168" s="21">
        <v>43528</v>
      </c>
      <c r="T168" s="11"/>
      <c r="U168" s="11"/>
      <c r="V168" s="11"/>
    </row>
    <row r="169" spans="1:22" ht="15.75" customHeight="1">
      <c r="A169" s="368">
        <v>148</v>
      </c>
      <c r="B169" s="372" t="s">
        <v>1108</v>
      </c>
      <c r="C169" s="11" t="s">
        <v>385</v>
      </c>
      <c r="D169" s="11" t="s">
        <v>45</v>
      </c>
      <c r="E169" s="11" t="s">
        <v>58</v>
      </c>
      <c r="F169" s="52" t="s">
        <v>57</v>
      </c>
      <c r="G169" s="372">
        <v>149</v>
      </c>
      <c r="H169" s="371">
        <v>43525</v>
      </c>
      <c r="I169" s="370" t="s">
        <v>1379</v>
      </c>
      <c r="J169" s="373">
        <v>43525</v>
      </c>
      <c r="K169" s="370" t="s">
        <v>30</v>
      </c>
      <c r="L169" s="370">
        <v>5210</v>
      </c>
      <c r="M169" s="11"/>
      <c r="N169" s="11"/>
      <c r="O169" s="11"/>
      <c r="P169" s="11">
        <v>180</v>
      </c>
      <c r="Q169" s="11"/>
      <c r="R169" s="11" t="s">
        <v>1380</v>
      </c>
      <c r="S169" s="21">
        <v>43535</v>
      </c>
      <c r="T169" s="11"/>
      <c r="U169" s="11"/>
      <c r="V169" s="11"/>
    </row>
    <row r="170" spans="1:22" ht="15.75" customHeight="1">
      <c r="A170" s="362"/>
      <c r="B170" s="362"/>
      <c r="C170" s="37"/>
      <c r="D170" s="37"/>
      <c r="E170" s="37"/>
      <c r="F170" s="139"/>
      <c r="G170" s="362"/>
      <c r="H170" s="362"/>
      <c r="I170" s="362"/>
      <c r="J170" s="362"/>
      <c r="K170" s="362"/>
      <c r="L170" s="362"/>
      <c r="M170" s="16"/>
      <c r="N170" s="16"/>
      <c r="O170" s="16"/>
      <c r="P170" s="16">
        <v>3276</v>
      </c>
      <c r="Q170" s="158"/>
      <c r="R170" s="11" t="s">
        <v>1381</v>
      </c>
      <c r="S170" s="21">
        <v>43536</v>
      </c>
      <c r="T170" s="16"/>
      <c r="U170" s="11"/>
      <c r="V170" s="11"/>
    </row>
    <row r="171" spans="1:22" ht="15.75" customHeight="1">
      <c r="A171" s="363"/>
      <c r="B171" s="363"/>
      <c r="C171" s="37"/>
      <c r="D171" s="37"/>
      <c r="E171" s="37"/>
      <c r="F171" s="139"/>
      <c r="G171" s="363"/>
      <c r="H171" s="363"/>
      <c r="I171" s="363"/>
      <c r="J171" s="363"/>
      <c r="K171" s="363"/>
      <c r="L171" s="363"/>
      <c r="M171" s="16"/>
      <c r="N171" s="16"/>
      <c r="O171" s="16"/>
      <c r="P171" s="16">
        <v>1664</v>
      </c>
      <c r="Q171" s="158"/>
      <c r="R171" s="11" t="s">
        <v>1382</v>
      </c>
      <c r="S171" s="21">
        <v>43537</v>
      </c>
      <c r="T171" s="16"/>
      <c r="U171" s="11"/>
      <c r="V171" s="11"/>
    </row>
    <row r="172" spans="1:22" ht="15.75" customHeight="1">
      <c r="A172" s="23">
        <v>149</v>
      </c>
      <c r="B172" s="37" t="s">
        <v>763</v>
      </c>
      <c r="C172" s="37" t="s">
        <v>764</v>
      </c>
      <c r="D172" s="37" t="s">
        <v>26</v>
      </c>
      <c r="E172" s="37" t="s">
        <v>766</v>
      </c>
      <c r="F172" s="139" t="s">
        <v>765</v>
      </c>
      <c r="G172" s="37">
        <v>150</v>
      </c>
      <c r="H172" s="21">
        <v>43526</v>
      </c>
      <c r="I172" s="11" t="s">
        <v>767</v>
      </c>
      <c r="J172" s="204" t="s">
        <v>1264</v>
      </c>
      <c r="K172" s="37" t="s">
        <v>30</v>
      </c>
      <c r="L172" s="16">
        <v>2200</v>
      </c>
      <c r="M172" s="16"/>
      <c r="N172" s="16"/>
      <c r="O172" s="16"/>
      <c r="P172" s="16">
        <v>2300</v>
      </c>
      <c r="Q172" s="11">
        <v>70.995500000000007</v>
      </c>
      <c r="R172" s="11" t="s">
        <v>1383</v>
      </c>
      <c r="S172" s="21">
        <v>43542</v>
      </c>
      <c r="T172" s="16">
        <v>0</v>
      </c>
      <c r="U172" s="11" t="s">
        <v>1338</v>
      </c>
      <c r="V172" s="11" t="s">
        <v>1384</v>
      </c>
    </row>
    <row r="173" spans="1:22" ht="15.75" customHeight="1">
      <c r="A173" s="23">
        <v>150</v>
      </c>
      <c r="B173" s="37" t="s">
        <v>727</v>
      </c>
      <c r="C173" s="37" t="s">
        <v>728</v>
      </c>
      <c r="D173" s="37" t="s">
        <v>1266</v>
      </c>
      <c r="E173" s="37" t="s">
        <v>730</v>
      </c>
      <c r="F173" s="38" t="s">
        <v>729</v>
      </c>
      <c r="G173" s="37">
        <v>151</v>
      </c>
      <c r="H173" s="21">
        <v>43529</v>
      </c>
      <c r="I173" s="37" t="s">
        <v>1385</v>
      </c>
      <c r="J173" s="11"/>
      <c r="K173" s="37" t="s">
        <v>30</v>
      </c>
      <c r="L173" s="16">
        <v>1960</v>
      </c>
      <c r="M173" s="11"/>
      <c r="N173" s="11"/>
      <c r="O173" s="11"/>
      <c r="P173" s="11">
        <v>1960</v>
      </c>
      <c r="Q173" s="11">
        <v>70.915199999999999</v>
      </c>
      <c r="R173" s="11" t="s">
        <v>1386</v>
      </c>
      <c r="S173" s="21">
        <v>43553</v>
      </c>
      <c r="T173" s="11"/>
      <c r="U173" s="11"/>
      <c r="V173" s="11"/>
    </row>
    <row r="174" spans="1:22" ht="15.75" customHeight="1">
      <c r="A174" s="23">
        <v>151</v>
      </c>
      <c r="B174" s="11" t="s">
        <v>720</v>
      </c>
      <c r="C174" s="11" t="s">
        <v>721</v>
      </c>
      <c r="D174" s="11" t="s">
        <v>377</v>
      </c>
      <c r="E174" s="11" t="s">
        <v>723</v>
      </c>
      <c r="F174" s="203" t="s">
        <v>722</v>
      </c>
      <c r="G174" s="37">
        <v>152</v>
      </c>
      <c r="H174" s="21">
        <v>43533</v>
      </c>
      <c r="I174" s="11" t="s">
        <v>1387</v>
      </c>
      <c r="J174" s="11" t="s">
        <v>1377</v>
      </c>
      <c r="K174" s="11" t="s">
        <v>30</v>
      </c>
      <c r="L174" s="16">
        <f>391.9+12.5+25</f>
        <v>429.4</v>
      </c>
      <c r="M174" s="11"/>
      <c r="N174" s="11"/>
      <c r="O174" s="11"/>
      <c r="P174" s="11">
        <v>429.4</v>
      </c>
      <c r="Q174" s="11">
        <v>69.991500000000002</v>
      </c>
      <c r="R174" s="11" t="s">
        <v>1388</v>
      </c>
      <c r="S174" s="21">
        <v>43538</v>
      </c>
      <c r="T174" s="11"/>
      <c r="U174" s="11"/>
      <c r="V174" s="11"/>
    </row>
    <row r="175" spans="1:22" ht="15.75" customHeight="1">
      <c r="A175" s="23">
        <v>152</v>
      </c>
      <c r="B175" s="37" t="s">
        <v>437</v>
      </c>
      <c r="C175" s="37" t="s">
        <v>438</v>
      </c>
      <c r="D175" s="37" t="s">
        <v>1266</v>
      </c>
      <c r="E175" s="37" t="s">
        <v>440</v>
      </c>
      <c r="F175" s="139" t="s">
        <v>439</v>
      </c>
      <c r="G175" s="37">
        <v>153</v>
      </c>
      <c r="H175" s="21">
        <v>43542</v>
      </c>
      <c r="I175" s="11" t="s">
        <v>1389</v>
      </c>
      <c r="J175" s="11"/>
      <c r="K175" s="11" t="s">
        <v>30</v>
      </c>
      <c r="L175" s="11">
        <v>910</v>
      </c>
      <c r="M175" s="11"/>
      <c r="N175" s="11"/>
      <c r="O175" s="11"/>
      <c r="P175" s="370">
        <v>2516</v>
      </c>
      <c r="Q175" s="11">
        <v>69.195599999999999</v>
      </c>
      <c r="R175" s="370" t="s">
        <v>1390</v>
      </c>
      <c r="S175" s="371">
        <v>43544</v>
      </c>
      <c r="T175" s="11"/>
      <c r="U175" s="11"/>
      <c r="V175" s="11"/>
    </row>
    <row r="176" spans="1:22" ht="15.75" customHeight="1">
      <c r="A176" s="23">
        <v>153</v>
      </c>
      <c r="B176" s="37" t="s">
        <v>757</v>
      </c>
      <c r="C176" s="37" t="s">
        <v>438</v>
      </c>
      <c r="D176" s="37" t="s">
        <v>1266</v>
      </c>
      <c r="E176" s="37" t="s">
        <v>440</v>
      </c>
      <c r="F176" s="139" t="s">
        <v>439</v>
      </c>
      <c r="G176" s="37">
        <v>154</v>
      </c>
      <c r="H176" s="21">
        <v>43542</v>
      </c>
      <c r="I176" s="11" t="s">
        <v>1391</v>
      </c>
      <c r="J176" s="11"/>
      <c r="K176" s="11" t="s">
        <v>30</v>
      </c>
      <c r="L176" s="11">
        <v>1606.5</v>
      </c>
      <c r="M176" s="11"/>
      <c r="N176" s="11"/>
      <c r="O176" s="11"/>
      <c r="P176" s="363"/>
      <c r="Q176" s="11">
        <v>69.195599999999999</v>
      </c>
      <c r="R176" s="363"/>
      <c r="S176" s="363"/>
      <c r="T176" s="11"/>
      <c r="U176" s="11"/>
      <c r="V176" s="11"/>
    </row>
    <row r="177" spans="1:22" ht="15.75" customHeight="1">
      <c r="A177" s="23">
        <v>155</v>
      </c>
      <c r="B177" s="11" t="s">
        <v>720</v>
      </c>
      <c r="C177" s="11" t="s">
        <v>721</v>
      </c>
      <c r="D177" s="11" t="s">
        <v>377</v>
      </c>
      <c r="E177" s="11" t="s">
        <v>723</v>
      </c>
      <c r="F177" s="203" t="s">
        <v>722</v>
      </c>
      <c r="G177" s="37">
        <v>155</v>
      </c>
      <c r="H177" s="21">
        <v>43543</v>
      </c>
      <c r="I177" s="11" t="s">
        <v>1392</v>
      </c>
      <c r="J177" s="11"/>
      <c r="K177" s="11" t="s">
        <v>30</v>
      </c>
      <c r="L177" s="11">
        <v>150.4</v>
      </c>
      <c r="M177" s="11"/>
      <c r="N177" s="11"/>
      <c r="O177" s="11"/>
      <c r="P177" s="11">
        <v>150.4</v>
      </c>
      <c r="Q177" s="11">
        <v>69.122900000000001</v>
      </c>
      <c r="R177" s="11" t="s">
        <v>1393</v>
      </c>
      <c r="S177" s="21">
        <v>43546</v>
      </c>
      <c r="T177" s="11"/>
      <c r="U177" s="11"/>
      <c r="V177" s="11"/>
    </row>
    <row r="178" spans="1:22" ht="15.75" customHeight="1">
      <c r="A178" s="23">
        <v>154</v>
      </c>
      <c r="B178" s="37" t="s">
        <v>727</v>
      </c>
      <c r="C178" s="37" t="s">
        <v>728</v>
      </c>
      <c r="D178" s="37" t="s">
        <v>1266</v>
      </c>
      <c r="E178" s="37" t="s">
        <v>730</v>
      </c>
      <c r="F178" s="38" t="s">
        <v>729</v>
      </c>
      <c r="G178" s="37">
        <v>156</v>
      </c>
      <c r="H178" s="21">
        <v>43543</v>
      </c>
      <c r="I178" s="11" t="s">
        <v>1394</v>
      </c>
      <c r="J178" s="11"/>
      <c r="K178" s="11" t="s">
        <v>30</v>
      </c>
      <c r="L178" s="11">
        <v>1925</v>
      </c>
      <c r="M178" s="11"/>
      <c r="N178" s="11"/>
      <c r="O178" s="11"/>
      <c r="P178" s="11">
        <v>1925</v>
      </c>
      <c r="Q178" s="11"/>
      <c r="R178" s="11" t="s">
        <v>1395</v>
      </c>
      <c r="S178" s="21">
        <v>43584</v>
      </c>
      <c r="T178" s="11"/>
      <c r="U178" s="11"/>
      <c r="V178" s="11"/>
    </row>
    <row r="179" spans="1:22" ht="15.75" customHeight="1">
      <c r="A179" s="23">
        <v>156</v>
      </c>
      <c r="B179" s="11" t="s">
        <v>720</v>
      </c>
      <c r="C179" s="11" t="s">
        <v>721</v>
      </c>
      <c r="D179" s="11" t="s">
        <v>377</v>
      </c>
      <c r="E179" s="11" t="s">
        <v>723</v>
      </c>
      <c r="F179" s="203" t="s">
        <v>722</v>
      </c>
      <c r="G179" s="37">
        <v>157</v>
      </c>
      <c r="H179" s="21">
        <v>43552</v>
      </c>
      <c r="I179" s="11" t="s">
        <v>1396</v>
      </c>
      <c r="J179" s="11" t="s">
        <v>725</v>
      </c>
      <c r="K179" s="11" t="s">
        <v>30</v>
      </c>
      <c r="L179" s="11">
        <v>625</v>
      </c>
      <c r="M179" s="11"/>
      <c r="N179" s="11"/>
      <c r="O179" s="11"/>
      <c r="P179" s="11">
        <v>600</v>
      </c>
      <c r="Q179" s="11"/>
      <c r="R179" s="11" t="s">
        <v>1397</v>
      </c>
      <c r="S179" s="21">
        <v>43570</v>
      </c>
      <c r="T179" s="11"/>
      <c r="U179" s="11" t="s">
        <v>1398</v>
      </c>
      <c r="V179" s="11"/>
    </row>
    <row r="180" spans="1:22" ht="15.75" customHeight="1">
      <c r="A180" s="23">
        <v>157</v>
      </c>
      <c r="B180" s="377" t="s">
        <v>106</v>
      </c>
      <c r="C180" s="372" t="s">
        <v>107</v>
      </c>
      <c r="D180" s="372" t="s">
        <v>26</v>
      </c>
      <c r="E180" s="155"/>
      <c r="F180" s="160"/>
      <c r="G180" s="372">
        <v>158</v>
      </c>
      <c r="H180" s="371">
        <v>43552</v>
      </c>
      <c r="I180" s="372" t="s">
        <v>1399</v>
      </c>
      <c r="J180" s="379"/>
      <c r="K180" s="372" t="s">
        <v>30</v>
      </c>
      <c r="L180" s="374">
        <v>18872.89</v>
      </c>
      <c r="M180" s="16"/>
      <c r="N180" s="16"/>
      <c r="O180" s="16"/>
      <c r="P180" s="16">
        <v>12370</v>
      </c>
      <c r="Q180" s="157"/>
      <c r="R180" s="11" t="s">
        <v>1400</v>
      </c>
      <c r="S180" s="21">
        <v>43564</v>
      </c>
      <c r="T180" s="16"/>
      <c r="U180" s="16"/>
      <c r="V180" s="11"/>
    </row>
    <row r="181" spans="1:22" ht="15.75" customHeight="1">
      <c r="A181" s="23"/>
      <c r="B181" s="378"/>
      <c r="C181" s="363"/>
      <c r="D181" s="363"/>
      <c r="E181" s="145"/>
      <c r="F181" s="147"/>
      <c r="G181" s="363"/>
      <c r="H181" s="363"/>
      <c r="I181" s="363"/>
      <c r="J181" s="363"/>
      <c r="K181" s="363"/>
      <c r="L181" s="363"/>
      <c r="M181" s="11"/>
      <c r="N181" s="11"/>
      <c r="O181" s="11"/>
      <c r="P181" s="11">
        <f>L180-P180</f>
        <v>6502.8899999999994</v>
      </c>
      <c r="Q181" s="11"/>
      <c r="R181" s="11" t="s">
        <v>761</v>
      </c>
      <c r="S181" s="21">
        <v>43586</v>
      </c>
      <c r="T181" s="11"/>
      <c r="U181" s="11"/>
      <c r="V181" s="11"/>
    </row>
    <row r="182" spans="1:22" ht="15.75" customHeight="1">
      <c r="A182" s="23">
        <v>158</v>
      </c>
      <c r="B182" s="37" t="s">
        <v>362</v>
      </c>
      <c r="C182" s="37" t="s">
        <v>363</v>
      </c>
      <c r="D182" s="37" t="s">
        <v>364</v>
      </c>
      <c r="E182" s="145" t="s">
        <v>366</v>
      </c>
      <c r="F182" s="147" t="s">
        <v>365</v>
      </c>
      <c r="G182" s="37">
        <v>159</v>
      </c>
      <c r="H182" s="21">
        <v>43553</v>
      </c>
      <c r="I182" s="37" t="s">
        <v>1362</v>
      </c>
      <c r="J182" s="79">
        <v>43521</v>
      </c>
      <c r="K182" s="37" t="s">
        <v>30</v>
      </c>
      <c r="L182" s="16">
        <v>5913</v>
      </c>
      <c r="M182" s="11"/>
      <c r="N182" s="11"/>
      <c r="O182" s="11"/>
      <c r="P182" s="11">
        <v>5913</v>
      </c>
      <c r="Q182" s="11"/>
      <c r="R182" s="11" t="s">
        <v>1363</v>
      </c>
      <c r="S182" s="21">
        <v>43544</v>
      </c>
      <c r="T182" s="11"/>
      <c r="U182" s="11" t="s">
        <v>1401</v>
      </c>
      <c r="V182" s="11"/>
    </row>
    <row r="183" spans="1:22" ht="15.75" customHeight="1">
      <c r="A183" s="23">
        <v>159</v>
      </c>
      <c r="B183" s="37" t="s">
        <v>1091</v>
      </c>
      <c r="C183" s="37" t="s">
        <v>1092</v>
      </c>
      <c r="D183" s="37" t="s">
        <v>45</v>
      </c>
      <c r="E183" s="145" t="s">
        <v>901</v>
      </c>
      <c r="F183" s="180" t="s">
        <v>1094</v>
      </c>
      <c r="G183" s="37">
        <v>160</v>
      </c>
      <c r="H183" s="21">
        <v>43553</v>
      </c>
      <c r="I183" s="37" t="s">
        <v>1365</v>
      </c>
      <c r="J183" s="37" t="s">
        <v>1366</v>
      </c>
      <c r="K183" s="37" t="s">
        <v>30</v>
      </c>
      <c r="L183" s="16">
        <v>306</v>
      </c>
      <c r="M183" s="11"/>
      <c r="N183" s="11"/>
      <c r="O183" s="11"/>
      <c r="P183" s="11" t="s">
        <v>1402</v>
      </c>
      <c r="Q183" s="11"/>
      <c r="R183" s="11" t="s">
        <v>1403</v>
      </c>
      <c r="S183" s="16" t="s">
        <v>1404</v>
      </c>
      <c r="T183" s="11"/>
      <c r="U183" s="11" t="s">
        <v>1327</v>
      </c>
      <c r="V183" s="11"/>
    </row>
    <row r="184" spans="1:22" ht="15.75" customHeight="1">
      <c r="A184" s="23">
        <v>160</v>
      </c>
      <c r="B184" s="37" t="s">
        <v>62</v>
      </c>
      <c r="C184" s="37" t="s">
        <v>63</v>
      </c>
      <c r="D184" s="37" t="s">
        <v>26</v>
      </c>
      <c r="E184" s="37" t="s">
        <v>65</v>
      </c>
      <c r="F184" s="38" t="s">
        <v>381</v>
      </c>
      <c r="G184" s="37">
        <v>161</v>
      </c>
      <c r="H184" s="21">
        <v>43553</v>
      </c>
      <c r="I184" s="37" t="s">
        <v>1399</v>
      </c>
      <c r="J184" s="205">
        <v>43580</v>
      </c>
      <c r="K184" s="37" t="s">
        <v>30</v>
      </c>
      <c r="L184" s="16">
        <v>3625</v>
      </c>
      <c r="M184" s="11"/>
      <c r="N184" s="11"/>
      <c r="O184" s="11"/>
      <c r="P184" s="11">
        <v>3625</v>
      </c>
      <c r="Q184" s="11"/>
      <c r="R184" s="11" t="s">
        <v>1405</v>
      </c>
      <c r="S184" s="21">
        <v>43553</v>
      </c>
      <c r="T184" s="11"/>
      <c r="U184" s="11"/>
      <c r="V184" s="11"/>
    </row>
    <row r="185" spans="1:22" ht="15.75" customHeight="1"/>
    <row r="186" spans="1:22" ht="15.75" customHeight="1">
      <c r="R186" s="206" t="s">
        <v>1395</v>
      </c>
      <c r="S186" s="21">
        <v>43553</v>
      </c>
    </row>
    <row r="187" spans="1:22" ht="15.75" customHeight="1">
      <c r="R187" s="11" t="s">
        <v>1406</v>
      </c>
      <c r="S187" s="21">
        <v>43585</v>
      </c>
    </row>
    <row r="188" spans="1:22" ht="15.75" customHeight="1"/>
    <row r="189" spans="1:22" ht="15.75" customHeight="1"/>
    <row r="190" spans="1:22" ht="15.75" customHeight="1"/>
    <row r="191" spans="1:22" ht="15.75" customHeight="1"/>
    <row r="192" spans="1:2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spans="1:22" ht="15.75" customHeight="1"/>
    <row r="242" spans="1:22" ht="15.75" customHeight="1"/>
    <row r="243" spans="1:22" ht="15.75" customHeight="1"/>
    <row r="244" spans="1:22" ht="15.75" customHeight="1"/>
    <row r="245" spans="1:22" ht="15.75" customHeight="1"/>
    <row r="246" spans="1:22" ht="15.75" customHeight="1"/>
    <row r="247" spans="1:22" ht="15.75" customHeight="1"/>
    <row r="248" spans="1:22" ht="15.75" customHeight="1"/>
    <row r="249" spans="1:22" ht="15.75" customHeight="1"/>
    <row r="250" spans="1:22" ht="15.75" customHeight="1"/>
    <row r="251" spans="1:22" ht="15.75" customHeight="1"/>
    <row r="252" spans="1:22" ht="15.75" customHeight="1"/>
    <row r="253" spans="1:22" ht="15.75" customHeight="1"/>
    <row r="254" spans="1:22" ht="15.75" customHeight="1"/>
    <row r="255" spans="1:22" ht="15.75" customHeight="1">
      <c r="A255" s="23">
        <v>68</v>
      </c>
      <c r="B255" s="11"/>
      <c r="C255" s="11"/>
      <c r="D255" s="11"/>
      <c r="E255" s="11"/>
      <c r="F255" s="5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5.75" customHeight="1">
      <c r="A256" s="23">
        <v>69</v>
      </c>
      <c r="B256" s="11"/>
      <c r="C256" s="11"/>
      <c r="D256" s="11"/>
      <c r="E256" s="11"/>
      <c r="F256" s="5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5.75" customHeight="1">
      <c r="A257" s="23">
        <v>70</v>
      </c>
      <c r="B257" s="11"/>
      <c r="C257" s="11"/>
      <c r="D257" s="11"/>
      <c r="E257" s="11"/>
      <c r="F257" s="5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5.75" customHeight="1">
      <c r="A258" s="23">
        <v>71</v>
      </c>
      <c r="B258" s="11"/>
      <c r="C258" s="11"/>
      <c r="D258" s="11"/>
      <c r="E258" s="11"/>
      <c r="F258" s="5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5.75" customHeight="1">
      <c r="A259" s="23">
        <v>72</v>
      </c>
      <c r="B259" s="11"/>
      <c r="C259" s="11"/>
      <c r="D259" s="11"/>
      <c r="E259" s="11"/>
      <c r="F259" s="5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5.75" customHeight="1">
      <c r="A260" s="23">
        <v>73</v>
      </c>
      <c r="B260" s="11"/>
      <c r="C260" s="11"/>
      <c r="D260" s="11"/>
      <c r="E260" s="11"/>
      <c r="F260" s="5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5.75" customHeight="1">
      <c r="A261" s="23">
        <v>74</v>
      </c>
      <c r="B261" s="11"/>
      <c r="C261" s="11"/>
      <c r="D261" s="11"/>
      <c r="E261" s="11"/>
      <c r="F261" s="5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5.75" customHeight="1">
      <c r="A262" s="23">
        <v>75</v>
      </c>
      <c r="B262" s="11"/>
      <c r="C262" s="11"/>
      <c r="D262" s="11"/>
      <c r="E262" s="11"/>
      <c r="F262" s="5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5.75" customHeight="1">
      <c r="A263" s="23">
        <v>76</v>
      </c>
      <c r="B263" s="11"/>
      <c r="C263" s="11"/>
      <c r="D263" s="11"/>
      <c r="E263" s="11"/>
      <c r="F263" s="5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5.75" customHeight="1">
      <c r="A264" s="23">
        <v>77</v>
      </c>
      <c r="B264" s="11"/>
      <c r="C264" s="11"/>
      <c r="D264" s="11"/>
      <c r="E264" s="11"/>
      <c r="F264" s="5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5.75" customHeight="1">
      <c r="A265" s="23">
        <v>78</v>
      </c>
      <c r="B265" s="11"/>
      <c r="C265" s="11"/>
      <c r="D265" s="11"/>
      <c r="E265" s="11"/>
      <c r="F265" s="5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5.75" customHeight="1">
      <c r="A266" s="23">
        <v>79</v>
      </c>
      <c r="B266" s="11"/>
      <c r="C266" s="11"/>
      <c r="D266" s="11"/>
      <c r="E266" s="11"/>
      <c r="F266" s="5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5.75" customHeight="1">
      <c r="A267" s="23">
        <v>80</v>
      </c>
      <c r="B267" s="11"/>
      <c r="C267" s="11"/>
      <c r="D267" s="11"/>
      <c r="E267" s="11"/>
      <c r="F267" s="5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5.75" customHeight="1">
      <c r="A268" s="23">
        <v>81</v>
      </c>
      <c r="B268" s="11"/>
      <c r="C268" s="11"/>
      <c r="D268" s="11"/>
      <c r="E268" s="11"/>
      <c r="F268" s="5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5.75" customHeight="1">
      <c r="A269" s="23">
        <v>82</v>
      </c>
      <c r="B269" s="11"/>
      <c r="C269" s="11"/>
      <c r="D269" s="11"/>
      <c r="E269" s="11"/>
      <c r="F269" s="5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5.75" customHeight="1">
      <c r="A270" s="23">
        <v>83</v>
      </c>
      <c r="B270" s="11"/>
      <c r="C270" s="11"/>
      <c r="D270" s="11"/>
      <c r="E270" s="11"/>
      <c r="F270" s="5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5.75" customHeight="1">
      <c r="A271" s="23">
        <v>84</v>
      </c>
      <c r="B271" s="11"/>
      <c r="C271" s="11"/>
      <c r="D271" s="11"/>
      <c r="E271" s="11"/>
      <c r="F271" s="5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5.75" customHeight="1">
      <c r="A272" s="23">
        <v>85</v>
      </c>
      <c r="B272" s="11"/>
      <c r="C272" s="11"/>
      <c r="D272" s="11"/>
      <c r="E272" s="11"/>
      <c r="F272" s="5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5.75" customHeight="1">
      <c r="A273" s="23">
        <v>86</v>
      </c>
      <c r="B273" s="11"/>
      <c r="C273" s="11"/>
      <c r="D273" s="11"/>
      <c r="E273" s="11"/>
      <c r="F273" s="5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5.75" customHeight="1">
      <c r="A274" s="23">
        <v>87</v>
      </c>
      <c r="B274" s="11"/>
      <c r="C274" s="11"/>
      <c r="D274" s="11"/>
      <c r="E274" s="11"/>
      <c r="F274" s="5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5.75" customHeight="1">
      <c r="A275" s="23">
        <v>88</v>
      </c>
      <c r="B275" s="11"/>
      <c r="C275" s="11"/>
      <c r="D275" s="11"/>
      <c r="E275" s="11"/>
      <c r="F275" s="5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5.75" customHeight="1">
      <c r="A276" s="23">
        <v>89</v>
      </c>
      <c r="B276" s="11"/>
      <c r="C276" s="11"/>
      <c r="D276" s="11"/>
      <c r="E276" s="11"/>
      <c r="F276" s="5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5.75" customHeight="1">
      <c r="A277" s="23">
        <v>90</v>
      </c>
      <c r="B277" s="11"/>
      <c r="C277" s="11"/>
      <c r="D277" s="11"/>
      <c r="E277" s="11"/>
      <c r="F277" s="5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5.75" customHeight="1">
      <c r="A278" s="23">
        <v>91</v>
      </c>
      <c r="B278" s="11"/>
      <c r="C278" s="11"/>
      <c r="D278" s="11"/>
      <c r="E278" s="11"/>
      <c r="F278" s="5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5.75" customHeight="1">
      <c r="A279" s="23">
        <v>92</v>
      </c>
      <c r="B279" s="11"/>
      <c r="C279" s="11"/>
      <c r="D279" s="11"/>
      <c r="E279" s="11"/>
      <c r="F279" s="5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5.75" customHeight="1">
      <c r="A280" s="23">
        <v>93</v>
      </c>
      <c r="B280" s="11"/>
      <c r="C280" s="11"/>
      <c r="D280" s="11"/>
      <c r="E280" s="11"/>
      <c r="F280" s="5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5.75" customHeight="1">
      <c r="A281" s="23">
        <v>94</v>
      </c>
      <c r="B281" s="11"/>
      <c r="C281" s="11"/>
      <c r="D281" s="11"/>
      <c r="E281" s="11"/>
      <c r="F281" s="5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5.75" customHeight="1">
      <c r="A282" s="23">
        <v>95</v>
      </c>
      <c r="B282" s="11"/>
      <c r="C282" s="11"/>
      <c r="D282" s="11"/>
      <c r="E282" s="11"/>
      <c r="F282" s="5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5.75" customHeight="1">
      <c r="A283" s="23">
        <v>96</v>
      </c>
      <c r="B283" s="11"/>
      <c r="C283" s="11"/>
      <c r="D283" s="11"/>
      <c r="E283" s="11"/>
      <c r="F283" s="5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5.75" customHeight="1">
      <c r="A284" s="23">
        <v>97</v>
      </c>
      <c r="B284" s="11"/>
      <c r="C284" s="11"/>
      <c r="D284" s="11"/>
      <c r="E284" s="11"/>
      <c r="F284" s="5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5.75" customHeight="1">
      <c r="A285" s="23">
        <v>98</v>
      </c>
      <c r="B285" s="11"/>
      <c r="C285" s="11"/>
      <c r="D285" s="11"/>
      <c r="E285" s="11"/>
      <c r="F285" s="5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5.75" customHeight="1">
      <c r="A286" s="23">
        <v>99</v>
      </c>
      <c r="B286" s="11"/>
      <c r="C286" s="11"/>
      <c r="D286" s="11"/>
      <c r="E286" s="11"/>
      <c r="F286" s="5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5.75" customHeight="1">
      <c r="A287" s="23">
        <v>100</v>
      </c>
      <c r="B287" s="11"/>
      <c r="C287" s="11"/>
      <c r="D287" s="11"/>
      <c r="E287" s="11"/>
      <c r="F287" s="5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5.75" customHeight="1">
      <c r="A288" s="23">
        <v>101</v>
      </c>
      <c r="B288" s="11"/>
      <c r="C288" s="11"/>
      <c r="D288" s="11"/>
      <c r="E288" s="11"/>
      <c r="F288" s="5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5.75" customHeight="1">
      <c r="A289" s="23">
        <v>102</v>
      </c>
      <c r="B289" s="11"/>
      <c r="C289" s="11"/>
      <c r="D289" s="11"/>
      <c r="E289" s="11"/>
      <c r="F289" s="5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5.75" customHeight="1">
      <c r="A290" s="23">
        <v>103</v>
      </c>
      <c r="B290" s="11"/>
      <c r="C290" s="11"/>
      <c r="D290" s="11"/>
      <c r="E290" s="11"/>
      <c r="F290" s="5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5.75" customHeight="1">
      <c r="A291" s="23">
        <v>104</v>
      </c>
      <c r="B291" s="11"/>
      <c r="C291" s="11"/>
      <c r="D291" s="11"/>
      <c r="E291" s="11"/>
      <c r="F291" s="5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5.75" customHeight="1">
      <c r="A292" s="23">
        <v>105</v>
      </c>
      <c r="B292" s="11"/>
      <c r="C292" s="11"/>
      <c r="D292" s="11"/>
      <c r="E292" s="11"/>
      <c r="F292" s="5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5.75" customHeight="1">
      <c r="A293" s="23">
        <v>106</v>
      </c>
      <c r="B293" s="11"/>
      <c r="C293" s="11"/>
      <c r="D293" s="11"/>
      <c r="E293" s="11"/>
      <c r="F293" s="5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5.75" customHeight="1">
      <c r="A294" s="23">
        <v>107</v>
      </c>
      <c r="B294" s="11"/>
      <c r="C294" s="11"/>
      <c r="D294" s="11"/>
      <c r="E294" s="11"/>
      <c r="F294" s="5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5.75" customHeight="1">
      <c r="A295" s="23">
        <v>108</v>
      </c>
      <c r="B295" s="11"/>
      <c r="C295" s="11"/>
      <c r="D295" s="11"/>
      <c r="E295" s="11"/>
      <c r="F295" s="5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5.75" customHeight="1">
      <c r="A296" s="23">
        <v>109</v>
      </c>
      <c r="B296" s="11"/>
      <c r="C296" s="11"/>
      <c r="D296" s="11"/>
      <c r="E296" s="11"/>
      <c r="F296" s="5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5.75" customHeight="1">
      <c r="A297" s="23">
        <v>110</v>
      </c>
      <c r="B297" s="11"/>
      <c r="C297" s="11"/>
      <c r="D297" s="11"/>
      <c r="E297" s="11"/>
      <c r="F297" s="5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5.75" customHeight="1">
      <c r="A298" s="23">
        <v>111</v>
      </c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</row>
    <row r="299" spans="1:22" ht="15.75" customHeight="1">
      <c r="A299" s="23">
        <v>112</v>
      </c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</row>
    <row r="300" spans="1:22" ht="15.75" customHeight="1">
      <c r="A300" s="23">
        <v>113</v>
      </c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</row>
    <row r="301" spans="1:22" ht="15.75" customHeight="1">
      <c r="A301" s="23">
        <v>114</v>
      </c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</row>
    <row r="302" spans="1:22" ht="15.75" customHeight="1">
      <c r="A302" s="23">
        <v>115</v>
      </c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</row>
    <row r="303" spans="1:22" ht="15.75" customHeight="1">
      <c r="A303" s="23">
        <v>116</v>
      </c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</row>
    <row r="304" spans="1:22" ht="15.75" customHeight="1">
      <c r="A304" s="23">
        <v>117</v>
      </c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</row>
    <row r="305" spans="1:22" ht="15.75" customHeight="1">
      <c r="A305" s="23">
        <v>118</v>
      </c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</row>
    <row r="306" spans="1:22" ht="15.75" customHeight="1">
      <c r="A306" s="23">
        <v>119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</row>
    <row r="307" spans="1:22" ht="15.75" customHeight="1">
      <c r="A307" s="23">
        <v>120</v>
      </c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</row>
    <row r="308" spans="1:22" ht="15.75" customHeight="1">
      <c r="A308" s="23">
        <v>121</v>
      </c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</row>
    <row r="309" spans="1:22" ht="15.75" customHeight="1">
      <c r="A309" s="23">
        <v>122</v>
      </c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</row>
    <row r="310" spans="1:22" ht="15.75" customHeight="1">
      <c r="A310" s="23">
        <v>123</v>
      </c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</row>
    <row r="311" spans="1:22" ht="15.75" customHeight="1">
      <c r="A311" s="23">
        <v>124</v>
      </c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</row>
    <row r="312" spans="1:22" ht="15.75" customHeight="1">
      <c r="A312" s="23">
        <v>125</v>
      </c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</row>
    <row r="313" spans="1:22" ht="15.75" customHeight="1">
      <c r="A313" s="23">
        <v>126</v>
      </c>
      <c r="B313" s="70"/>
      <c r="C313" s="70"/>
      <c r="D313" s="70"/>
      <c r="E313" s="70"/>
      <c r="F313" s="70"/>
      <c r="G313" s="70"/>
      <c r="H313" s="70"/>
      <c r="I313" s="70"/>
      <c r="J313" s="70"/>
      <c r="K313" s="375">
        <f>5263-5106</f>
        <v>157</v>
      </c>
      <c r="L313" s="376"/>
      <c r="M313" s="70"/>
      <c r="N313" s="70"/>
      <c r="O313" s="70"/>
      <c r="P313" s="70"/>
      <c r="Q313" s="70"/>
      <c r="R313" s="70"/>
      <c r="S313" s="70"/>
      <c r="T313" s="70"/>
      <c r="U313" s="70"/>
      <c r="V313" s="70"/>
    </row>
    <row r="314" spans="1:22" ht="15.75" customHeight="1">
      <c r="A314" s="23">
        <v>127</v>
      </c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</row>
    <row r="315" spans="1:22" ht="15.75" customHeight="1">
      <c r="A315" s="23">
        <v>128</v>
      </c>
      <c r="B315" s="70"/>
      <c r="C315" s="70"/>
      <c r="D315" s="70"/>
      <c r="E315" s="70"/>
      <c r="F315" s="70"/>
      <c r="G315" s="70"/>
      <c r="H315" s="70"/>
      <c r="I315" s="70"/>
      <c r="J315" s="70"/>
      <c r="K315" s="207">
        <v>157</v>
      </c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</row>
    <row r="316" spans="1:22" ht="15.75" customHeight="1">
      <c r="A316" s="23">
        <v>129</v>
      </c>
    </row>
    <row r="317" spans="1:22" ht="15.75" customHeight="1">
      <c r="A317" s="23">
        <v>130</v>
      </c>
    </row>
    <row r="318" spans="1:22" ht="15.75" customHeight="1">
      <c r="A318" s="23">
        <v>131</v>
      </c>
    </row>
    <row r="319" spans="1:22" ht="15.75" customHeight="1">
      <c r="A319" s="23">
        <v>132</v>
      </c>
    </row>
    <row r="320" spans="1:22" ht="15.75" customHeight="1">
      <c r="A320" s="23">
        <v>133</v>
      </c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6">
    <mergeCell ref="A120:A121"/>
    <mergeCell ref="A130:A131"/>
    <mergeCell ref="G130:G131"/>
    <mergeCell ref="K130:K131"/>
    <mergeCell ref="L130:L131"/>
    <mergeCell ref="T95:T97"/>
    <mergeCell ref="P108:P109"/>
    <mergeCell ref="Q108:Q109"/>
    <mergeCell ref="T108:T109"/>
    <mergeCell ref="T115:T116"/>
    <mergeCell ref="T120:T121"/>
    <mergeCell ref="T130:T131"/>
    <mergeCell ref="A95:A97"/>
    <mergeCell ref="B95:B97"/>
    <mergeCell ref="C95:C97"/>
    <mergeCell ref="D95:D97"/>
    <mergeCell ref="T148:T150"/>
    <mergeCell ref="R108:R109"/>
    <mergeCell ref="S108:S109"/>
    <mergeCell ref="P113:P114"/>
    <mergeCell ref="T113:T114"/>
    <mergeCell ref="E66:E68"/>
    <mergeCell ref="F66:F68"/>
    <mergeCell ref="H89:H90"/>
    <mergeCell ref="K89:K90"/>
    <mergeCell ref="L89:L90"/>
    <mergeCell ref="H95:H97"/>
    <mergeCell ref="J95:J97"/>
    <mergeCell ref="K95:K97"/>
    <mergeCell ref="L95:L97"/>
    <mergeCell ref="K148:K150"/>
    <mergeCell ref="L148:L150"/>
    <mergeCell ref="E95:E97"/>
    <mergeCell ref="F95:F97"/>
    <mergeCell ref="G95:G97"/>
    <mergeCell ref="K115:K118"/>
    <mergeCell ref="L115:L118"/>
    <mergeCell ref="K120:K121"/>
    <mergeCell ref="K180:K181"/>
    <mergeCell ref="L180:L181"/>
    <mergeCell ref="K313:L313"/>
    <mergeCell ref="B180:B181"/>
    <mergeCell ref="C180:C181"/>
    <mergeCell ref="D180:D181"/>
    <mergeCell ref="G180:G181"/>
    <mergeCell ref="H180:H181"/>
    <mergeCell ref="I180:I181"/>
    <mergeCell ref="J180:J181"/>
    <mergeCell ref="K169:K171"/>
    <mergeCell ref="L169:L171"/>
    <mergeCell ref="P175:P176"/>
    <mergeCell ref="R175:R176"/>
    <mergeCell ref="S175:S176"/>
    <mergeCell ref="A148:A150"/>
    <mergeCell ref="A169:A171"/>
    <mergeCell ref="B169:B171"/>
    <mergeCell ref="G169:G171"/>
    <mergeCell ref="H169:H171"/>
    <mergeCell ref="I169:I171"/>
    <mergeCell ref="J169:J171"/>
    <mergeCell ref="B148:B150"/>
    <mergeCell ref="C148:C150"/>
    <mergeCell ref="D148:D150"/>
    <mergeCell ref="E148:E150"/>
    <mergeCell ref="G148:G150"/>
    <mergeCell ref="B59:B60"/>
    <mergeCell ref="G59:G60"/>
    <mergeCell ref="H59:H60"/>
    <mergeCell ref="J59:J60"/>
    <mergeCell ref="K59:K60"/>
    <mergeCell ref="L59:L60"/>
    <mergeCell ref="T59:T60"/>
    <mergeCell ref="A89:A90"/>
    <mergeCell ref="B89:B90"/>
    <mergeCell ref="C89:C90"/>
    <mergeCell ref="D89:D90"/>
    <mergeCell ref="E89:E90"/>
    <mergeCell ref="F89:F90"/>
    <mergeCell ref="G89:G90"/>
    <mergeCell ref="G66:G68"/>
    <mergeCell ref="H66:H68"/>
    <mergeCell ref="K66:K68"/>
    <mergeCell ref="L66:L68"/>
    <mergeCell ref="T66:T68"/>
    <mergeCell ref="A59:A60"/>
    <mergeCell ref="A66:A68"/>
    <mergeCell ref="B66:B68"/>
    <mergeCell ref="C66:C68"/>
    <mergeCell ref="D66:D68"/>
    <mergeCell ref="H37:H38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G37:G38"/>
    <mergeCell ref="J25:J26"/>
    <mergeCell ref="K25:K26"/>
    <mergeCell ref="L25:L26"/>
    <mergeCell ref="A25:A26"/>
    <mergeCell ref="B25:B26"/>
    <mergeCell ref="D25:D26"/>
    <mergeCell ref="F25:F26"/>
    <mergeCell ref="G25:G26"/>
    <mergeCell ref="H25:H26"/>
    <mergeCell ref="I25:I26"/>
    <mergeCell ref="H20:H21"/>
    <mergeCell ref="I20:I21"/>
    <mergeCell ref="J20:J21"/>
    <mergeCell ref="K20:K21"/>
    <mergeCell ref="L20:L21"/>
    <mergeCell ref="T20:T22"/>
    <mergeCell ref="U20:U21"/>
    <mergeCell ref="V20:V21"/>
    <mergeCell ref="A20:A21"/>
    <mergeCell ref="B20:B21"/>
    <mergeCell ref="C20:C21"/>
    <mergeCell ref="D20:D21"/>
    <mergeCell ref="E20:E21"/>
    <mergeCell ref="F20:F21"/>
    <mergeCell ref="G20:G21"/>
    <mergeCell ref="K50:K52"/>
    <mergeCell ref="L50:L52"/>
    <mergeCell ref="T50:T52"/>
    <mergeCell ref="A50:A52"/>
    <mergeCell ref="B50:B52"/>
    <mergeCell ref="D50:D52"/>
    <mergeCell ref="F50:F52"/>
    <mergeCell ref="G50:G52"/>
    <mergeCell ref="H50:H52"/>
    <mergeCell ref="J50:J52"/>
    <mergeCell ref="H41:H43"/>
    <mergeCell ref="J41:J43"/>
    <mergeCell ref="K41:K43"/>
    <mergeCell ref="L41:L43"/>
    <mergeCell ref="A41:A43"/>
    <mergeCell ref="B41:B43"/>
    <mergeCell ref="C41:C43"/>
    <mergeCell ref="D41:D43"/>
    <mergeCell ref="E41:E43"/>
    <mergeCell ref="F41:F43"/>
    <mergeCell ref="G41:G43"/>
  </mergeCells>
  <conditionalFormatting sqref="S1:S184 S186:S187 S255:S1000">
    <cfRule type="notContainsBlanks" dxfId="0" priority="1">
      <formula>LEN(TRIM(S1))&gt;0</formula>
    </cfRule>
  </conditionalFormatting>
  <hyperlinks>
    <hyperlink ref="F2" r:id="rId1"/>
    <hyperlink ref="F6" r:id="rId2"/>
    <hyperlink ref="F9" r:id="rId3"/>
    <hyperlink ref="B13" r:id="rId4"/>
    <hyperlink ref="B24" r:id="rId5"/>
    <hyperlink ref="F27" r:id="rId6"/>
    <hyperlink ref="F28" r:id="rId7"/>
    <hyperlink ref="F29" r:id="rId8"/>
    <hyperlink ref="B36" r:id="rId9"/>
    <hyperlink ref="F48" r:id="rId10"/>
    <hyperlink ref="B49" r:id="rId11"/>
    <hyperlink ref="F65" r:id="rId12"/>
    <hyperlink ref="B69" r:id="rId13"/>
    <hyperlink ref="B86" r:id="rId14"/>
    <hyperlink ref="B99" r:id="rId15"/>
    <hyperlink ref="F110" r:id="rId16"/>
    <hyperlink ref="F120" r:id="rId17"/>
    <hyperlink ref="F128" r:id="rId18"/>
    <hyperlink ref="F130" r:id="rId19"/>
    <hyperlink ref="F136" r:id="rId20"/>
    <hyperlink ref="F139" r:id="rId21"/>
    <hyperlink ref="F143" r:id="rId22"/>
    <hyperlink ref="F146" r:id="rId23"/>
    <hyperlink ref="F148" r:id="rId24"/>
    <hyperlink ref="F159" r:id="rId25"/>
    <hyperlink ref="F164" r:id="rId26"/>
    <hyperlink ref="F165" r:id="rId27"/>
    <hyperlink ref="F169" r:id="rId28"/>
    <hyperlink ref="F183" r:id="rId29"/>
    <hyperlink ref="F184" r:id="rId30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/>
  <cols>
    <col min="1" max="1" width="6.42578125" customWidth="1"/>
    <col min="2" max="2" width="32.5703125" customWidth="1"/>
    <col min="3" max="3" width="16" customWidth="1"/>
    <col min="4" max="4" width="38.42578125" customWidth="1"/>
    <col min="5" max="5" width="12.140625" customWidth="1"/>
    <col min="6" max="6" width="7.42578125" customWidth="1"/>
    <col min="7" max="7" width="6.7109375" customWidth="1"/>
    <col min="8" max="8" width="53" customWidth="1"/>
    <col min="9" max="9" width="44.7109375" customWidth="1"/>
    <col min="10" max="11" width="13.85546875" customWidth="1"/>
    <col min="12" max="12" width="22.42578125" customWidth="1"/>
    <col min="13" max="13" width="7.28515625" customWidth="1"/>
    <col min="14" max="14" width="8.140625" customWidth="1"/>
    <col min="15" max="15" width="6.7109375" customWidth="1"/>
    <col min="16" max="17" width="11.85546875" customWidth="1"/>
    <col min="18" max="18" width="13.85546875" customWidth="1"/>
  </cols>
  <sheetData>
    <row r="1" spans="1:18" ht="15.75" customHeight="1">
      <c r="A1" s="1" t="s">
        <v>0</v>
      </c>
      <c r="B1" s="208" t="s">
        <v>1407</v>
      </c>
      <c r="C1" s="208" t="s">
        <v>1408</v>
      </c>
      <c r="D1" s="1" t="s">
        <v>1409</v>
      </c>
      <c r="E1" s="209" t="s">
        <v>1410</v>
      </c>
      <c r="F1" s="1" t="s">
        <v>30</v>
      </c>
      <c r="G1" s="1" t="s">
        <v>314</v>
      </c>
      <c r="H1" s="208" t="s">
        <v>1411</v>
      </c>
      <c r="I1" s="208" t="s">
        <v>1412</v>
      </c>
      <c r="J1" s="19"/>
      <c r="K1" s="19"/>
      <c r="L1" s="19"/>
      <c r="M1" s="19"/>
      <c r="N1" s="19"/>
      <c r="O1" s="19"/>
      <c r="P1" s="19"/>
      <c r="Q1" s="19"/>
    </row>
    <row r="2" spans="1:18" ht="13.5" customHeight="1">
      <c r="A2" s="23">
        <v>1</v>
      </c>
      <c r="B2" s="12" t="s">
        <v>437</v>
      </c>
      <c r="C2" s="11" t="s">
        <v>440</v>
      </c>
      <c r="D2" s="12" t="s">
        <v>1413</v>
      </c>
      <c r="E2" s="21">
        <v>43909</v>
      </c>
      <c r="F2" s="16">
        <v>1993</v>
      </c>
      <c r="G2" s="12"/>
      <c r="H2" s="382" t="s">
        <v>1414</v>
      </c>
      <c r="I2" s="19" t="s">
        <v>1415</v>
      </c>
      <c r="J2" s="19"/>
      <c r="K2" s="19"/>
      <c r="L2" s="19"/>
      <c r="M2" s="19"/>
      <c r="N2" s="19"/>
      <c r="O2" s="19"/>
      <c r="P2" s="19"/>
      <c r="Q2" s="19"/>
    </row>
    <row r="3" spans="1:18" ht="15.75" customHeight="1">
      <c r="A3" s="23">
        <v>2</v>
      </c>
      <c r="B3" s="11" t="s">
        <v>437</v>
      </c>
      <c r="C3" s="11" t="s">
        <v>440</v>
      </c>
      <c r="D3" s="23">
        <v>148</v>
      </c>
      <c r="E3" s="21">
        <v>43999</v>
      </c>
      <c r="F3" s="12">
        <v>2200</v>
      </c>
      <c r="G3" s="210"/>
      <c r="H3" s="362"/>
      <c r="I3" s="19"/>
      <c r="J3" s="19"/>
      <c r="K3" s="19"/>
      <c r="L3" s="19"/>
      <c r="M3" s="19"/>
      <c r="N3" s="19"/>
      <c r="O3" s="19"/>
      <c r="P3" s="19"/>
      <c r="Q3" s="19"/>
    </row>
    <row r="4" spans="1:18" ht="15.75" customHeight="1">
      <c r="A4" s="23">
        <v>3</v>
      </c>
      <c r="B4" s="11" t="s">
        <v>437</v>
      </c>
      <c r="C4" s="11" t="s">
        <v>440</v>
      </c>
      <c r="D4" s="23" t="s">
        <v>1416</v>
      </c>
      <c r="E4" s="21">
        <v>44119</v>
      </c>
      <c r="F4" s="12">
        <v>300</v>
      </c>
      <c r="G4" s="210"/>
      <c r="H4" s="363"/>
      <c r="I4" s="19"/>
      <c r="J4" s="19"/>
      <c r="K4" s="19"/>
      <c r="L4" s="19">
        <v>1360</v>
      </c>
      <c r="M4" s="19"/>
      <c r="N4" s="19"/>
      <c r="O4" s="19"/>
      <c r="P4" s="19"/>
      <c r="Q4" s="19"/>
    </row>
    <row r="5" spans="1:18" ht="13.5" customHeight="1">
      <c r="A5" s="23">
        <v>4</v>
      </c>
      <c r="B5" s="211" t="s">
        <v>429</v>
      </c>
      <c r="C5" s="11" t="s">
        <v>1417</v>
      </c>
      <c r="D5" s="18">
        <v>171</v>
      </c>
      <c r="E5" s="21">
        <v>44029</v>
      </c>
      <c r="F5" s="16">
        <v>572</v>
      </c>
      <c r="G5" s="12"/>
      <c r="H5" s="12" t="s">
        <v>1418</v>
      </c>
      <c r="I5" s="19"/>
      <c r="J5" s="19"/>
      <c r="K5" s="19"/>
      <c r="L5" s="19"/>
      <c r="M5" s="19"/>
      <c r="N5" s="19"/>
      <c r="O5" s="19"/>
      <c r="P5" s="19"/>
      <c r="Q5" s="19"/>
    </row>
    <row r="6" spans="1:18" ht="15.75" customHeight="1">
      <c r="A6" s="23">
        <v>5</v>
      </c>
      <c r="B6" s="12" t="s">
        <v>1419</v>
      </c>
      <c r="C6" s="12" t="s">
        <v>1420</v>
      </c>
      <c r="D6" s="18">
        <v>285</v>
      </c>
      <c r="E6" s="21">
        <v>44228</v>
      </c>
      <c r="F6" s="16">
        <v>340</v>
      </c>
      <c r="G6" s="12"/>
      <c r="H6" s="12" t="s">
        <v>1418</v>
      </c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15.75" customHeight="1">
      <c r="A7" s="23">
        <v>6</v>
      </c>
      <c r="B7" s="26" t="s">
        <v>55</v>
      </c>
      <c r="C7" s="11" t="s">
        <v>58</v>
      </c>
      <c r="D7" s="18">
        <v>703</v>
      </c>
      <c r="E7" s="14">
        <v>44501</v>
      </c>
      <c r="F7" s="15">
        <v>4550</v>
      </c>
      <c r="G7" s="12"/>
      <c r="H7" s="12" t="s">
        <v>1421</v>
      </c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15.75" customHeight="1">
      <c r="A8" s="23">
        <v>7</v>
      </c>
      <c r="B8" s="26" t="s">
        <v>128</v>
      </c>
      <c r="C8" s="26" t="s">
        <v>132</v>
      </c>
      <c r="D8" s="18">
        <v>704</v>
      </c>
      <c r="E8" s="14">
        <v>44501</v>
      </c>
      <c r="F8" s="15">
        <v>1250</v>
      </c>
      <c r="G8" s="12"/>
      <c r="H8" s="12" t="s">
        <v>1421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15.75" customHeight="1">
      <c r="A9" s="23">
        <v>8</v>
      </c>
      <c r="B9" s="11" t="s">
        <v>62</v>
      </c>
      <c r="C9" s="11" t="s">
        <v>65</v>
      </c>
      <c r="D9" s="18">
        <v>705</v>
      </c>
      <c r="E9" s="14">
        <v>44501</v>
      </c>
      <c r="F9" s="16">
        <v>12805</v>
      </c>
      <c r="G9" s="12"/>
      <c r="H9" s="12" t="s">
        <v>1421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15.75" customHeight="1">
      <c r="A10" s="23">
        <v>9</v>
      </c>
      <c r="B10" s="26" t="s">
        <v>94</v>
      </c>
      <c r="C10" s="26" t="s">
        <v>97</v>
      </c>
      <c r="D10" s="18">
        <v>706</v>
      </c>
      <c r="E10" s="14">
        <v>44501</v>
      </c>
      <c r="F10" s="15">
        <v>600</v>
      </c>
      <c r="G10" s="12"/>
      <c r="H10" s="12" t="s">
        <v>1422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15.75" customHeight="1">
      <c r="A11" s="23">
        <v>10</v>
      </c>
      <c r="B11" s="33" t="s">
        <v>135</v>
      </c>
      <c r="C11" s="33" t="s">
        <v>138</v>
      </c>
      <c r="D11" s="18">
        <v>707</v>
      </c>
      <c r="E11" s="14">
        <v>44501</v>
      </c>
      <c r="F11" s="34">
        <v>9225</v>
      </c>
      <c r="G11" s="12"/>
      <c r="H11" s="12" t="s">
        <v>1423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15.75" customHeight="1">
      <c r="A12" s="23">
        <v>11</v>
      </c>
      <c r="B12" s="11" t="s">
        <v>77</v>
      </c>
      <c r="C12" s="11" t="s">
        <v>80</v>
      </c>
      <c r="D12" s="18">
        <v>709</v>
      </c>
      <c r="E12" s="14">
        <v>44501</v>
      </c>
      <c r="F12" s="16">
        <v>1225</v>
      </c>
      <c r="G12" s="12"/>
      <c r="H12" s="12" t="s">
        <v>1421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15.75" customHeight="1">
      <c r="A13" s="23">
        <v>12</v>
      </c>
      <c r="B13" s="26" t="s">
        <v>82</v>
      </c>
      <c r="C13" s="37" t="s">
        <v>86</v>
      </c>
      <c r="D13" s="18">
        <v>710</v>
      </c>
      <c r="E13" s="14">
        <v>44501</v>
      </c>
      <c r="F13" s="16">
        <v>1640</v>
      </c>
      <c r="G13" s="12"/>
      <c r="H13" s="12" t="s">
        <v>1424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15.75" customHeight="1">
      <c r="A14" s="23">
        <v>13</v>
      </c>
      <c r="B14" s="26" t="s">
        <v>111</v>
      </c>
      <c r="C14" s="26" t="s">
        <v>115</v>
      </c>
      <c r="D14" s="18">
        <v>712</v>
      </c>
      <c r="E14" s="14">
        <v>44501</v>
      </c>
      <c r="F14" s="15">
        <v>0</v>
      </c>
      <c r="G14" s="12">
        <v>4775</v>
      </c>
      <c r="H14" s="12" t="s">
        <v>1421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15.75" customHeight="1">
      <c r="A15" s="23">
        <v>14</v>
      </c>
      <c r="B15" s="11" t="s">
        <v>43</v>
      </c>
      <c r="C15" s="11" t="s">
        <v>47</v>
      </c>
      <c r="D15" s="18">
        <v>713</v>
      </c>
      <c r="E15" s="14">
        <v>44501</v>
      </c>
      <c r="F15" s="16">
        <v>465</v>
      </c>
      <c r="G15" s="12"/>
      <c r="H15" s="12" t="s">
        <v>1422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15.75" customHeight="1">
      <c r="A16" s="39"/>
      <c r="B16" s="19"/>
      <c r="C16" s="19"/>
      <c r="D16" s="39"/>
      <c r="E16" s="19"/>
      <c r="F16" s="212">
        <f>SUM(F2:F15)</f>
        <v>37165</v>
      </c>
      <c r="G16" s="212">
        <f>SUM(G2:G15)</f>
        <v>4775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 customHeight="1">
      <c r="A17" s="39"/>
      <c r="B17" s="19"/>
      <c r="C17" s="19"/>
      <c r="D17" s="39">
        <f>476.8+112</f>
        <v>588.79999999999995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15.75" customHeight="1">
      <c r="A18" s="39"/>
      <c r="B18" s="19"/>
      <c r="C18" s="19"/>
      <c r="D18" s="3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15.75" customHeight="1">
      <c r="A19" s="39"/>
      <c r="B19" s="19"/>
      <c r="C19" s="19"/>
      <c r="D19" s="3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.75" customHeight="1">
      <c r="A20" s="39"/>
      <c r="B20" s="19"/>
      <c r="C20" s="19"/>
      <c r="D20" s="3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>
      <c r="A21" s="39"/>
      <c r="B21" s="19"/>
      <c r="C21" s="19"/>
      <c r="D21" s="3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A22" s="39"/>
      <c r="B22" s="19"/>
      <c r="C22" s="19"/>
      <c r="D22" s="3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.75" customHeight="1">
      <c r="A23" s="39"/>
      <c r="B23" s="19"/>
      <c r="C23" s="19"/>
      <c r="D23" s="3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.75" customHeight="1">
      <c r="A24" s="39"/>
      <c r="B24" s="19"/>
      <c r="C24" s="19"/>
      <c r="D24" s="3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.75" customHeight="1">
      <c r="A25" s="39"/>
      <c r="B25" s="19"/>
      <c r="C25" s="19"/>
      <c r="D25" s="3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15.75" customHeight="1">
      <c r="A26" s="39"/>
      <c r="B26" s="19"/>
      <c r="C26" s="19"/>
      <c r="D26" s="3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ht="15.75" customHeight="1">
      <c r="A27" s="39"/>
      <c r="B27" s="19"/>
      <c r="C27" s="19"/>
      <c r="D27" s="3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15.75" customHeight="1">
      <c r="A28" s="39"/>
      <c r="B28" s="19"/>
      <c r="C28" s="19"/>
      <c r="D28" s="3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ht="15.75" customHeight="1">
      <c r="A29" s="39"/>
      <c r="B29" s="19"/>
      <c r="C29" s="19"/>
      <c r="D29" s="3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ht="15.75" customHeight="1">
      <c r="A30" s="39"/>
      <c r="B30" s="19"/>
      <c r="C30" s="19"/>
      <c r="D30" s="3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15.75" customHeight="1">
      <c r="A31" s="39"/>
      <c r="B31" s="19"/>
      <c r="C31" s="19"/>
      <c r="D31" s="3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ht="15.75" customHeight="1">
      <c r="A32" s="39"/>
      <c r="B32" s="19"/>
      <c r="C32" s="19"/>
      <c r="D32" s="3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ht="15.75" customHeight="1">
      <c r="A33" s="39"/>
      <c r="B33" s="19"/>
      <c r="C33" s="19"/>
      <c r="D33" s="3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15.75" customHeight="1">
      <c r="A34" s="39"/>
      <c r="B34" s="19"/>
      <c r="C34" s="19"/>
      <c r="D34" s="3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15.75" customHeight="1">
      <c r="A35" s="39"/>
      <c r="B35" s="19"/>
      <c r="C35" s="19"/>
      <c r="D35" s="3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15.75" customHeight="1">
      <c r="A36" s="39"/>
      <c r="B36" s="19"/>
      <c r="C36" s="19"/>
      <c r="D36" s="3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15.75" customHeight="1">
      <c r="A37" s="39"/>
      <c r="B37" s="19"/>
      <c r="C37" s="19"/>
      <c r="D37" s="3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5.75" customHeight="1">
      <c r="A38" s="39"/>
      <c r="B38" s="19"/>
      <c r="C38" s="19"/>
      <c r="D38" s="3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ht="15.75" customHeight="1">
      <c r="A39" s="39"/>
      <c r="B39" s="19"/>
      <c r="C39" s="19"/>
      <c r="D39" s="3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5.75" customHeight="1">
      <c r="A40" s="39"/>
      <c r="B40" s="19"/>
      <c r="C40" s="19"/>
      <c r="D40" s="3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5.75" customHeight="1">
      <c r="A41" s="39"/>
      <c r="B41" s="19"/>
      <c r="C41" s="19"/>
      <c r="D41" s="3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ht="15.75" customHeight="1">
      <c r="A42" s="39"/>
      <c r="B42" s="19"/>
      <c r="C42" s="19"/>
      <c r="D42" s="3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ht="15.75" customHeight="1">
      <c r="A43" s="39"/>
      <c r="B43" s="19"/>
      <c r="C43" s="19"/>
      <c r="D43" s="3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15.75" customHeight="1">
      <c r="A44" s="39"/>
      <c r="B44" s="19"/>
      <c r="C44" s="19"/>
      <c r="D44" s="3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ht="15.75" customHeight="1">
      <c r="A45" s="39"/>
      <c r="B45" s="19"/>
      <c r="C45" s="19"/>
      <c r="D45" s="3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ht="15.75" customHeight="1">
      <c r="A46" s="39"/>
      <c r="B46" s="19"/>
      <c r="C46" s="19"/>
      <c r="D46" s="3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ht="15.75" customHeight="1">
      <c r="A47" s="39"/>
      <c r="B47" s="19"/>
      <c r="C47" s="19"/>
      <c r="D47" s="3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t="15.75" customHeight="1">
      <c r="A48" s="39"/>
      <c r="B48" s="19"/>
      <c r="C48" s="19"/>
      <c r="D48" s="3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ht="15.75" customHeight="1">
      <c r="A49" s="39"/>
      <c r="B49" s="19"/>
      <c r="C49" s="19"/>
      <c r="D49" s="3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ht="15.75" customHeight="1">
      <c r="A50" s="39"/>
      <c r="B50" s="19"/>
      <c r="C50" s="19"/>
      <c r="D50" s="3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5.75" customHeight="1">
      <c r="A51" s="39"/>
      <c r="B51" s="19"/>
      <c r="C51" s="19"/>
      <c r="D51" s="3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5.75" customHeight="1">
      <c r="A52" s="39"/>
      <c r="B52" s="19"/>
      <c r="C52" s="19"/>
      <c r="D52" s="3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5.75" customHeight="1">
      <c r="A53" s="39"/>
      <c r="B53" s="19"/>
      <c r="C53" s="19"/>
      <c r="D53" s="3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5.75" customHeight="1">
      <c r="A54" s="39"/>
      <c r="B54" s="19"/>
      <c r="C54" s="19"/>
      <c r="D54" s="3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5.75" customHeight="1">
      <c r="A55" s="39"/>
      <c r="B55" s="19"/>
      <c r="C55" s="19"/>
      <c r="D55" s="3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5.75" customHeight="1">
      <c r="A56" s="39"/>
      <c r="B56" s="19"/>
      <c r="C56" s="19"/>
      <c r="D56" s="3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5.75" customHeight="1">
      <c r="A57" s="39"/>
      <c r="B57" s="19"/>
      <c r="C57" s="19"/>
      <c r="D57" s="3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5.75" customHeight="1">
      <c r="A58" s="39"/>
      <c r="B58" s="19"/>
      <c r="C58" s="19"/>
      <c r="D58" s="3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5.75" customHeight="1">
      <c r="A59" s="39"/>
      <c r="B59" s="19"/>
      <c r="C59" s="1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5.75" customHeight="1">
      <c r="A60" s="39"/>
      <c r="B60" s="19"/>
      <c r="C60" s="1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5.75" customHeight="1">
      <c r="A61" s="39"/>
      <c r="B61" s="19"/>
      <c r="C61" s="19"/>
      <c r="D61" s="3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5.75" customHeight="1">
      <c r="A62" s="39"/>
      <c r="B62" s="19"/>
      <c r="C62" s="19"/>
      <c r="D62" s="3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5.75" customHeight="1">
      <c r="A63" s="39"/>
      <c r="B63" s="19"/>
      <c r="C63" s="19"/>
      <c r="D63" s="3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5.75" customHeight="1">
      <c r="A64" s="39"/>
      <c r="B64" s="19"/>
      <c r="C64" s="19"/>
      <c r="D64" s="3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5.75" customHeight="1">
      <c r="A65" s="39"/>
      <c r="B65" s="19"/>
      <c r="C65" s="19"/>
      <c r="D65" s="3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5.75" customHeight="1">
      <c r="A66" s="39"/>
      <c r="B66" s="19"/>
      <c r="C66" s="19"/>
      <c r="D66" s="3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5.75" customHeight="1">
      <c r="A67" s="39"/>
      <c r="B67" s="19"/>
      <c r="C67" s="19"/>
      <c r="D67" s="3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5.75" customHeight="1">
      <c r="A68" s="39"/>
      <c r="B68" s="19"/>
      <c r="C68" s="19"/>
      <c r="D68" s="3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5.75" customHeight="1">
      <c r="A69" s="39"/>
      <c r="B69" s="19"/>
      <c r="C69" s="19"/>
      <c r="D69" s="3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5.75" customHeight="1">
      <c r="A70" s="39"/>
      <c r="B70" s="19"/>
      <c r="C70" s="19"/>
      <c r="D70" s="3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5.75" customHeight="1">
      <c r="A71" s="39"/>
      <c r="B71" s="19"/>
      <c r="C71" s="19"/>
      <c r="D71" s="3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5.75" customHeight="1">
      <c r="A72" s="39"/>
      <c r="B72" s="19"/>
      <c r="C72" s="19"/>
      <c r="D72" s="3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5.75" customHeight="1">
      <c r="A73" s="39"/>
      <c r="B73" s="19"/>
      <c r="C73" s="19"/>
      <c r="D73" s="3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5.75" customHeight="1">
      <c r="A74" s="39"/>
      <c r="B74" s="19"/>
      <c r="C74" s="19"/>
      <c r="D74" s="3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5.75" customHeight="1">
      <c r="A75" s="39"/>
      <c r="B75" s="19"/>
      <c r="C75" s="19"/>
      <c r="D75" s="3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5.75" customHeight="1">
      <c r="A76" s="39"/>
      <c r="B76" s="19"/>
      <c r="C76" s="19"/>
      <c r="D76" s="3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5.75" customHeight="1">
      <c r="A77" s="39"/>
      <c r="B77" s="19"/>
      <c r="C77" s="19"/>
      <c r="D77" s="3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5.75" customHeight="1">
      <c r="A78" s="39"/>
      <c r="B78" s="19"/>
      <c r="C78" s="19"/>
      <c r="D78" s="3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5.75" customHeight="1">
      <c r="A79" s="39"/>
      <c r="B79" s="19"/>
      <c r="C79" s="19"/>
      <c r="D79" s="3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5.75" customHeight="1">
      <c r="A80" s="39"/>
      <c r="B80" s="19"/>
      <c r="C80" s="19"/>
      <c r="D80" s="3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5.75" customHeight="1">
      <c r="A81" s="39"/>
      <c r="B81" s="19"/>
      <c r="C81" s="19"/>
      <c r="D81" s="3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5.75" customHeight="1">
      <c r="A82" s="39"/>
      <c r="B82" s="19"/>
      <c r="C82" s="19"/>
      <c r="D82" s="3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5.75" customHeight="1">
      <c r="A83" s="39"/>
      <c r="B83" s="19"/>
      <c r="C83" s="19"/>
      <c r="D83" s="3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5.75" customHeight="1">
      <c r="A84" s="39"/>
      <c r="B84" s="19"/>
      <c r="C84" s="19"/>
      <c r="D84" s="3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5.75" customHeight="1">
      <c r="A85" s="39"/>
      <c r="B85" s="19"/>
      <c r="C85" s="19"/>
      <c r="D85" s="3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5.75" customHeight="1">
      <c r="A86" s="39"/>
      <c r="B86" s="19"/>
      <c r="C86" s="19"/>
      <c r="D86" s="3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5.75" customHeight="1">
      <c r="A87" s="39"/>
      <c r="B87" s="19"/>
      <c r="C87" s="19"/>
      <c r="D87" s="3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5.75" customHeight="1">
      <c r="A88" s="39"/>
      <c r="B88" s="19"/>
      <c r="C88" s="19"/>
      <c r="D88" s="3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5.75" customHeight="1">
      <c r="A89" s="39"/>
      <c r="B89" s="19"/>
      <c r="C89" s="19"/>
      <c r="D89" s="3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5.75" customHeight="1">
      <c r="A90" s="39"/>
      <c r="B90" s="19"/>
      <c r="C90" s="19"/>
      <c r="D90" s="3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5.75" customHeight="1">
      <c r="A91" s="39"/>
      <c r="B91" s="19"/>
      <c r="C91" s="19"/>
      <c r="D91" s="3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5.75" customHeight="1">
      <c r="A92" s="39"/>
      <c r="B92" s="19"/>
      <c r="C92" s="19"/>
      <c r="D92" s="3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5.75" customHeight="1">
      <c r="A93" s="39"/>
      <c r="B93" s="19"/>
      <c r="C93" s="19"/>
      <c r="D93" s="3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5.75" customHeight="1">
      <c r="A94" s="39"/>
      <c r="B94" s="19"/>
      <c r="C94" s="19"/>
      <c r="D94" s="3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5.75" customHeight="1">
      <c r="A95" s="39"/>
      <c r="B95" s="19"/>
      <c r="C95" s="19"/>
      <c r="D95" s="3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5.75" customHeight="1">
      <c r="A96" s="39"/>
      <c r="B96" s="19"/>
      <c r="C96" s="19"/>
      <c r="D96" s="3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5.75" customHeight="1">
      <c r="A97" s="39"/>
      <c r="B97" s="19"/>
      <c r="C97" s="19"/>
      <c r="D97" s="3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5.75" customHeight="1">
      <c r="A98" s="39"/>
      <c r="B98" s="19"/>
      <c r="C98" s="19"/>
      <c r="D98" s="3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5.75" customHeight="1">
      <c r="A99" s="39"/>
      <c r="B99" s="19"/>
      <c r="C99" s="19"/>
      <c r="D99" s="3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5.75" customHeight="1">
      <c r="A100" s="39"/>
      <c r="B100" s="19"/>
      <c r="C100" s="19"/>
      <c r="D100" s="3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5.75" customHeight="1">
      <c r="A101" s="39"/>
      <c r="B101" s="19"/>
      <c r="C101" s="19"/>
      <c r="D101" s="3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5.75" customHeight="1">
      <c r="A102" s="39"/>
      <c r="B102" s="19"/>
      <c r="C102" s="19"/>
      <c r="D102" s="3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5.75" customHeight="1">
      <c r="A103" s="39"/>
      <c r="B103" s="19"/>
      <c r="C103" s="19"/>
      <c r="D103" s="3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5.75" customHeight="1">
      <c r="A104" s="39"/>
      <c r="B104" s="19"/>
      <c r="C104" s="19"/>
      <c r="D104" s="3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5.75" customHeight="1">
      <c r="A105" s="39"/>
      <c r="B105" s="19"/>
      <c r="C105" s="19"/>
      <c r="D105" s="3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5.75" customHeight="1">
      <c r="A106" s="39"/>
      <c r="B106" s="19"/>
      <c r="C106" s="19"/>
      <c r="D106" s="3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5.75" customHeight="1">
      <c r="A107" s="39"/>
      <c r="B107" s="19"/>
      <c r="C107" s="19"/>
      <c r="D107" s="3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5.75" customHeight="1">
      <c r="A108" s="39"/>
      <c r="B108" s="19"/>
      <c r="C108" s="19"/>
      <c r="D108" s="3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5.75" customHeight="1">
      <c r="A109" s="39"/>
      <c r="B109" s="19"/>
      <c r="C109" s="19"/>
      <c r="D109" s="3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5.75" customHeight="1">
      <c r="A110" s="39"/>
      <c r="B110" s="19"/>
      <c r="C110" s="19"/>
      <c r="D110" s="3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5.75" customHeight="1">
      <c r="A111" s="39"/>
      <c r="B111" s="19"/>
      <c r="C111" s="19"/>
      <c r="D111" s="3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5.75" customHeight="1">
      <c r="A112" s="39"/>
      <c r="B112" s="19"/>
      <c r="C112" s="19"/>
      <c r="D112" s="3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5.75" customHeight="1">
      <c r="A113" s="39"/>
      <c r="B113" s="19"/>
      <c r="C113" s="19"/>
      <c r="D113" s="3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5.75" customHeight="1">
      <c r="A114" s="39"/>
      <c r="B114" s="19"/>
      <c r="C114" s="19"/>
      <c r="D114" s="3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5.75" customHeight="1">
      <c r="A115" s="39"/>
      <c r="B115" s="19"/>
      <c r="C115" s="19"/>
      <c r="D115" s="3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5.75" customHeight="1">
      <c r="A116" s="39"/>
      <c r="B116" s="19"/>
      <c r="C116" s="19"/>
      <c r="D116" s="3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5.75" customHeight="1">
      <c r="A117" s="39"/>
      <c r="B117" s="19"/>
      <c r="C117" s="19"/>
      <c r="D117" s="3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5.75" customHeight="1">
      <c r="A118" s="39"/>
      <c r="B118" s="19"/>
      <c r="C118" s="19"/>
      <c r="D118" s="3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5.75" customHeight="1">
      <c r="A119" s="39"/>
      <c r="B119" s="19"/>
      <c r="C119" s="19"/>
      <c r="D119" s="3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5.75" customHeight="1">
      <c r="A120" s="39"/>
      <c r="B120" s="19"/>
      <c r="C120" s="19"/>
      <c r="D120" s="3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5.75" customHeight="1">
      <c r="A121" s="39"/>
      <c r="B121" s="19"/>
      <c r="C121" s="19"/>
      <c r="D121" s="3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5.75" customHeight="1">
      <c r="A122" s="39"/>
      <c r="B122" s="19"/>
      <c r="C122" s="19"/>
      <c r="D122" s="3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5.75" customHeight="1">
      <c r="A123" s="39"/>
      <c r="B123" s="19"/>
      <c r="C123" s="19"/>
      <c r="D123" s="3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5.75" customHeight="1">
      <c r="A124" s="39"/>
      <c r="B124" s="19"/>
      <c r="C124" s="19"/>
      <c r="D124" s="3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5.75" customHeight="1">
      <c r="A125" s="39"/>
      <c r="B125" s="19"/>
      <c r="C125" s="19"/>
      <c r="D125" s="3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5.75" customHeight="1">
      <c r="A126" s="39"/>
      <c r="B126" s="19"/>
      <c r="C126" s="19"/>
      <c r="D126" s="3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5.75" customHeight="1">
      <c r="A127" s="39"/>
      <c r="B127" s="19"/>
      <c r="C127" s="19"/>
      <c r="D127" s="3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5.75" customHeight="1">
      <c r="A128" s="39"/>
      <c r="B128" s="19"/>
      <c r="C128" s="19"/>
      <c r="D128" s="3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5.75" customHeight="1">
      <c r="A129" s="39"/>
      <c r="B129" s="19"/>
      <c r="C129" s="19"/>
      <c r="D129" s="3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5.75" customHeight="1">
      <c r="A130" s="39"/>
      <c r="B130" s="19"/>
      <c r="C130" s="19"/>
      <c r="D130" s="3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5.75" customHeight="1">
      <c r="A131" s="39"/>
      <c r="B131" s="19"/>
      <c r="C131" s="19"/>
      <c r="D131" s="3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5.75" customHeight="1">
      <c r="A132" s="39"/>
      <c r="B132" s="19"/>
      <c r="C132" s="19"/>
      <c r="D132" s="3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5.75" customHeight="1">
      <c r="A133" s="39"/>
      <c r="B133" s="19"/>
      <c r="C133" s="19"/>
      <c r="D133" s="3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5.75" customHeight="1">
      <c r="A134" s="39"/>
      <c r="B134" s="19"/>
      <c r="C134" s="19"/>
      <c r="D134" s="3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5.75" customHeight="1">
      <c r="A135" s="39"/>
      <c r="B135" s="19"/>
      <c r="C135" s="19"/>
      <c r="D135" s="3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5.75" customHeight="1">
      <c r="A136" s="39"/>
      <c r="B136" s="19"/>
      <c r="C136" s="19"/>
      <c r="D136" s="3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5.75" customHeight="1">
      <c r="A137" s="39"/>
      <c r="B137" s="19"/>
      <c r="C137" s="19"/>
      <c r="D137" s="3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5.75" customHeight="1">
      <c r="A138" s="39"/>
      <c r="B138" s="19"/>
      <c r="C138" s="19"/>
      <c r="D138" s="3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5.75" customHeight="1">
      <c r="A139" s="39"/>
      <c r="B139" s="19"/>
      <c r="C139" s="19"/>
      <c r="D139" s="3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5.75" customHeight="1">
      <c r="A140" s="39"/>
      <c r="B140" s="19"/>
      <c r="C140" s="19"/>
      <c r="D140" s="3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5.75" customHeight="1">
      <c r="A141" s="39"/>
      <c r="B141" s="19"/>
      <c r="C141" s="19"/>
      <c r="D141" s="3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5.75" customHeight="1">
      <c r="A142" s="39"/>
      <c r="B142" s="19"/>
      <c r="C142" s="19"/>
      <c r="D142" s="3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1:18" ht="15.75" customHeight="1">
      <c r="A143" s="39"/>
      <c r="B143" s="19"/>
      <c r="C143" s="19"/>
      <c r="D143" s="3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1:18" ht="15.75" customHeight="1">
      <c r="A144" s="39"/>
      <c r="B144" s="19"/>
      <c r="C144" s="19"/>
      <c r="D144" s="3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1:18" ht="15.75" customHeight="1">
      <c r="A145" s="39"/>
      <c r="B145" s="19"/>
      <c r="C145" s="19"/>
      <c r="D145" s="3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1:18" ht="15.75" customHeight="1">
      <c r="A146" s="39"/>
      <c r="B146" s="19"/>
      <c r="C146" s="19"/>
      <c r="D146" s="3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1:18" ht="15.75" customHeight="1">
      <c r="A147" s="39"/>
      <c r="B147" s="19"/>
      <c r="C147" s="19"/>
      <c r="D147" s="3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1:18" ht="15.75" customHeight="1">
      <c r="A148" s="39"/>
      <c r="B148" s="19"/>
      <c r="C148" s="19"/>
      <c r="D148" s="3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ht="15.75" customHeight="1">
      <c r="A149" s="39"/>
      <c r="B149" s="19"/>
      <c r="C149" s="19"/>
      <c r="D149" s="3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ht="15.75" customHeight="1">
      <c r="A150" s="39"/>
      <c r="B150" s="19"/>
      <c r="C150" s="19"/>
      <c r="D150" s="3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1:18" ht="15.75" customHeight="1">
      <c r="A151" s="39"/>
      <c r="B151" s="19"/>
      <c r="C151" s="19"/>
      <c r="D151" s="3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1:18" ht="15.75" customHeight="1">
      <c r="A152" s="39"/>
      <c r="B152" s="19"/>
      <c r="C152" s="19"/>
      <c r="D152" s="3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1:18" ht="15.75" customHeight="1">
      <c r="A153" s="39"/>
      <c r="B153" s="19"/>
      <c r="C153" s="19"/>
      <c r="D153" s="3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1:18" ht="15.75" customHeight="1">
      <c r="A154" s="39"/>
      <c r="B154" s="19"/>
      <c r="C154" s="19"/>
      <c r="D154" s="3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1:18" ht="15.75" customHeight="1">
      <c r="A155" s="39"/>
      <c r="B155" s="19"/>
      <c r="C155" s="19"/>
      <c r="D155" s="3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1:18" ht="15.75" customHeight="1">
      <c r="A156" s="39"/>
      <c r="B156" s="19"/>
      <c r="C156" s="19"/>
      <c r="D156" s="3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1:18" ht="15.75" customHeight="1">
      <c r="A157" s="39"/>
      <c r="B157" s="19"/>
      <c r="C157" s="19"/>
      <c r="D157" s="3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1:18" ht="15.75" customHeight="1">
      <c r="A158" s="39"/>
      <c r="B158" s="19"/>
      <c r="C158" s="19"/>
      <c r="D158" s="3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1:18" ht="15.75" customHeight="1">
      <c r="A159" s="39"/>
      <c r="B159" s="19"/>
      <c r="C159" s="19"/>
      <c r="D159" s="3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1:18" ht="15.75" customHeight="1">
      <c r="A160" s="39"/>
      <c r="B160" s="19"/>
      <c r="C160" s="19"/>
      <c r="D160" s="3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1:18" ht="15.75" customHeight="1">
      <c r="A161" s="39"/>
      <c r="B161" s="19"/>
      <c r="C161" s="19"/>
      <c r="D161" s="3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 spans="1:18" ht="15.75" customHeight="1">
      <c r="A162" s="39"/>
      <c r="B162" s="19"/>
      <c r="C162" s="19"/>
      <c r="D162" s="3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 spans="1:18" ht="15.75" customHeight="1">
      <c r="A163" s="39"/>
      <c r="B163" s="19"/>
      <c r="C163" s="19"/>
      <c r="D163" s="3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 spans="1:18" ht="15.75" customHeight="1">
      <c r="A164" s="39"/>
      <c r="B164" s="19"/>
      <c r="C164" s="19"/>
      <c r="D164" s="3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 spans="1:18" ht="15.75" customHeight="1">
      <c r="A165" s="39"/>
      <c r="B165" s="19"/>
      <c r="C165" s="19"/>
      <c r="D165" s="3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1:18" ht="15.75" customHeight="1">
      <c r="A166" s="39"/>
      <c r="B166" s="19"/>
      <c r="C166" s="19"/>
      <c r="D166" s="3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1:18" ht="15.75" customHeight="1">
      <c r="A167" s="39"/>
      <c r="B167" s="19"/>
      <c r="C167" s="19"/>
      <c r="D167" s="3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1:18" ht="15.75" customHeight="1">
      <c r="A168" s="39"/>
      <c r="B168" s="19"/>
      <c r="C168" s="19"/>
      <c r="D168" s="3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1:18" ht="15.75" customHeight="1">
      <c r="A169" s="39"/>
      <c r="B169" s="19"/>
      <c r="C169" s="19"/>
      <c r="D169" s="3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1:18" ht="15.75" customHeight="1">
      <c r="A170" s="39"/>
      <c r="B170" s="19"/>
      <c r="C170" s="19"/>
      <c r="D170" s="3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18" ht="15.75" customHeight="1">
      <c r="A171" s="39"/>
      <c r="B171" s="19"/>
      <c r="C171" s="19"/>
      <c r="D171" s="3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1:18" ht="15.75" customHeight="1">
      <c r="A172" s="39"/>
      <c r="B172" s="19"/>
      <c r="C172" s="19"/>
      <c r="D172" s="3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1:18" ht="15.75" customHeight="1">
      <c r="A173" s="39"/>
      <c r="B173" s="19"/>
      <c r="C173" s="19"/>
      <c r="D173" s="3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1:18" ht="15.75" customHeight="1">
      <c r="A174" s="39"/>
      <c r="B174" s="19"/>
      <c r="C174" s="19"/>
      <c r="D174" s="3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1:18" ht="15.75" customHeight="1">
      <c r="A175" s="39"/>
      <c r="B175" s="19"/>
      <c r="C175" s="19"/>
      <c r="D175" s="3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1:18" ht="15.75" customHeight="1">
      <c r="A176" s="39"/>
      <c r="B176" s="19"/>
      <c r="C176" s="19"/>
      <c r="D176" s="3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1:18" ht="15.75" customHeight="1">
      <c r="A177" s="39"/>
      <c r="B177" s="19"/>
      <c r="C177" s="19"/>
      <c r="D177" s="3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1:18" ht="15.75" customHeight="1">
      <c r="A178" s="39"/>
      <c r="B178" s="19"/>
      <c r="C178" s="19"/>
      <c r="D178" s="3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1:18" ht="15.75" customHeight="1">
      <c r="A179" s="39"/>
      <c r="B179" s="19"/>
      <c r="C179" s="19"/>
      <c r="D179" s="3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1:18" ht="15.75" customHeight="1">
      <c r="A180" s="39"/>
      <c r="B180" s="19"/>
      <c r="C180" s="19"/>
      <c r="D180" s="3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1:18" ht="15.75" customHeight="1">
      <c r="A181" s="39"/>
      <c r="B181" s="19"/>
      <c r="C181" s="19"/>
      <c r="D181" s="3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1:18" ht="15.75" customHeight="1">
      <c r="A182" s="39"/>
      <c r="B182" s="19"/>
      <c r="C182" s="19"/>
      <c r="D182" s="3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1:18" ht="15.75" customHeight="1">
      <c r="A183" s="39"/>
      <c r="B183" s="19"/>
      <c r="C183" s="19"/>
      <c r="D183" s="3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1:18" ht="15.75" customHeight="1">
      <c r="A184" s="39"/>
      <c r="B184" s="19"/>
      <c r="C184" s="19"/>
      <c r="D184" s="3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ht="15.75" customHeight="1">
      <c r="A185" s="39"/>
      <c r="B185" s="19"/>
      <c r="C185" s="19"/>
      <c r="D185" s="3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1:18" ht="15.75" customHeight="1">
      <c r="A186" s="39"/>
      <c r="B186" s="19"/>
      <c r="C186" s="19"/>
      <c r="D186" s="3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1:18" ht="15.75" customHeight="1">
      <c r="A187" s="39"/>
      <c r="B187" s="19"/>
      <c r="C187" s="19"/>
      <c r="D187" s="3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1:18" ht="15.75" customHeight="1">
      <c r="A188" s="39"/>
      <c r="B188" s="19"/>
      <c r="C188" s="19"/>
      <c r="D188" s="3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1:18" ht="15.75" customHeight="1">
      <c r="A189" s="39"/>
      <c r="B189" s="19"/>
      <c r="C189" s="19"/>
      <c r="D189" s="3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1:18" ht="15.75" customHeight="1">
      <c r="A190" s="39"/>
      <c r="B190" s="19"/>
      <c r="C190" s="19"/>
      <c r="D190" s="3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1:18" ht="15.75" customHeight="1">
      <c r="A191" s="39"/>
      <c r="B191" s="19"/>
      <c r="C191" s="19"/>
      <c r="D191" s="3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1:18" ht="15.75" customHeight="1">
      <c r="A192" s="39"/>
      <c r="B192" s="19"/>
      <c r="C192" s="19"/>
      <c r="D192" s="3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1:18" ht="15.75" customHeight="1">
      <c r="A193" s="39"/>
      <c r="B193" s="19"/>
      <c r="C193" s="19"/>
      <c r="D193" s="3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1:18" ht="15.75" customHeight="1">
      <c r="A194" s="39"/>
      <c r="B194" s="19"/>
      <c r="C194" s="19"/>
      <c r="D194" s="3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1:18" ht="15.75" customHeight="1">
      <c r="A195" s="39"/>
      <c r="B195" s="19"/>
      <c r="C195" s="19"/>
      <c r="D195" s="3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1:18" ht="15.75" customHeight="1">
      <c r="A196" s="39"/>
      <c r="B196" s="19"/>
      <c r="C196" s="19"/>
      <c r="D196" s="3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1:18" ht="15.75" customHeight="1">
      <c r="A197" s="39"/>
      <c r="B197" s="19"/>
      <c r="C197" s="19"/>
      <c r="D197" s="3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1:18" ht="15.75" customHeight="1">
      <c r="A198" s="39"/>
      <c r="B198" s="19"/>
      <c r="C198" s="19"/>
      <c r="D198" s="3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1:18" ht="15.75" customHeight="1">
      <c r="A199" s="39"/>
      <c r="B199" s="19"/>
      <c r="C199" s="19"/>
      <c r="D199" s="3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 spans="1:18" ht="15.75" customHeight="1">
      <c r="A200" s="39"/>
      <c r="B200" s="19"/>
      <c r="C200" s="19"/>
      <c r="D200" s="3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 spans="1:18" ht="15.75" customHeight="1">
      <c r="A201" s="39"/>
      <c r="B201" s="19"/>
      <c r="C201" s="19"/>
      <c r="D201" s="3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 spans="1:18" ht="15.75" customHeight="1">
      <c r="A202" s="39"/>
      <c r="B202" s="19"/>
      <c r="C202" s="19"/>
      <c r="D202" s="3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 spans="1:18" ht="15.75" customHeight="1">
      <c r="A203" s="39"/>
      <c r="B203" s="19"/>
      <c r="C203" s="19"/>
      <c r="D203" s="3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 spans="1:18" ht="15.75" customHeight="1">
      <c r="A204" s="39"/>
      <c r="B204" s="19"/>
      <c r="C204" s="19"/>
      <c r="D204" s="3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 spans="1:18" ht="15.75" customHeight="1">
      <c r="A205" s="39"/>
      <c r="B205" s="19"/>
      <c r="C205" s="19"/>
      <c r="D205" s="3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 spans="1:18" ht="15.75" customHeight="1">
      <c r="A206" s="39"/>
      <c r="B206" s="19"/>
      <c r="C206" s="19"/>
      <c r="D206" s="3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 spans="1:18" ht="15.75" customHeight="1">
      <c r="A207" s="39"/>
      <c r="B207" s="19"/>
      <c r="C207" s="19"/>
      <c r="D207" s="3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 spans="1:18" ht="15.75" customHeight="1">
      <c r="A208" s="39"/>
      <c r="B208" s="19"/>
      <c r="C208" s="19"/>
      <c r="D208" s="3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 spans="1:18" ht="15.75" customHeight="1">
      <c r="A209" s="39"/>
      <c r="B209" s="19"/>
      <c r="C209" s="19"/>
      <c r="D209" s="3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 spans="1:18" ht="15.75" customHeight="1">
      <c r="A210" s="39"/>
      <c r="B210" s="19"/>
      <c r="C210" s="19"/>
      <c r="D210" s="3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 spans="1:18" ht="15.75" customHeight="1">
      <c r="A211" s="39"/>
      <c r="B211" s="19"/>
      <c r="C211" s="19"/>
      <c r="D211" s="3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 spans="1:18" ht="15.75" customHeight="1">
      <c r="A212" s="39"/>
      <c r="B212" s="19"/>
      <c r="C212" s="19"/>
      <c r="D212" s="3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 spans="1:18" ht="15.75" customHeight="1">
      <c r="A213" s="39"/>
      <c r="B213" s="19"/>
      <c r="C213" s="19"/>
      <c r="D213" s="3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 spans="1:18" ht="15.75" customHeight="1">
      <c r="A214" s="39"/>
      <c r="B214" s="19"/>
      <c r="C214" s="19"/>
      <c r="D214" s="3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 spans="1:18" ht="15.75" customHeight="1">
      <c r="A215" s="39"/>
      <c r="B215" s="19"/>
      <c r="C215" s="19"/>
      <c r="D215" s="3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 spans="1:18" ht="15.75" customHeight="1">
      <c r="A216" s="39"/>
      <c r="B216" s="19"/>
      <c r="C216" s="19"/>
      <c r="D216" s="3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1:18" ht="15.75" customHeight="1">
      <c r="A217" s="39"/>
      <c r="B217" s="19"/>
      <c r="C217" s="19"/>
      <c r="D217" s="3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1:18" ht="15.75" customHeight="1">
      <c r="A218" s="39"/>
      <c r="B218" s="19"/>
      <c r="C218" s="19"/>
      <c r="D218" s="3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5.75" customHeight="1">
      <c r="A219" s="39"/>
      <c r="B219" s="19"/>
      <c r="C219" s="19"/>
      <c r="D219" s="3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5.75" customHeight="1">
      <c r="A220" s="39"/>
      <c r="B220" s="19"/>
      <c r="C220" s="19"/>
      <c r="D220" s="3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5.75" customHeight="1"/>
    <row r="222" spans="1:18" ht="15.75" customHeight="1"/>
    <row r="223" spans="1:18" ht="15.75" customHeight="1"/>
    <row r="224" spans="1:1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2:H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30.28515625" customWidth="1"/>
    <col min="2" max="2" width="8.5703125" customWidth="1"/>
    <col min="3" max="3" width="11.85546875" customWidth="1"/>
    <col min="4" max="4" width="27" customWidth="1"/>
    <col min="5" max="5" width="9.28515625" customWidth="1"/>
    <col min="6" max="6" width="8.140625" customWidth="1"/>
  </cols>
  <sheetData>
    <row r="1" spans="1:6" ht="15.75" customHeight="1">
      <c r="A1" s="208" t="s">
        <v>3</v>
      </c>
      <c r="B1" s="208" t="s">
        <v>1425</v>
      </c>
      <c r="C1" s="213" t="s">
        <v>1410</v>
      </c>
      <c r="D1" s="214" t="s">
        <v>1426</v>
      </c>
      <c r="E1" s="208" t="s">
        <v>12</v>
      </c>
      <c r="F1" s="215" t="s">
        <v>1427</v>
      </c>
    </row>
    <row r="2" spans="1:6" ht="15.75" customHeight="1">
      <c r="A2" s="26" t="s">
        <v>741</v>
      </c>
      <c r="B2" s="26">
        <v>236</v>
      </c>
      <c r="C2" s="14">
        <v>43862</v>
      </c>
      <c r="D2" s="43" t="s">
        <v>982</v>
      </c>
      <c r="E2" s="26" t="s">
        <v>40</v>
      </c>
      <c r="F2" s="15">
        <v>251</v>
      </c>
    </row>
    <row r="3" spans="1:6" ht="15.75" customHeight="1">
      <c r="A3" s="26" t="s">
        <v>362</v>
      </c>
      <c r="B3" s="26">
        <v>237</v>
      </c>
      <c r="C3" s="14">
        <v>43862</v>
      </c>
      <c r="D3" s="43" t="s">
        <v>984</v>
      </c>
      <c r="E3" s="26" t="s">
        <v>30</v>
      </c>
      <c r="F3" s="15">
        <v>2770</v>
      </c>
    </row>
    <row r="4" spans="1:6" ht="15.75" customHeight="1">
      <c r="A4" s="26" t="s">
        <v>358</v>
      </c>
      <c r="B4" s="26">
        <v>238</v>
      </c>
      <c r="C4" s="14">
        <v>43862</v>
      </c>
      <c r="D4" s="43" t="s">
        <v>984</v>
      </c>
      <c r="E4" s="26" t="s">
        <v>30</v>
      </c>
      <c r="F4" s="15">
        <v>745</v>
      </c>
    </row>
    <row r="5" spans="1:6" ht="15.75" customHeight="1">
      <c r="A5" s="26" t="s">
        <v>77</v>
      </c>
      <c r="B5" s="28">
        <v>239</v>
      </c>
      <c r="C5" s="14">
        <v>43862</v>
      </c>
      <c r="D5" s="43" t="s">
        <v>984</v>
      </c>
      <c r="E5" s="43" t="s">
        <v>30</v>
      </c>
      <c r="F5" s="43">
        <v>1260</v>
      </c>
    </row>
    <row r="6" spans="1:6" ht="15.75" customHeight="1">
      <c r="A6" s="26" t="s">
        <v>384</v>
      </c>
      <c r="B6" s="26">
        <v>240</v>
      </c>
      <c r="C6" s="14">
        <v>43862</v>
      </c>
      <c r="D6" s="43" t="s">
        <v>984</v>
      </c>
      <c r="E6" s="43" t="s">
        <v>30</v>
      </c>
      <c r="F6" s="16">
        <v>11516</v>
      </c>
    </row>
    <row r="7" spans="1:6" ht="15.75" customHeight="1">
      <c r="A7" s="26" t="s">
        <v>375</v>
      </c>
      <c r="B7" s="26">
        <v>241</v>
      </c>
      <c r="C7" s="14">
        <v>43862</v>
      </c>
      <c r="D7" s="43" t="s">
        <v>984</v>
      </c>
      <c r="E7" s="26" t="s">
        <v>30</v>
      </c>
      <c r="F7" s="15">
        <v>3012</v>
      </c>
    </row>
    <row r="8" spans="1:6" ht="15.75" customHeight="1">
      <c r="A8" s="26" t="s">
        <v>62</v>
      </c>
      <c r="B8" s="26">
        <v>242</v>
      </c>
      <c r="C8" s="14">
        <v>43862</v>
      </c>
      <c r="D8" s="43" t="s">
        <v>984</v>
      </c>
      <c r="E8" s="26" t="s">
        <v>30</v>
      </c>
      <c r="F8" s="16">
        <v>7468</v>
      </c>
    </row>
    <row r="9" spans="1:6" ht="15.75" customHeight="1">
      <c r="A9" s="26" t="s">
        <v>992</v>
      </c>
      <c r="B9" s="26">
        <v>243</v>
      </c>
      <c r="C9" s="14">
        <v>43862</v>
      </c>
      <c r="D9" s="26" t="s">
        <v>996</v>
      </c>
      <c r="E9" s="26" t="s">
        <v>30</v>
      </c>
      <c r="F9" s="16">
        <v>425</v>
      </c>
    </row>
    <row r="10" spans="1:6" ht="15.75" customHeight="1">
      <c r="A10" s="12" t="s">
        <v>369</v>
      </c>
      <c r="B10" s="12">
        <v>244</v>
      </c>
      <c r="C10" s="21">
        <v>43862</v>
      </c>
      <c r="D10" s="12" t="s">
        <v>998</v>
      </c>
      <c r="E10" s="11" t="s">
        <v>30</v>
      </c>
      <c r="F10" s="12">
        <v>2725</v>
      </c>
    </row>
    <row r="11" spans="1:6" ht="15.75" customHeight="1">
      <c r="A11" s="383" t="s">
        <v>1428</v>
      </c>
      <c r="B11" s="384"/>
      <c r="C11" s="384"/>
      <c r="D11" s="384"/>
      <c r="E11" s="384"/>
      <c r="F11" s="378"/>
    </row>
    <row r="12" spans="1:6" ht="15.75" customHeight="1">
      <c r="A12" s="26" t="s">
        <v>384</v>
      </c>
      <c r="B12" s="26">
        <v>246</v>
      </c>
      <c r="C12" s="14">
        <v>43891</v>
      </c>
      <c r="D12" s="43" t="s">
        <v>1001</v>
      </c>
      <c r="E12" s="43" t="s">
        <v>30</v>
      </c>
      <c r="F12" s="16">
        <v>11496</v>
      </c>
    </row>
    <row r="13" spans="1:6" ht="15.75" customHeight="1">
      <c r="A13" s="26" t="s">
        <v>375</v>
      </c>
      <c r="B13" s="26">
        <v>247</v>
      </c>
      <c r="C13" s="14">
        <v>43891</v>
      </c>
      <c r="D13" s="43" t="s">
        <v>1001</v>
      </c>
      <c r="E13" s="26" t="s">
        <v>30</v>
      </c>
      <c r="F13" s="15">
        <v>1725</v>
      </c>
    </row>
    <row r="14" spans="1:6" ht="15.75" customHeight="1">
      <c r="A14" s="26" t="s">
        <v>62</v>
      </c>
      <c r="B14" s="26">
        <v>248</v>
      </c>
      <c r="C14" s="14">
        <v>43891</v>
      </c>
      <c r="D14" s="43" t="s">
        <v>1001</v>
      </c>
      <c r="E14" s="26" t="s">
        <v>30</v>
      </c>
      <c r="F14" s="16">
        <v>7297</v>
      </c>
    </row>
    <row r="15" spans="1:6" ht="15.75" customHeight="1">
      <c r="A15" s="26" t="s">
        <v>741</v>
      </c>
      <c r="B15" s="26">
        <v>249</v>
      </c>
      <c r="C15" s="14">
        <v>43891</v>
      </c>
      <c r="D15" s="43" t="s">
        <v>1006</v>
      </c>
      <c r="E15" s="26" t="s">
        <v>40</v>
      </c>
      <c r="F15" s="15">
        <v>71</v>
      </c>
    </row>
    <row r="16" spans="1:6" ht="15.75" customHeight="1">
      <c r="A16" s="11" t="s">
        <v>362</v>
      </c>
      <c r="B16" s="11">
        <v>250</v>
      </c>
      <c r="C16" s="21">
        <v>43891</v>
      </c>
      <c r="D16" s="12" t="s">
        <v>1001</v>
      </c>
      <c r="E16" s="11" t="s">
        <v>30</v>
      </c>
      <c r="F16" s="16">
        <v>2870</v>
      </c>
    </row>
    <row r="17" spans="1:6" ht="15.75" customHeight="1">
      <c r="A17" s="11" t="s">
        <v>358</v>
      </c>
      <c r="B17" s="11">
        <v>251</v>
      </c>
      <c r="C17" s="21">
        <v>43891</v>
      </c>
      <c r="D17" s="12" t="s">
        <v>1001</v>
      </c>
      <c r="E17" s="11" t="s">
        <v>30</v>
      </c>
      <c r="F17" s="16">
        <v>745</v>
      </c>
    </row>
    <row r="18" spans="1:6" ht="15.75" customHeight="1">
      <c r="A18" s="11" t="s">
        <v>77</v>
      </c>
      <c r="B18" s="30">
        <v>252</v>
      </c>
      <c r="C18" s="21">
        <v>43891</v>
      </c>
      <c r="D18" s="12" t="s">
        <v>1001</v>
      </c>
      <c r="E18" s="12" t="s">
        <v>30</v>
      </c>
      <c r="F18" s="12">
        <v>1225</v>
      </c>
    </row>
    <row r="19" spans="1:6" ht="15.75" customHeight="1">
      <c r="A19" s="11" t="s">
        <v>94</v>
      </c>
      <c r="B19" s="11">
        <v>253</v>
      </c>
      <c r="C19" s="21">
        <v>43891</v>
      </c>
      <c r="D19" s="12" t="s">
        <v>392</v>
      </c>
      <c r="E19" s="37" t="s">
        <v>30</v>
      </c>
      <c r="F19" s="16">
        <v>5533</v>
      </c>
    </row>
    <row r="20" spans="1:6" ht="15.75" customHeight="1">
      <c r="A20" s="12" t="s">
        <v>99</v>
      </c>
      <c r="B20" s="12">
        <v>254</v>
      </c>
      <c r="C20" s="21">
        <v>43891</v>
      </c>
      <c r="D20" s="12" t="s">
        <v>1001</v>
      </c>
      <c r="E20" s="37" t="s">
        <v>30</v>
      </c>
      <c r="F20" s="12">
        <v>1574</v>
      </c>
    </row>
    <row r="21" spans="1:6" ht="15.75" customHeight="1">
      <c r="A21" s="12" t="s">
        <v>369</v>
      </c>
      <c r="B21" s="12">
        <v>255</v>
      </c>
      <c r="C21" s="21">
        <v>43891</v>
      </c>
      <c r="D21" s="12" t="s">
        <v>998</v>
      </c>
      <c r="E21" s="11" t="s">
        <v>30</v>
      </c>
      <c r="F21" s="12">
        <v>2112.5</v>
      </c>
    </row>
    <row r="22" spans="1:6" ht="15.75" customHeight="1">
      <c r="A22" s="383" t="s">
        <v>1428</v>
      </c>
      <c r="B22" s="384"/>
      <c r="C22" s="384"/>
      <c r="D22" s="384"/>
      <c r="E22" s="384"/>
      <c r="F22" s="378"/>
    </row>
    <row r="23" spans="1:6" ht="15.75" customHeight="1">
      <c r="A23" s="12" t="s">
        <v>1014</v>
      </c>
      <c r="B23" s="12">
        <v>257</v>
      </c>
      <c r="C23" s="21">
        <v>43907</v>
      </c>
      <c r="D23" s="12" t="s">
        <v>1019</v>
      </c>
      <c r="E23" s="11" t="s">
        <v>30</v>
      </c>
      <c r="F23" s="12">
        <v>3600</v>
      </c>
    </row>
    <row r="24" spans="1:6" ht="15.75" customHeight="1">
      <c r="A24" s="12" t="s">
        <v>404</v>
      </c>
      <c r="B24" s="12">
        <v>258</v>
      </c>
      <c r="C24" s="21">
        <v>43910</v>
      </c>
      <c r="D24" s="12" t="s">
        <v>1021</v>
      </c>
      <c r="E24" s="11" t="s">
        <v>30</v>
      </c>
      <c r="F24" s="12">
        <v>836</v>
      </c>
    </row>
    <row r="25" spans="1:6" ht="15.75" customHeight="1">
      <c r="A25" s="12" t="s">
        <v>411</v>
      </c>
      <c r="B25" s="12">
        <v>259</v>
      </c>
      <c r="C25" s="21">
        <v>43910</v>
      </c>
      <c r="D25" s="12" t="s">
        <v>1021</v>
      </c>
      <c r="E25" s="11" t="s">
        <v>30</v>
      </c>
      <c r="F25" s="12">
        <v>836</v>
      </c>
    </row>
    <row r="26" spans="1:6" ht="15.75" customHeight="1">
      <c r="A26" s="11" t="s">
        <v>106</v>
      </c>
      <c r="B26" s="12">
        <v>260</v>
      </c>
      <c r="C26" s="21">
        <v>43910</v>
      </c>
      <c r="D26" s="12"/>
      <c r="E26" s="12" t="s">
        <v>30</v>
      </c>
      <c r="F26" s="30">
        <v>51547</v>
      </c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22:F2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7" ht="15.75" customHeight="1">
      <c r="A1" s="216" t="s">
        <v>1429</v>
      </c>
      <c r="B1" s="217" t="s">
        <v>1430</v>
      </c>
      <c r="C1" s="217" t="s">
        <v>1431</v>
      </c>
      <c r="D1" s="217" t="s">
        <v>3</v>
      </c>
      <c r="E1" s="217" t="s">
        <v>1432</v>
      </c>
      <c r="F1" s="218" t="s">
        <v>1433</v>
      </c>
      <c r="G1" s="217" t="s">
        <v>1434</v>
      </c>
      <c r="H1" s="217" t="s">
        <v>1435</v>
      </c>
      <c r="I1" s="217" t="s">
        <v>1436</v>
      </c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20"/>
    </row>
    <row r="2" spans="1:27" ht="15.75" customHeight="1">
      <c r="A2" s="221">
        <v>4</v>
      </c>
      <c r="B2" s="222" t="s">
        <v>1437</v>
      </c>
      <c r="C2" s="222" t="s">
        <v>1299</v>
      </c>
      <c r="D2" s="222" t="s">
        <v>80</v>
      </c>
      <c r="E2" s="222" t="s">
        <v>1438</v>
      </c>
      <c r="F2" s="223"/>
      <c r="G2" s="224"/>
      <c r="H2" s="224"/>
      <c r="I2" s="222" t="s">
        <v>1439</v>
      </c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</row>
    <row r="3" spans="1:27" ht="15.75" customHeight="1">
      <c r="A3" s="225"/>
      <c r="B3" s="219"/>
      <c r="C3" s="219"/>
      <c r="D3" s="219"/>
      <c r="E3" s="226" t="s">
        <v>1440</v>
      </c>
      <c r="F3" s="227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</row>
    <row r="4" spans="1:27" ht="15.75" customHeight="1">
      <c r="A4" s="221">
        <v>5</v>
      </c>
      <c r="B4" s="222" t="s">
        <v>1441</v>
      </c>
      <c r="C4" s="222" t="s">
        <v>1133</v>
      </c>
      <c r="D4" s="222" t="s">
        <v>844</v>
      </c>
      <c r="E4" s="222" t="s">
        <v>1438</v>
      </c>
      <c r="F4" s="223"/>
      <c r="G4" s="224"/>
      <c r="H4" s="224"/>
      <c r="I4" s="222" t="s">
        <v>1439</v>
      </c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</row>
    <row r="5" spans="1:27" ht="15.75" customHeight="1">
      <c r="A5" s="225"/>
      <c r="B5" s="219"/>
      <c r="C5" s="219"/>
      <c r="D5" s="219"/>
      <c r="E5" s="226" t="s">
        <v>1440</v>
      </c>
      <c r="F5" s="227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</row>
    <row r="6" spans="1:27" ht="15.75" customHeight="1">
      <c r="A6" s="221">
        <v>6</v>
      </c>
      <c r="B6" s="222" t="s">
        <v>1442</v>
      </c>
      <c r="C6" s="222" t="s">
        <v>94</v>
      </c>
      <c r="D6" s="222" t="s">
        <v>97</v>
      </c>
      <c r="E6" s="222" t="s">
        <v>1438</v>
      </c>
      <c r="F6" s="228" t="s">
        <v>1443</v>
      </c>
      <c r="G6" s="224"/>
      <c r="H6" s="229">
        <v>44</v>
      </c>
      <c r="I6" s="222" t="s">
        <v>1444</v>
      </c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</row>
    <row r="7" spans="1:27" ht="15.75" customHeight="1">
      <c r="A7" s="225"/>
      <c r="B7" s="219"/>
      <c r="C7" s="219"/>
      <c r="D7" s="219"/>
      <c r="E7" s="226" t="s">
        <v>1445</v>
      </c>
      <c r="F7" s="230" t="s">
        <v>1443</v>
      </c>
      <c r="G7" s="219"/>
      <c r="H7" s="231">
        <v>128</v>
      </c>
      <c r="I7" s="226" t="s">
        <v>1444</v>
      </c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</row>
    <row r="8" spans="1:27" ht="15.75" customHeight="1">
      <c r="A8" s="225"/>
      <c r="B8" s="219"/>
      <c r="C8" s="219"/>
      <c r="D8" s="219"/>
      <c r="E8" s="226" t="s">
        <v>1440</v>
      </c>
      <c r="F8" s="232"/>
      <c r="G8" s="233"/>
      <c r="H8" s="233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</row>
    <row r="9" spans="1:27" ht="15.75" customHeight="1">
      <c r="A9" s="221">
        <v>10</v>
      </c>
      <c r="B9" s="222" t="s">
        <v>1446</v>
      </c>
      <c r="C9" s="222" t="s">
        <v>1198</v>
      </c>
      <c r="D9" s="222" t="s">
        <v>1201</v>
      </c>
      <c r="E9" s="222" t="s">
        <v>1438</v>
      </c>
      <c r="F9" s="228" t="s">
        <v>1447</v>
      </c>
      <c r="G9" s="224"/>
      <c r="H9" s="229">
        <v>57</v>
      </c>
      <c r="I9" s="222" t="s">
        <v>1448</v>
      </c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</row>
    <row r="10" spans="1:27" ht="15.75" customHeight="1">
      <c r="A10" s="225"/>
      <c r="B10" s="219"/>
      <c r="C10" s="219"/>
      <c r="D10" s="219"/>
      <c r="E10" s="226" t="s">
        <v>1445</v>
      </c>
      <c r="F10" s="234" t="s">
        <v>1449</v>
      </c>
      <c r="G10" s="235"/>
      <c r="H10" s="236">
        <v>68</v>
      </c>
      <c r="I10" s="236" t="s">
        <v>1444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</row>
    <row r="11" spans="1:27" ht="15.75" customHeight="1">
      <c r="A11" s="225"/>
      <c r="B11" s="219"/>
      <c r="C11" s="219"/>
      <c r="D11" s="219"/>
      <c r="E11" s="226" t="s">
        <v>1450</v>
      </c>
      <c r="F11" s="234" t="s">
        <v>1451</v>
      </c>
      <c r="G11" s="235"/>
      <c r="H11" s="236">
        <v>93</v>
      </c>
      <c r="I11" s="236" t="s">
        <v>1444</v>
      </c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</row>
    <row r="12" spans="1:27" ht="15.75" customHeight="1">
      <c r="A12" s="225"/>
      <c r="B12" s="219"/>
      <c r="C12" s="219"/>
      <c r="D12" s="219"/>
      <c r="E12" s="226" t="s">
        <v>1440</v>
      </c>
      <c r="F12" s="227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</row>
    <row r="13" spans="1:27" ht="15.75" customHeight="1">
      <c r="A13" s="221">
        <v>11</v>
      </c>
      <c r="B13" s="222" t="s">
        <v>1452</v>
      </c>
      <c r="C13" s="222" t="s">
        <v>1167</v>
      </c>
      <c r="D13" s="222" t="s">
        <v>1169</v>
      </c>
      <c r="E13" s="224"/>
      <c r="F13" s="223"/>
      <c r="G13" s="224"/>
      <c r="H13" s="229">
        <v>69</v>
      </c>
      <c r="I13" s="222" t="s">
        <v>1439</v>
      </c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</row>
    <row r="14" spans="1:27" ht="15.75" customHeight="1">
      <c r="A14" s="225"/>
      <c r="B14" s="219"/>
      <c r="C14" s="219"/>
      <c r="D14" s="219"/>
      <c r="E14" s="226" t="s">
        <v>1440</v>
      </c>
      <c r="F14" s="227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</row>
    <row r="15" spans="1:27" ht="15.75" customHeight="1">
      <c r="A15" s="221">
        <v>18</v>
      </c>
      <c r="B15" s="222" t="s">
        <v>1453</v>
      </c>
      <c r="C15" s="222" t="s">
        <v>1127</v>
      </c>
      <c r="D15" s="222" t="s">
        <v>1130</v>
      </c>
      <c r="E15" s="224"/>
      <c r="F15" s="228"/>
      <c r="G15" s="224"/>
      <c r="H15" s="224"/>
      <c r="I15" s="222" t="s">
        <v>1439</v>
      </c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</row>
    <row r="16" spans="1:27" ht="15.75" customHeight="1">
      <c r="A16" s="225"/>
      <c r="B16" s="219"/>
      <c r="C16" s="219"/>
      <c r="D16" s="219"/>
      <c r="E16" s="226" t="s">
        <v>1440</v>
      </c>
      <c r="F16" s="230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</row>
    <row r="17" spans="1:26" ht="15.75" customHeight="1">
      <c r="A17" s="221">
        <v>20</v>
      </c>
      <c r="B17" s="222" t="s">
        <v>1454</v>
      </c>
      <c r="C17" s="222" t="s">
        <v>1029</v>
      </c>
      <c r="D17" s="222" t="s">
        <v>1032</v>
      </c>
      <c r="E17" s="222" t="s">
        <v>1455</v>
      </c>
      <c r="F17" s="228" t="s">
        <v>1456</v>
      </c>
      <c r="G17" s="224"/>
      <c r="H17" s="222" t="s">
        <v>1034</v>
      </c>
      <c r="I17" s="222" t="s">
        <v>1444</v>
      </c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</row>
    <row r="18" spans="1:26" ht="15.75" customHeight="1">
      <c r="A18" s="225"/>
      <c r="B18" s="219"/>
      <c r="C18" s="219"/>
      <c r="D18" s="219"/>
      <c r="E18" s="219"/>
      <c r="F18" s="230" t="s">
        <v>1457</v>
      </c>
      <c r="G18" s="219"/>
      <c r="H18" s="226" t="s">
        <v>1051</v>
      </c>
      <c r="I18" s="226" t="s">
        <v>1444</v>
      </c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</row>
    <row r="19" spans="1:26" ht="15.75" customHeight="1">
      <c r="A19" s="225"/>
      <c r="B19" s="219"/>
      <c r="C19" s="219"/>
      <c r="D19" s="219"/>
      <c r="E19" s="219"/>
      <c r="F19" s="230" t="s">
        <v>1457</v>
      </c>
      <c r="G19" s="219"/>
      <c r="H19" s="226" t="s">
        <v>1061</v>
      </c>
      <c r="I19" s="226" t="s">
        <v>1444</v>
      </c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</row>
    <row r="20" spans="1:26" ht="15.75" customHeight="1">
      <c r="A20" s="225"/>
      <c r="B20" s="219"/>
      <c r="C20" s="219"/>
      <c r="D20" s="219"/>
      <c r="E20" s="226" t="s">
        <v>1440</v>
      </c>
      <c r="F20" s="230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</row>
    <row r="21" spans="1:26" ht="15.75" customHeight="1">
      <c r="A21" s="221">
        <v>22</v>
      </c>
      <c r="B21" s="222" t="s">
        <v>1458</v>
      </c>
      <c r="C21" s="222" t="s">
        <v>1158</v>
      </c>
      <c r="D21" s="222" t="s">
        <v>1161</v>
      </c>
      <c r="E21" s="222" t="s">
        <v>1438</v>
      </c>
      <c r="F21" s="228" t="s">
        <v>1459</v>
      </c>
      <c r="G21" s="224"/>
      <c r="H21" s="222">
        <v>40</v>
      </c>
      <c r="I21" s="222" t="s">
        <v>1444</v>
      </c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</row>
    <row r="22" spans="1:26" ht="15.75" customHeight="1">
      <c r="A22" s="225"/>
      <c r="B22" s="219"/>
      <c r="C22" s="219"/>
      <c r="D22" s="219"/>
      <c r="E22" s="226" t="s">
        <v>1445</v>
      </c>
      <c r="F22" s="230" t="s">
        <v>1460</v>
      </c>
      <c r="G22" s="219"/>
      <c r="H22" s="226">
        <v>51</v>
      </c>
      <c r="I22" s="226" t="s">
        <v>1444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</row>
    <row r="23" spans="1:26" ht="15.75" customHeight="1">
      <c r="A23" s="225"/>
      <c r="B23" s="219"/>
      <c r="C23" s="219"/>
      <c r="D23" s="219"/>
      <c r="E23" s="226" t="s">
        <v>1450</v>
      </c>
      <c r="F23" s="230" t="s">
        <v>1461</v>
      </c>
      <c r="G23" s="219"/>
      <c r="H23" s="226">
        <v>55</v>
      </c>
      <c r="I23" s="226" t="s">
        <v>1444</v>
      </c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</row>
    <row r="24" spans="1:26" ht="15.75" customHeight="1">
      <c r="A24" s="225"/>
      <c r="B24" s="219"/>
      <c r="C24" s="219"/>
      <c r="D24" s="219"/>
      <c r="E24" s="226" t="s">
        <v>1462</v>
      </c>
      <c r="F24" s="230" t="s">
        <v>1463</v>
      </c>
      <c r="G24" s="219"/>
      <c r="H24" s="226">
        <v>117</v>
      </c>
      <c r="I24" s="226" t="s">
        <v>1444</v>
      </c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</row>
    <row r="25" spans="1:26" ht="15.75" customHeight="1">
      <c r="A25" s="225"/>
      <c r="B25" s="219"/>
      <c r="C25" s="219"/>
      <c r="D25" s="219"/>
      <c r="E25" s="226" t="s">
        <v>1440</v>
      </c>
      <c r="F25" s="230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</row>
    <row r="26" spans="1:26" ht="15.75" customHeight="1">
      <c r="A26" s="221">
        <v>23</v>
      </c>
      <c r="B26" s="222" t="s">
        <v>1464</v>
      </c>
      <c r="C26" s="222" t="s">
        <v>1172</v>
      </c>
      <c r="D26" s="222" t="s">
        <v>701</v>
      </c>
      <c r="E26" s="222" t="s">
        <v>1438</v>
      </c>
      <c r="F26" s="228" t="s">
        <v>1465</v>
      </c>
      <c r="G26" s="224"/>
      <c r="H26" s="222">
        <v>43</v>
      </c>
      <c r="I26" s="222" t="s">
        <v>1444</v>
      </c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</row>
    <row r="27" spans="1:26" ht="15.75" customHeight="1">
      <c r="A27" s="225"/>
      <c r="B27" s="219"/>
      <c r="C27" s="219"/>
      <c r="D27" s="219"/>
      <c r="E27" s="226" t="s">
        <v>1445</v>
      </c>
      <c r="F27" s="230" t="s">
        <v>1465</v>
      </c>
      <c r="G27" s="219"/>
      <c r="H27" s="226">
        <v>56</v>
      </c>
      <c r="I27" s="226" t="s">
        <v>1444</v>
      </c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</row>
    <row r="28" spans="1:26" ht="15.75" customHeight="1">
      <c r="A28" s="225"/>
      <c r="B28" s="219"/>
      <c r="C28" s="219"/>
      <c r="D28" s="219"/>
      <c r="E28" s="226" t="s">
        <v>1450</v>
      </c>
      <c r="F28" s="230" t="s">
        <v>1466</v>
      </c>
      <c r="G28" s="219"/>
      <c r="H28" s="226">
        <v>78</v>
      </c>
      <c r="I28" s="226" t="s">
        <v>1444</v>
      </c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</row>
    <row r="29" spans="1:26" ht="15.75" customHeight="1">
      <c r="A29" s="225"/>
      <c r="B29" s="219"/>
      <c r="C29" s="219"/>
      <c r="D29" s="219"/>
      <c r="E29" s="226" t="s">
        <v>1440</v>
      </c>
      <c r="F29" s="230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</row>
    <row r="30" spans="1:26" ht="15.75" customHeight="1">
      <c r="A30" s="221">
        <v>30</v>
      </c>
      <c r="B30" s="222" t="s">
        <v>1467</v>
      </c>
      <c r="C30" s="237" t="s">
        <v>1073</v>
      </c>
      <c r="D30" s="222" t="s">
        <v>1075</v>
      </c>
      <c r="E30" s="222" t="s">
        <v>1468</v>
      </c>
      <c r="F30" s="228">
        <v>2200</v>
      </c>
      <c r="G30" s="224"/>
      <c r="H30" s="222" t="s">
        <v>1077</v>
      </c>
      <c r="I30" s="222" t="s">
        <v>1444</v>
      </c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</row>
    <row r="31" spans="1:26" ht="15.75" customHeight="1">
      <c r="A31" s="225"/>
      <c r="B31" s="219"/>
      <c r="C31" s="219"/>
      <c r="D31" s="219"/>
      <c r="E31" s="226" t="s">
        <v>1468</v>
      </c>
      <c r="F31" s="230">
        <v>2400</v>
      </c>
      <c r="G31" s="219"/>
      <c r="H31" s="226">
        <v>26</v>
      </c>
      <c r="I31" s="226" t="s">
        <v>1444</v>
      </c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</row>
    <row r="32" spans="1:26" ht="15.75" customHeight="1">
      <c r="A32" s="225"/>
      <c r="B32" s="219"/>
      <c r="C32" s="219"/>
      <c r="D32" s="219"/>
      <c r="E32" s="226" t="s">
        <v>1469</v>
      </c>
      <c r="F32" s="230">
        <v>3667.3</v>
      </c>
      <c r="G32" s="219"/>
      <c r="H32" s="226">
        <v>35</v>
      </c>
      <c r="I32" s="226" t="s">
        <v>1444</v>
      </c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</row>
    <row r="33" spans="1:26" ht="15.75" customHeight="1">
      <c r="A33" s="225"/>
      <c r="B33" s="219"/>
      <c r="C33" s="219"/>
      <c r="D33" s="219"/>
      <c r="E33" s="226" t="s">
        <v>1470</v>
      </c>
      <c r="F33" s="230">
        <v>3667.3</v>
      </c>
      <c r="G33" s="219"/>
      <c r="H33" s="226">
        <v>45</v>
      </c>
      <c r="I33" s="226" t="s">
        <v>1444</v>
      </c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</row>
    <row r="34" spans="1:26" ht="15.75" customHeight="1">
      <c r="A34" s="225"/>
      <c r="B34" s="219"/>
      <c r="C34" s="219"/>
      <c r="D34" s="219"/>
      <c r="E34" s="226" t="s">
        <v>1471</v>
      </c>
      <c r="F34" s="230">
        <v>4094.18</v>
      </c>
      <c r="G34" s="219"/>
      <c r="H34" s="226">
        <v>59</v>
      </c>
      <c r="I34" s="226" t="s">
        <v>1444</v>
      </c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</row>
    <row r="35" spans="1:26" ht="15.75" customHeight="1">
      <c r="A35" s="225"/>
      <c r="B35" s="219"/>
      <c r="C35" s="219"/>
      <c r="D35" s="219"/>
      <c r="E35" s="226" t="s">
        <v>1472</v>
      </c>
      <c r="F35" s="230">
        <v>2456.69</v>
      </c>
      <c r="G35" s="219"/>
      <c r="H35" s="226">
        <v>76</v>
      </c>
      <c r="I35" s="226" t="s">
        <v>1444</v>
      </c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</row>
    <row r="36" spans="1:26" ht="15.75" customHeight="1">
      <c r="A36" s="225"/>
      <c r="B36" s="219"/>
      <c r="C36" s="219"/>
      <c r="D36" s="219"/>
      <c r="E36" s="226" t="s">
        <v>1473</v>
      </c>
      <c r="F36" s="230">
        <v>2453.36</v>
      </c>
      <c r="G36" s="219"/>
      <c r="H36" s="226">
        <v>86</v>
      </c>
      <c r="I36" s="226" t="s">
        <v>1444</v>
      </c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</row>
    <row r="37" spans="1:26" ht="15.75" customHeight="1">
      <c r="A37" s="225"/>
      <c r="B37" s="219"/>
      <c r="C37" s="219"/>
      <c r="D37" s="219"/>
      <c r="E37" s="226" t="s">
        <v>1440</v>
      </c>
      <c r="F37" s="230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</row>
    <row r="38" spans="1:26" ht="15.75" customHeight="1">
      <c r="A38" s="238">
        <v>7</v>
      </c>
      <c r="B38" s="239" t="s">
        <v>1474</v>
      </c>
      <c r="C38" s="240" t="s">
        <v>1475</v>
      </c>
      <c r="D38" s="239" t="s">
        <v>1476</v>
      </c>
      <c r="E38" s="241" t="s">
        <v>1438</v>
      </c>
      <c r="F38" s="242">
        <v>1144</v>
      </c>
      <c r="G38" s="241" t="s">
        <v>1444</v>
      </c>
      <c r="H38" s="241" t="s">
        <v>1477</v>
      </c>
      <c r="I38" s="241" t="s">
        <v>1478</v>
      </c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</row>
    <row r="39" spans="1:26" ht="15.75" customHeight="1">
      <c r="A39" s="39"/>
      <c r="B39" s="19"/>
      <c r="C39" s="19"/>
      <c r="D39" s="19"/>
      <c r="E39" s="19" t="s">
        <v>1445</v>
      </c>
      <c r="F39" s="243">
        <v>1119</v>
      </c>
      <c r="G39" s="19" t="s">
        <v>1444</v>
      </c>
      <c r="H39" s="19" t="s">
        <v>1479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6" ht="15.75" customHeight="1">
      <c r="A40" s="39"/>
      <c r="B40" s="19"/>
      <c r="C40" s="19"/>
      <c r="D40" s="19"/>
      <c r="E40" s="19" t="s">
        <v>1450</v>
      </c>
      <c r="F40" s="243">
        <v>1119</v>
      </c>
      <c r="G40" s="19" t="s">
        <v>1444</v>
      </c>
      <c r="H40" s="19" t="s">
        <v>1480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6" ht="15.75" customHeight="1">
      <c r="A41" s="39"/>
      <c r="B41" s="19"/>
      <c r="C41" s="19"/>
      <c r="D41" s="19"/>
      <c r="E41" s="19" t="s">
        <v>1440</v>
      </c>
      <c r="F41" s="243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6" ht="15.75" customHeight="1">
      <c r="A42" s="244">
        <v>1</v>
      </c>
      <c r="B42" s="239" t="s">
        <v>1481</v>
      </c>
      <c r="C42" s="239" t="s">
        <v>1482</v>
      </c>
      <c r="D42" s="245" t="s">
        <v>1483</v>
      </c>
      <c r="E42" s="245" t="s">
        <v>1484</v>
      </c>
      <c r="F42" s="246">
        <v>950</v>
      </c>
      <c r="G42" s="245" t="s">
        <v>1444</v>
      </c>
      <c r="H42" s="239" t="s">
        <v>1477</v>
      </c>
      <c r="I42" s="239" t="s">
        <v>1478</v>
      </c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1"/>
    </row>
    <row r="43" spans="1:26" ht="15.75" customHeight="1">
      <c r="A43" s="39"/>
      <c r="B43" s="19"/>
      <c r="C43" s="19"/>
      <c r="D43" s="19"/>
      <c r="E43" s="19" t="s">
        <v>1485</v>
      </c>
      <c r="F43" s="243">
        <v>950</v>
      </c>
      <c r="G43" s="19" t="s">
        <v>1444</v>
      </c>
      <c r="H43" s="19" t="s">
        <v>1486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6" ht="15.75" customHeight="1">
      <c r="A44" s="39"/>
      <c r="B44" s="19"/>
      <c r="C44" s="19"/>
      <c r="D44" s="19"/>
      <c r="E44" s="19" t="s">
        <v>1440</v>
      </c>
      <c r="F44" s="243">
        <f>9*20</f>
        <v>180</v>
      </c>
      <c r="G44" s="19" t="s">
        <v>1444</v>
      </c>
      <c r="H44" s="19" t="s">
        <v>1487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6" ht="15.75" customHeight="1">
      <c r="A45" s="238">
        <v>5</v>
      </c>
      <c r="B45" s="239" t="s">
        <v>1488</v>
      </c>
      <c r="C45" s="239" t="s">
        <v>1489</v>
      </c>
      <c r="D45" s="239" t="s">
        <v>1490</v>
      </c>
      <c r="E45" s="241" t="s">
        <v>1484</v>
      </c>
      <c r="F45" s="242">
        <f>330+22</f>
        <v>352</v>
      </c>
      <c r="G45" s="241" t="s">
        <v>1444</v>
      </c>
      <c r="H45" s="241" t="s">
        <v>1491</v>
      </c>
      <c r="I45" s="241" t="s">
        <v>1478</v>
      </c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</row>
    <row r="46" spans="1:26" ht="15.75" customHeight="1">
      <c r="A46" s="39"/>
      <c r="B46" s="19"/>
      <c r="C46" s="19"/>
      <c r="D46" s="19"/>
      <c r="E46" s="19" t="s">
        <v>1485</v>
      </c>
      <c r="F46" s="243">
        <v>330</v>
      </c>
      <c r="G46" s="19" t="s">
        <v>1444</v>
      </c>
      <c r="H46" s="19" t="s">
        <v>1492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6" ht="15.75" customHeight="1">
      <c r="A47" s="39"/>
      <c r="B47" s="19"/>
      <c r="C47" s="19"/>
      <c r="D47" s="19"/>
      <c r="E47" s="19" t="s">
        <v>1440</v>
      </c>
      <c r="F47" s="243">
        <f>7*22</f>
        <v>154</v>
      </c>
      <c r="G47" s="19" t="s">
        <v>1444</v>
      </c>
      <c r="H47" s="19" t="s">
        <v>1493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6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  <hyperlink ref="C30" r:id="rId2"/>
    <hyperlink ref="C38" r:id="rId3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Invoice 22-23</vt:lpstr>
      <vt:lpstr>Invoice 21-22</vt:lpstr>
      <vt:lpstr>Invoice 20-21</vt:lpstr>
      <vt:lpstr>Invoices 19-20</vt:lpstr>
      <vt:lpstr>Invoices 18-19</vt:lpstr>
      <vt:lpstr>Sheet7</vt:lpstr>
      <vt:lpstr>Sheet10</vt:lpstr>
      <vt:lpstr>Old Projects</vt:lpstr>
      <vt:lpstr>Upwork Projects</vt:lpstr>
      <vt:lpstr>Current Projects</vt:lpstr>
      <vt:lpstr>Monthly 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2022-01-28T10:40:21Z</dcterms:created>
  <dcterms:modified xsi:type="dcterms:W3CDTF">2022-08-17T13:44:09Z</dcterms:modified>
</cp:coreProperties>
</file>