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defaultThemeVersion="124226"/>
  <mc:AlternateContent xmlns:mc="http://schemas.openxmlformats.org/markup-compatibility/2006">
    <mc:Choice Requires="x15">
      <x15ac:absPath xmlns:x15ac="http://schemas.microsoft.com/office/spreadsheetml/2010/11/ac" url="/Users/mitsuhashi/github.com/mitsuhashi/chat-togovar/evaluation/human/"/>
    </mc:Choice>
  </mc:AlternateContent>
  <xr:revisionPtr revIDLastSave="0" documentId="13_ncr:1_{A959434F-37DC-B848-8DE9-23527E07AE14}" xr6:coauthVersionLast="47" xr6:coauthVersionMax="47" xr10:uidLastSave="{00000000-0000-0000-0000-000000000000}"/>
  <bookViews>
    <workbookView xWindow="1360" yWindow="500" windowWidth="27540" windowHeight="15300" xr2:uid="{00000000-000D-0000-FFFF-FFFF00000000}"/>
  </bookViews>
  <sheets>
    <sheet name="Evaluation" sheetId="1" r:id="rId1"/>
    <sheet name="Category Averages" sheetId="2" r:id="rId2"/>
    <sheet name="Win Rat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76" i="1" l="1"/>
  <c r="F76" i="1"/>
  <c r="E76" i="1"/>
  <c r="G75" i="1"/>
  <c r="F75" i="1"/>
  <c r="E75" i="1"/>
  <c r="G74" i="1"/>
  <c r="F74" i="1"/>
  <c r="E74" i="1"/>
  <c r="G73" i="1"/>
  <c r="F73" i="1"/>
  <c r="E73" i="1"/>
  <c r="G72" i="1"/>
  <c r="F72" i="1"/>
  <c r="E72" i="1"/>
  <c r="G71" i="1"/>
  <c r="F71" i="1"/>
  <c r="E71" i="1"/>
  <c r="G70" i="1"/>
  <c r="F70" i="1"/>
  <c r="E70" i="1"/>
  <c r="G69" i="1"/>
  <c r="F69" i="1"/>
  <c r="E69" i="1"/>
  <c r="G68" i="1"/>
  <c r="F68" i="1"/>
  <c r="E68" i="1"/>
  <c r="G67" i="1"/>
  <c r="F67" i="1"/>
  <c r="E67" i="1"/>
  <c r="G66" i="1"/>
  <c r="F66" i="1"/>
  <c r="E66" i="1"/>
  <c r="G65" i="1"/>
  <c r="F65" i="1"/>
  <c r="E65" i="1"/>
  <c r="G64" i="1"/>
  <c r="F64" i="1"/>
  <c r="E64" i="1"/>
  <c r="G63" i="1"/>
  <c r="F63" i="1"/>
  <c r="E63" i="1"/>
  <c r="G62" i="1"/>
  <c r="F62" i="1"/>
  <c r="E62" i="1"/>
  <c r="G61" i="1"/>
  <c r="F61" i="1"/>
  <c r="E61" i="1"/>
  <c r="G60" i="1"/>
  <c r="F60" i="1"/>
  <c r="E60" i="1"/>
  <c r="G59" i="1"/>
  <c r="F59" i="1"/>
  <c r="E59" i="1"/>
  <c r="G58" i="1"/>
  <c r="F58" i="1"/>
  <c r="E58" i="1"/>
  <c r="G57" i="1"/>
  <c r="F57" i="1"/>
  <c r="E57" i="1"/>
  <c r="G56" i="1"/>
  <c r="F56" i="1"/>
  <c r="E56" i="1"/>
  <c r="G55" i="1"/>
  <c r="F55" i="1"/>
  <c r="E55" i="1"/>
  <c r="G54" i="1"/>
  <c r="F54" i="1"/>
  <c r="E54" i="1"/>
  <c r="G53" i="1"/>
  <c r="F53" i="1"/>
  <c r="E53" i="1"/>
  <c r="G52" i="1"/>
  <c r="F52" i="1"/>
  <c r="E52" i="1"/>
  <c r="G51" i="1"/>
  <c r="F51" i="1"/>
  <c r="E51" i="1"/>
  <c r="G50" i="1"/>
  <c r="F50" i="1"/>
  <c r="E50" i="1"/>
  <c r="G49" i="1"/>
  <c r="F49" i="1"/>
  <c r="E49" i="1"/>
  <c r="G48" i="1"/>
  <c r="F48" i="1"/>
  <c r="E48" i="1"/>
  <c r="G47" i="1"/>
  <c r="F47" i="1"/>
  <c r="E47" i="1"/>
  <c r="G46" i="1"/>
  <c r="F46" i="1"/>
  <c r="E46" i="1"/>
  <c r="G45" i="1"/>
  <c r="F45" i="1"/>
  <c r="E45" i="1"/>
  <c r="G44" i="1"/>
  <c r="F44" i="1"/>
  <c r="E44" i="1"/>
  <c r="G43" i="1"/>
  <c r="F43" i="1"/>
  <c r="E43" i="1"/>
  <c r="G42" i="1"/>
  <c r="F42" i="1"/>
  <c r="E42" i="1"/>
  <c r="G41" i="1"/>
  <c r="F41" i="1"/>
  <c r="E41" i="1"/>
  <c r="G40" i="1"/>
  <c r="F40" i="1"/>
  <c r="E40" i="1"/>
  <c r="G39" i="1"/>
  <c r="F39" i="1"/>
  <c r="E39" i="1"/>
  <c r="G38" i="1"/>
  <c r="F38" i="1"/>
  <c r="E38" i="1"/>
  <c r="G37" i="1"/>
  <c r="F37" i="1"/>
  <c r="E37" i="1"/>
  <c r="G36" i="1"/>
  <c r="F36" i="1"/>
  <c r="E36" i="1"/>
  <c r="G35" i="1"/>
  <c r="F35" i="1"/>
  <c r="E35" i="1"/>
  <c r="G34" i="1"/>
  <c r="F34" i="1"/>
  <c r="E34" i="1"/>
  <c r="G33" i="1"/>
  <c r="F33" i="1"/>
  <c r="E33" i="1"/>
  <c r="G32" i="1"/>
  <c r="F32" i="1"/>
  <c r="E32" i="1"/>
  <c r="G31" i="1"/>
  <c r="F31" i="1"/>
  <c r="E31" i="1"/>
  <c r="G30" i="1"/>
  <c r="F30" i="1"/>
  <c r="E30" i="1"/>
  <c r="G29" i="1"/>
  <c r="F29" i="1"/>
  <c r="E29" i="1"/>
  <c r="G28" i="1"/>
  <c r="F28" i="1"/>
  <c r="E28" i="1"/>
  <c r="G27" i="1"/>
  <c r="F27" i="1"/>
  <c r="E27" i="1"/>
  <c r="G26" i="1"/>
  <c r="F26" i="1"/>
  <c r="E26" i="1"/>
  <c r="G25" i="1"/>
  <c r="F25" i="1"/>
  <c r="E25" i="1"/>
  <c r="G24" i="1"/>
  <c r="F24" i="1"/>
  <c r="E24" i="1"/>
  <c r="G23" i="1"/>
  <c r="F23" i="1"/>
  <c r="E23" i="1"/>
  <c r="G22" i="1"/>
  <c r="F22" i="1"/>
  <c r="E22" i="1"/>
  <c r="G21" i="1"/>
  <c r="F21" i="1"/>
  <c r="E21" i="1"/>
  <c r="G20" i="1"/>
  <c r="F20" i="1"/>
  <c r="E20" i="1"/>
  <c r="G19" i="1"/>
  <c r="F19" i="1"/>
  <c r="E19" i="1"/>
  <c r="G18" i="1"/>
  <c r="F18" i="1"/>
  <c r="E18" i="1"/>
  <c r="G17" i="1"/>
  <c r="F17" i="1"/>
  <c r="E17" i="1"/>
  <c r="G16" i="1"/>
  <c r="F16" i="1"/>
  <c r="E16" i="1"/>
  <c r="G15" i="1"/>
  <c r="F15" i="1"/>
  <c r="E15" i="1"/>
  <c r="G14" i="1"/>
  <c r="F14" i="1"/>
  <c r="E14" i="1"/>
  <c r="G13" i="1"/>
  <c r="F13" i="1"/>
  <c r="E13" i="1"/>
  <c r="G12" i="1"/>
  <c r="F12" i="1"/>
  <c r="E12" i="1"/>
  <c r="G11" i="1"/>
  <c r="F11" i="1"/>
  <c r="E11" i="1"/>
  <c r="G10" i="1"/>
  <c r="F10" i="1"/>
  <c r="E10" i="1"/>
  <c r="G9" i="1"/>
  <c r="F9" i="1"/>
  <c r="E9" i="1"/>
  <c r="G8" i="1"/>
  <c r="F8" i="1"/>
  <c r="E8" i="1"/>
  <c r="G7" i="1"/>
  <c r="F7" i="1"/>
  <c r="E7" i="1"/>
  <c r="G6" i="1"/>
  <c r="F6" i="1"/>
  <c r="E6" i="1"/>
  <c r="G5" i="1"/>
  <c r="F5" i="1"/>
  <c r="E5" i="1"/>
  <c r="G4" i="1"/>
  <c r="F4" i="1"/>
  <c r="E4" i="1"/>
  <c r="G3" i="1"/>
  <c r="F3" i="1"/>
  <c r="E3" i="1"/>
  <c r="G2" i="1"/>
  <c r="F2" i="1"/>
  <c r="E2" i="1"/>
</calcChain>
</file>

<file path=xl/sharedStrings.xml><?xml version="1.0" encoding="utf-8"?>
<sst xmlns="http://schemas.openxmlformats.org/spreadsheetml/2006/main" count="384" uniqueCount="191">
  <si>
    <t>ID</t>
  </si>
  <si>
    <t>Question</t>
  </si>
  <si>
    <t>rsID</t>
  </si>
  <si>
    <t>BestAnswer</t>
  </si>
  <si>
    <t>ChatTogoVar_Total</t>
  </si>
  <si>
    <t>GPT4o_Total</t>
  </si>
  <si>
    <t>VarChat_Total</t>
  </si>
  <si>
    <t>ChatTogoVar_Accuracy</t>
  </si>
  <si>
    <t>ChatTogoVar_Accuracy_reason_en</t>
  </si>
  <si>
    <t>ChatTogoVar_Accuracy_reason_ja</t>
  </si>
  <si>
    <t>ChatTogoVar_Clarity and Conciseness</t>
  </si>
  <si>
    <t>ChatTogoVar_Clarity and Conciseness_reason_en</t>
  </si>
  <si>
    <t>ChatTogoVar_Clarity and Conciseness_reason_ja</t>
  </si>
  <si>
    <t>ChatTogoVar_Completeness</t>
  </si>
  <si>
    <t>ChatTogoVar_Completeness_reason_en</t>
  </si>
  <si>
    <t>ChatTogoVar_Completeness_reason_ja</t>
  </si>
  <si>
    <t>ChatTogoVar_Evidence Support</t>
  </si>
  <si>
    <t>ChatTogoVar_Evidence Support_reason_en</t>
  </si>
  <si>
    <t>ChatTogoVar_Evidence Support_reason_ja</t>
  </si>
  <si>
    <t>ChatTogoVar_Logical Consistency</t>
  </si>
  <si>
    <t>ChatTogoVar_Logical Consistency_reason_en</t>
  </si>
  <si>
    <t>ChatTogoVar_Logical Consistency_reason_ja</t>
  </si>
  <si>
    <t>GPT4o_Accuracy</t>
  </si>
  <si>
    <t>GPT4o_Accuracy_reason_en</t>
  </si>
  <si>
    <t>GPT4o_Accuracy_reason_ja</t>
  </si>
  <si>
    <t>GPT4o_Clarity and Conciseness</t>
  </si>
  <si>
    <t>GPT4o_Clarity and Conciseness_reason_en</t>
  </si>
  <si>
    <t>GPT4o_Clarity and Conciseness_reason_ja</t>
  </si>
  <si>
    <t>GPT4o_Completeness</t>
  </si>
  <si>
    <t>GPT4o_Completeness_reason_en</t>
  </si>
  <si>
    <t>GPT4o_Completeness_reason_ja</t>
  </si>
  <si>
    <t>GPT4o_Evidence Support</t>
  </si>
  <si>
    <t>GPT4o_Evidence Support_reason_en</t>
  </si>
  <si>
    <t>GPT4o_Evidence Support_reason_ja</t>
  </si>
  <si>
    <t>GPT4o_Logical Consistency</t>
  </si>
  <si>
    <t>GPT4o_Logical Consistency_reason_en</t>
  </si>
  <si>
    <t>GPT4o_Logical Consistency_reason_ja</t>
  </si>
  <si>
    <t>VarChat_Accuracy</t>
  </si>
  <si>
    <t>VarChat_Accuracy_reason_en</t>
  </si>
  <si>
    <t>VarChat_Accuracy_reason_ja</t>
  </si>
  <si>
    <t>VarChat_Clarity and Conciseness</t>
  </si>
  <si>
    <t>VarChat_Clarity and Conciseness_reason_en</t>
  </si>
  <si>
    <t>VarChat_Clarity and Conciseness_reason_ja</t>
  </si>
  <si>
    <t>VarChat_Completeness</t>
  </si>
  <si>
    <t>VarChat_Completeness_reason_en</t>
  </si>
  <si>
    <t>VarChat_Completeness_reason_ja</t>
  </si>
  <si>
    <t>VarChat_Evidence Support</t>
  </si>
  <si>
    <t>VarChat_Evidence Support_reason_en</t>
  </si>
  <si>
    <t>VarChat_Evidence Support_reason_ja</t>
  </si>
  <si>
    <t>VarChat_Logical Consistency</t>
  </si>
  <si>
    <t>VarChat_Logical Consistency_reason_en</t>
  </si>
  <si>
    <t>VarChat_Logical Consistency_reason_ja</t>
  </si>
  <si>
    <t>q1</t>
  </si>
  <si>
    <t>q2</t>
  </si>
  <si>
    <t>q3</t>
  </si>
  <si>
    <t>q5</t>
  </si>
  <si>
    <t>q7</t>
  </si>
  <si>
    <t>q8</t>
  </si>
  <si>
    <t>q9</t>
  </si>
  <si>
    <t>q10</t>
  </si>
  <si>
    <t>q12</t>
  </si>
  <si>
    <t>q13</t>
  </si>
  <si>
    <t>q14</t>
  </si>
  <si>
    <t>q15</t>
  </si>
  <si>
    <t>q16</t>
  </si>
  <si>
    <t>q17</t>
  </si>
  <si>
    <t>q18</t>
  </si>
  <si>
    <t>q19</t>
  </si>
  <si>
    <t>q20</t>
  </si>
  <si>
    <t>q21</t>
  </si>
  <si>
    <t>q23</t>
  </si>
  <si>
    <t>q24</t>
  </si>
  <si>
    <t>q25</t>
  </si>
  <si>
    <t>q26</t>
  </si>
  <si>
    <t>q27</t>
  </si>
  <si>
    <t>q28</t>
  </si>
  <si>
    <t>q29</t>
  </si>
  <si>
    <t>q30</t>
  </si>
  <si>
    <t>q31</t>
  </si>
  <si>
    <t>q32</t>
  </si>
  <si>
    <t>q33</t>
  </si>
  <si>
    <t>q34</t>
  </si>
  <si>
    <t>q35</t>
  </si>
  <si>
    <t>q36</t>
  </si>
  <si>
    <t>rs704341</t>
  </si>
  <si>
    <t>rs762927460</t>
  </si>
  <si>
    <t>rs12037987</t>
  </si>
  <si>
    <t>rs571414497</t>
  </si>
  <si>
    <t>rs80356821</t>
  </si>
  <si>
    <t>rs1201448391</t>
  </si>
  <si>
    <t>rs431905511</t>
  </si>
  <si>
    <t>rs121913529</t>
  </si>
  <si>
    <t>rs745774658</t>
  </si>
  <si>
    <t>rs880315</t>
  </si>
  <si>
    <t>rs796053166</t>
  </si>
  <si>
    <t>rs796053229</t>
  </si>
  <si>
    <t>rs794726784</t>
  </si>
  <si>
    <t>rs763684724</t>
  </si>
  <si>
    <t>rs876660744</t>
  </si>
  <si>
    <t>rs727504136</t>
  </si>
  <si>
    <t>rs886042528</t>
  </si>
  <si>
    <t>rs1057519999</t>
  </si>
  <si>
    <t>rs794727152</t>
  </si>
  <si>
    <t>rs1208662086</t>
  </si>
  <si>
    <t>rs34637584</t>
  </si>
  <si>
    <t>rs796053216</t>
  </si>
  <si>
    <t>rs121913279</t>
  </si>
  <si>
    <t>rs587782044</t>
  </si>
  <si>
    <t>rs1489788269</t>
  </si>
  <si>
    <t>rs1170153450</t>
  </si>
  <si>
    <t>rs121918719</t>
  </si>
  <si>
    <t>rs113488022</t>
  </si>
  <si>
    <t>rs794726721</t>
  </si>
  <si>
    <t>VarChat</t>
  </si>
  <si>
    <t>ChatTogoVar</t>
  </si>
  <si>
    <t>GPT4o</t>
  </si>
  <si>
    <t>アフリカ人集団における具体的なアレル頻度を取得できないことを明示しているのが良い。</t>
  </si>
  <si>
    <t>頻度情報はないが、疾患と関連する遺伝子であることから、正の自然選択を否定し、負の選択を受け入れる傾向があることを推測しているところが良い。このバリアントがpathogenicであるかを推測するところまで行くと、より良いエビデンスの提供となると思うが</t>
  </si>
  <si>
    <t>もう少し高次元のreasningをするには、どのようなデータを足せば良いのか、考察するために良いサンプルになる</t>
  </si>
  <si>
    <t>エビデンスとなるデータがあることでハルシネーションを抑えている良い例</t>
  </si>
  <si>
    <t>FstやiHSなどの集団遺伝学ツールを情報として提供しているのが良い。将来的にこれらのツールの情報はTogoVarに組み込む候補となるか？</t>
  </si>
  <si>
    <t>異なる集団のアレル頻度や外部知識があるからこそできる推論を実施しており、TogoVarを使う良い例だと思う。</t>
  </si>
  <si>
    <t>TogoVarのデータを使う良い例</t>
  </si>
  <si>
    <t>正確なデータが推論の実施に有効な例</t>
  </si>
  <si>
    <t>各種キュレーションデータベースで報告がない旨を紹介し、その上でツールの予測での疾患関連性について述べているところが良い。</t>
  </si>
  <si>
    <t>ClinVarの情報を正しく拾えるところが良い</t>
  </si>
  <si>
    <t>正確なデータベースの情報が有効な例</t>
  </si>
  <si>
    <t>影響しないことをデータから推論している良い例</t>
  </si>
  <si>
    <t>正確なデータを元に推論を行う良い例</t>
  </si>
  <si>
    <t>この質問はChatTogoVarが強い</t>
  </si>
  <si>
    <t>文献情報があるとよりリッチな情報を提供できるかもしれないという例</t>
  </si>
  <si>
    <t>PharmGKBをTogoVarに導入するとどうなるのだろう？</t>
  </si>
  <si>
    <t>PharmGKBをTogoVarに組み込むとどうなる？</t>
  </si>
  <si>
    <t>ここで指摘されてるCPICは利用できるデータベースなのか？</t>
  </si>
  <si>
    <t>もう少し明確に否定するためには、文献情報や他のデータベースの情報が有用かもしれないので、考察の価値あり</t>
  </si>
  <si>
    <t>PharmGKBをTogoVarに組み込めないか？</t>
  </si>
  <si>
    <t>ClinVarなどのデータから的確に可能性を検証している良い例</t>
  </si>
  <si>
    <t>それぞれのアレルに対して細かな情報を提供しているところが、他を圧倒している</t>
  </si>
  <si>
    <t>それぞれのアレルについて情報を提供しているのが良い</t>
  </si>
  <si>
    <t>SpliceAIなどのツールのデータをTogoVarに組み込むことができないか</t>
  </si>
  <si>
    <t>CrisprDirectなどのツールとTogoVarの連携ができないか？</t>
  </si>
  <si>
    <t>遺伝形式のデータをMedGenから取得してないか？</t>
  </si>
  <si>
    <t>この手の推論はTogoVarのような正確なデータがあると得意かも</t>
  </si>
  <si>
    <t>この遺伝子に対する疾患情報がもう少し欲しい</t>
  </si>
  <si>
    <t>転写調節関係のデータが充実すると良い結果を得られる可能性がある</t>
  </si>
  <si>
    <t>情報は正しいが、エビデンスとなるソースへのリンクが充実すると良い</t>
  </si>
  <si>
    <t>リンクがダイレクトではない</t>
  </si>
  <si>
    <t>リンクがTogoVarではなく、なぜかdbSNP。リンク先は該当のバリアントだが</t>
  </si>
  <si>
    <t>TogoVarへのリンクより、gnomADなどのダイレクトなエビデンスの方がわかりやすい</t>
  </si>
  <si>
    <t>TogoVarは文献情報をもっと利用すべきことを指摘する良い例かもしれない</t>
  </si>
  <si>
    <t>ChatGPTはこのマッピングを間違えるのが大きな欠点</t>
  </si>
  <si>
    <t>致命的なミス</t>
  </si>
  <si>
    <t>情報が正確ではない</t>
  </si>
  <si>
    <t>情報が正しくないし、そのエビデンスが常にないので、基本的にアレル頻度などは信じることができない</t>
  </si>
  <si>
    <t>バリアントレベルでは正確性が低い</t>
  </si>
  <si>
    <t>間違い</t>
  </si>
  <si>
    <t>情報の正確性が著しく乏しい</t>
  </si>
  <si>
    <t>情報が著しく不正確</t>
  </si>
  <si>
    <t>間違った情報から間違った推論を実施している例で、ChatTogoVarの結果と対比して論文で紹介して良いと思う。</t>
  </si>
  <si>
    <t>間違ったデータを元に推論をしてしまう、むしろ紹介すべき例</t>
  </si>
  <si>
    <t>バリアントと遺伝子の関連付けを間違えてしまうところが致命的</t>
  </si>
  <si>
    <t>バリアントと遺伝子の関連付けの間違いが致命的</t>
  </si>
  <si>
    <t>バリアントと遺伝子の紐付けを間違えてしまうことが、このような質問においては致命的であることを報告するための良い例</t>
  </si>
  <si>
    <t>バリアントと遺伝子の関連付けを間違えているため、全体がハルシネーション</t>
  </si>
  <si>
    <t>バリアントと遺伝子の関連付けを間違っているため、致命的</t>
  </si>
  <si>
    <t>バリアントと遺伝子との関連付けミス</t>
  </si>
  <si>
    <t>あまりにもひどいハルシネーション</t>
  </si>
  <si>
    <t>情報を全く取れない場合は、ChatGPTの方がより広く情報を拾うためリッチかも</t>
  </si>
  <si>
    <t>エビデンスが足りない</t>
  </si>
  <si>
    <t>エビデンスがない</t>
  </si>
  <si>
    <t>エビデンスの提供なし</t>
  </si>
  <si>
    <t>質問に直接関係のない情報がある。</t>
  </si>
  <si>
    <t>頻度情報はない</t>
  </si>
  <si>
    <t>アレル頻度はない</t>
  </si>
  <si>
    <t>アレル頻度は無理</t>
  </si>
  <si>
    <t>VarChatが有効性を高く評価できる例</t>
  </si>
  <si>
    <t>文献情報を利用する好例</t>
  </si>
  <si>
    <t>文献情報を利用する好事例</t>
  </si>
  <si>
    <t>この手の問題も、もしVarChatが薬剤関係にチューニングされていたら強いと思う。</t>
  </si>
  <si>
    <t>この手の質問は答えることができない。この手の質問がどのような分類なのか、論文を書く際には言及する必要がある</t>
  </si>
  <si>
    <t>この手の質問は文献情報を使う方がリッチな回答を生成できる</t>
  </si>
  <si>
    <t>Model</t>
  </si>
  <si>
    <t>Criterion</t>
  </si>
  <si>
    <t>Average Score</t>
  </si>
  <si>
    <t>Accuracy</t>
  </si>
  <si>
    <t>Completeness</t>
  </si>
  <si>
    <t>Logical Consistency</t>
  </si>
  <si>
    <t>Clarity and Conciseness</t>
  </si>
  <si>
    <t>Evidence Support</t>
  </si>
  <si>
    <t>Wins</t>
  </si>
  <si>
    <t>Win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</si>
</sst>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ＭＳ Ｐゴシック"/>
      <family val="2"/>
      <scheme val="minor"/>
    </font>
    <font>
      <b/>
      <sz val="11"/>
      <color theme="1"/>
      <name val="ＭＳ Ｐゴシック"/>
      <family val="2"/>
      <scheme val="minor"/>
    </font>
    <font>
      <sz val="6"/>
      <name val="ＭＳ Ｐゴシック"/>
      <family val="3"/>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a:pPr>
            <a:r>
              <a:rPr lang="en-US"/>
              <a:t>Average Scores per Category</a:t>
            </a:r>
          </a:p>
        </c:rich>
      </c:tx>
      <c:overlay val="0"/>
    </c:title>
    <c:autoTitleDeleted val="0"/>
    <c:plotArea>
      <c:layout/>
      <c:barChart>
        <c:barDir val="col"/>
        <c:grouping val="clustered"/>
        <c:varyColors val="0"/>
        <c:ser>
          <c:idx val="0"/>
          <c:order val="0"/>
          <c:tx>
            <c:v>ChatTogoVar</c:v>
          </c:tx>
          <c:invertIfNegative val="0"/>
          <c:cat>
            <c:strRef>
              <c:f>'Category Averages'!$B$2:$B$6</c:f>
              <c:strCache>
                <c:ptCount val="5"/>
                <c:pt idx="0">
                  <c:v>Accuracy</c:v>
                </c:pt>
                <c:pt idx="1">
                  <c:v>Completeness</c:v>
                </c:pt>
                <c:pt idx="2">
                  <c:v>Logical Consistency</c:v>
                </c:pt>
                <c:pt idx="3">
                  <c:v>Clarity and Conciseness</c:v>
                </c:pt>
                <c:pt idx="4">
                  <c:v>Evidence Support</c:v>
                </c:pt>
              </c:strCache>
            </c:strRef>
          </c:cat>
          <c:val>
            <c:numRef>
              <c:f>'Category Averages'!$C$2:$C$6</c:f>
              <c:numCache>
                <c:formatCode>General</c:formatCode>
                <c:ptCount val="5"/>
                <c:pt idx="0">
                  <c:v>8.64</c:v>
                </c:pt>
                <c:pt idx="1">
                  <c:v>8.4933333333333341</c:v>
                </c:pt>
                <c:pt idx="2">
                  <c:v>8.64</c:v>
                </c:pt>
                <c:pt idx="3">
                  <c:v>8.64</c:v>
                </c:pt>
                <c:pt idx="4">
                  <c:v>8.44</c:v>
                </c:pt>
              </c:numCache>
            </c:numRef>
          </c:val>
          <c:extLst>
            <c:ext xmlns:c16="http://schemas.microsoft.com/office/drawing/2014/chart" uri="{C3380CC4-5D6E-409C-BE32-E72D297353CC}">
              <c16:uniqueId val="{00000000-B845-4848-A0D4-183E2C3261A6}"/>
            </c:ext>
          </c:extLst>
        </c:ser>
        <c:ser>
          <c:idx val="1"/>
          <c:order val="1"/>
          <c:tx>
            <c:v>GPT4o</c:v>
          </c:tx>
          <c:invertIfNegative val="0"/>
          <c:cat>
            <c:strRef>
              <c:f>'Category Averages'!$B$7:$B$11</c:f>
              <c:strCache>
                <c:ptCount val="5"/>
                <c:pt idx="0">
                  <c:v>Accuracy</c:v>
                </c:pt>
                <c:pt idx="1">
                  <c:v>Completeness</c:v>
                </c:pt>
                <c:pt idx="2">
                  <c:v>Logical Consistency</c:v>
                </c:pt>
                <c:pt idx="3">
                  <c:v>Clarity and Conciseness</c:v>
                </c:pt>
                <c:pt idx="4">
                  <c:v>Evidence Support</c:v>
                </c:pt>
              </c:strCache>
            </c:strRef>
          </c:cat>
          <c:val>
            <c:numRef>
              <c:f>'Category Averages'!$C$7:$C$11</c:f>
              <c:numCache>
                <c:formatCode>General</c:formatCode>
                <c:ptCount val="5"/>
                <c:pt idx="0">
                  <c:v>2.2799999999999998</c:v>
                </c:pt>
                <c:pt idx="1">
                  <c:v>4.88</c:v>
                </c:pt>
                <c:pt idx="2">
                  <c:v>4.9333333333333336</c:v>
                </c:pt>
                <c:pt idx="3">
                  <c:v>5.0133333333333336</c:v>
                </c:pt>
                <c:pt idx="4">
                  <c:v>2.0533333333333328</c:v>
                </c:pt>
              </c:numCache>
            </c:numRef>
          </c:val>
          <c:extLst>
            <c:ext xmlns:c16="http://schemas.microsoft.com/office/drawing/2014/chart" uri="{C3380CC4-5D6E-409C-BE32-E72D297353CC}">
              <c16:uniqueId val="{00000001-B845-4848-A0D4-183E2C3261A6}"/>
            </c:ext>
          </c:extLst>
        </c:ser>
        <c:ser>
          <c:idx val="2"/>
          <c:order val="2"/>
          <c:tx>
            <c:v>VarChat</c:v>
          </c:tx>
          <c:invertIfNegative val="0"/>
          <c:cat>
            <c:strRef>
              <c:f>'Category Averages'!$B$12:$B$16</c:f>
              <c:strCache>
                <c:ptCount val="5"/>
                <c:pt idx="0">
                  <c:v>Accuracy</c:v>
                </c:pt>
                <c:pt idx="1">
                  <c:v>Completeness</c:v>
                </c:pt>
                <c:pt idx="2">
                  <c:v>Logical Consistency</c:v>
                </c:pt>
                <c:pt idx="3">
                  <c:v>Clarity and Conciseness</c:v>
                </c:pt>
                <c:pt idx="4">
                  <c:v>Evidence Support</c:v>
                </c:pt>
              </c:strCache>
            </c:strRef>
          </c:cat>
          <c:val>
            <c:numRef>
              <c:f>'Category Averages'!$C$12:$C$16</c:f>
              <c:numCache>
                <c:formatCode>General</c:formatCode>
                <c:ptCount val="5"/>
                <c:pt idx="0">
                  <c:v>6.4933333333333332</c:v>
                </c:pt>
                <c:pt idx="1">
                  <c:v>5.706666666666667</c:v>
                </c:pt>
                <c:pt idx="2">
                  <c:v>6.7333333333333334</c:v>
                </c:pt>
                <c:pt idx="3">
                  <c:v>6.5733333333333333</c:v>
                </c:pt>
                <c:pt idx="4">
                  <c:v>5.5866666666666669</c:v>
                </c:pt>
              </c:numCache>
            </c:numRef>
          </c:val>
          <c:extLst>
            <c:ext xmlns:c16="http://schemas.microsoft.com/office/drawing/2014/chart" uri="{C3380CC4-5D6E-409C-BE32-E72D297353CC}">
              <c16:uniqueId val="{00000002-B845-4848-A0D4-183E2C3261A6}"/>
            </c:ext>
          </c:extLst>
        </c:ser>
        <c:dLbls>
          <c:showLegendKey val="0"/>
          <c:showVal val="0"/>
          <c:showCatName val="0"/>
          <c:showSerName val="0"/>
          <c:showPercent val="0"/>
          <c:showBubbleSize val="0"/>
        </c:dLbls>
        <c:gapWidth val="150"/>
        <c:axId val="50010001"/>
        <c:axId val="50010002"/>
      </c:barChart>
      <c:catAx>
        <c:axId val="50010001"/>
        <c:scaling>
          <c:orientation val="minMax"/>
        </c:scaling>
        <c:delete val="0"/>
        <c:axPos val="b"/>
        <c:title>
          <c:tx>
            <c:rich>
              <a:bodyPr/>
              <a:lstStyle/>
              <a:p>
                <a:pPr>
                  <a:defRPr/>
                </a:pPr>
                <a:r>
                  <a:rPr lang="en-US"/>
                  <a:t>Criterion</a:t>
                </a:r>
              </a:p>
            </c:rich>
          </c:tx>
          <c:overlay val="0"/>
        </c:title>
        <c:numFmt formatCode="General" sourceLinked="0"/>
        <c:majorTickMark val="out"/>
        <c:minorTickMark val="none"/>
        <c:tickLblPos val="nextTo"/>
        <c:crossAx val="50010002"/>
        <c:crosses val="autoZero"/>
        <c:auto val="1"/>
        <c:lblAlgn val="ctr"/>
        <c:lblOffset val="100"/>
        <c:noMultiLvlLbl val="0"/>
      </c:catAx>
      <c:valAx>
        <c:axId val="50010002"/>
        <c:scaling>
          <c:orientation val="minMax"/>
        </c:scaling>
        <c:delete val="0"/>
        <c:axPos val="l"/>
        <c:majorGridlines/>
        <c:title>
          <c:tx>
            <c:rich>
              <a:bodyPr/>
              <a:lstStyle/>
              <a:p>
                <a:pPr>
                  <a:defRPr/>
                </a:pPr>
                <a:r>
                  <a:rPr lang="en-US"/>
                  <a:t>Average Score</a:t>
                </a:r>
              </a:p>
            </c:rich>
          </c:tx>
          <c:overlay val="0"/>
        </c:title>
        <c:numFmt formatCode="General" sourceLinked="1"/>
        <c:majorTickMark val="out"/>
        <c:minorTickMark val="none"/>
        <c:tickLblPos val="nextTo"/>
        <c:crossAx val="5001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76"/>
  <sheetViews>
    <sheetView tabSelected="1" workbookViewId="0">
      <selection activeCell="F12" sqref="F12"/>
    </sheetView>
  </sheetViews>
  <sheetFormatPr baseColWidth="10" defaultColWidth="8.83203125" defaultRowHeight="14"/>
  <cols>
    <col min="4" max="4" width="11" customWidth="1"/>
    <col min="10" max="10" width="27.33203125" customWidth="1"/>
  </cols>
  <sheetData>
    <row r="1" spans="1:5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row>
    <row r="2" spans="1:52">
      <c r="A2">
        <v>1</v>
      </c>
      <c r="B2" t="s">
        <v>52</v>
      </c>
      <c r="C2" t="s">
        <v>84</v>
      </c>
      <c r="D2" t="s">
        <v>113</v>
      </c>
      <c r="E2" t="str">
        <f>HYPERLINK("https://github.com/mitsuhashi/chat-togovar/blob/main/answers/chat_togovar/q1/rs704341.md", "39")</f>
        <v>39</v>
      </c>
      <c r="F2" t="str">
        <f>HYPERLINK("https://github.com/mitsuhashi/chat-togovar/blob/main/answers/gpt-4o/q1/rs704341.md", "19")</f>
        <v>19</v>
      </c>
      <c r="G2" t="str">
        <f>HYPERLINK("https://github.com/mitsuhashi/chat-togovar/blob/main/answers/varchat/rs704341.md", "40")</f>
        <v>40</v>
      </c>
      <c r="H2">
        <v>8</v>
      </c>
      <c r="K2">
        <v>8</v>
      </c>
      <c r="N2">
        <v>7</v>
      </c>
      <c r="Q2">
        <v>8</v>
      </c>
      <c r="T2">
        <v>8</v>
      </c>
      <c r="W2">
        <v>2</v>
      </c>
      <c r="Z2">
        <v>5</v>
      </c>
      <c r="AC2">
        <v>5</v>
      </c>
      <c r="AF2">
        <v>2</v>
      </c>
      <c r="AI2">
        <v>5</v>
      </c>
      <c r="AL2">
        <v>8</v>
      </c>
      <c r="AO2">
        <v>8</v>
      </c>
      <c r="AR2">
        <v>8</v>
      </c>
      <c r="AU2">
        <v>8</v>
      </c>
      <c r="AX2">
        <v>8</v>
      </c>
    </row>
    <row r="3" spans="1:52">
      <c r="A3">
        <v>2</v>
      </c>
      <c r="B3" t="s">
        <v>52</v>
      </c>
      <c r="C3" t="s">
        <v>85</v>
      </c>
      <c r="D3" t="s">
        <v>114</v>
      </c>
      <c r="E3" t="str">
        <f>HYPERLINK("https://github.com/mitsuhashi/chat-togovar/blob/main/answers/chat_togovar/q1/rs762927460.md", "40")</f>
        <v>40</v>
      </c>
      <c r="F3" t="str">
        <f>HYPERLINK("https://github.com/mitsuhashi/chat-togovar/blob/main/answers/gpt-4o/q1/rs762927460.md", "16")</f>
        <v>16</v>
      </c>
      <c r="G3" t="str">
        <f>HYPERLINK("https://github.com/mitsuhashi/chat-togovar/blob/main/answers/varchat/rs762927460.md", "38")</f>
        <v>38</v>
      </c>
      <c r="H3">
        <v>8</v>
      </c>
      <c r="K3">
        <v>8</v>
      </c>
      <c r="N3">
        <v>8</v>
      </c>
      <c r="Q3">
        <v>8</v>
      </c>
      <c r="T3">
        <v>8</v>
      </c>
      <c r="W3">
        <v>2</v>
      </c>
      <c r="Z3">
        <v>5</v>
      </c>
      <c r="AC3">
        <v>2</v>
      </c>
      <c r="AF3">
        <v>2</v>
      </c>
      <c r="AI3">
        <v>5</v>
      </c>
      <c r="AL3">
        <v>8</v>
      </c>
      <c r="AO3">
        <v>8</v>
      </c>
      <c r="AR3">
        <v>7</v>
      </c>
      <c r="AU3">
        <v>7</v>
      </c>
      <c r="AX3">
        <v>8</v>
      </c>
    </row>
    <row r="4" spans="1:52">
      <c r="A4">
        <v>3</v>
      </c>
      <c r="B4" t="s">
        <v>52</v>
      </c>
      <c r="C4" t="s">
        <v>86</v>
      </c>
      <c r="D4" t="s">
        <v>114</v>
      </c>
      <c r="E4" t="str">
        <f>HYPERLINK("https://github.com/mitsuhashi/chat-togovar/blob/main/answers/chat_togovar/q1/rs12037987.md", "40")</f>
        <v>40</v>
      </c>
      <c r="F4" t="str">
        <f>HYPERLINK("https://github.com/mitsuhashi/chat-togovar/blob/main/answers/gpt-4o/q1/rs12037987.md", "19")</f>
        <v>19</v>
      </c>
      <c r="G4" t="str">
        <f>HYPERLINK("https://github.com/mitsuhashi/chat-togovar/blob/main/answers/varchat/rs12037987.md", "38")</f>
        <v>38</v>
      </c>
      <c r="H4">
        <v>8</v>
      </c>
      <c r="K4">
        <v>8</v>
      </c>
      <c r="N4">
        <v>8</v>
      </c>
      <c r="Q4">
        <v>8</v>
      </c>
      <c r="T4">
        <v>8</v>
      </c>
      <c r="W4">
        <v>2</v>
      </c>
      <c r="Z4">
        <v>5</v>
      </c>
      <c r="AC4">
        <v>5</v>
      </c>
      <c r="AF4">
        <v>2</v>
      </c>
      <c r="AI4">
        <v>5</v>
      </c>
      <c r="AL4">
        <v>8</v>
      </c>
      <c r="AO4">
        <v>8</v>
      </c>
      <c r="AR4">
        <v>7</v>
      </c>
      <c r="AU4">
        <v>7</v>
      </c>
      <c r="AX4">
        <v>8</v>
      </c>
    </row>
    <row r="5" spans="1:52">
      <c r="A5">
        <v>4</v>
      </c>
      <c r="B5" t="s">
        <v>53</v>
      </c>
      <c r="C5" t="s">
        <v>87</v>
      </c>
      <c r="D5" t="s">
        <v>114</v>
      </c>
      <c r="E5" t="str">
        <f>HYPERLINK("https://github.com/mitsuhashi/chat-togovar/blob/main/answers/chat_togovar/q2/rs571414497.md", "45")</f>
        <v>45</v>
      </c>
      <c r="F5" t="str">
        <f>HYPERLINK("https://github.com/mitsuhashi/chat-togovar/blob/main/answers/gpt-4o/q2/rs571414497.md", "5")</f>
        <v>5</v>
      </c>
      <c r="G5" t="str">
        <f>HYPERLINK("https://github.com/mitsuhashi/chat-togovar/blob/main/answers/varchat/rs571414497.md", "13")</f>
        <v>13</v>
      </c>
      <c r="H5">
        <v>9</v>
      </c>
      <c r="K5">
        <v>9</v>
      </c>
      <c r="N5">
        <v>9</v>
      </c>
      <c r="Q5">
        <v>9</v>
      </c>
      <c r="T5">
        <v>9</v>
      </c>
      <c r="W5">
        <v>1</v>
      </c>
      <c r="Z5">
        <v>1</v>
      </c>
      <c r="AC5">
        <v>1</v>
      </c>
      <c r="AF5">
        <v>1</v>
      </c>
      <c r="AI5">
        <v>1</v>
      </c>
      <c r="AL5">
        <v>1</v>
      </c>
      <c r="AO5">
        <v>1</v>
      </c>
      <c r="AR5">
        <v>5</v>
      </c>
      <c r="AU5">
        <v>1</v>
      </c>
      <c r="AX5">
        <v>5</v>
      </c>
    </row>
    <row r="6" spans="1:52">
      <c r="A6">
        <v>5</v>
      </c>
      <c r="B6" t="s">
        <v>54</v>
      </c>
      <c r="C6" t="s">
        <v>88</v>
      </c>
      <c r="D6" t="s">
        <v>114</v>
      </c>
      <c r="E6" t="str">
        <f>HYPERLINK("https://github.com/mitsuhashi/chat-togovar/blob/main/answers/chat_togovar/q3/rs80356821.md", "48")</f>
        <v>48</v>
      </c>
      <c r="F6" t="str">
        <f>HYPERLINK("https://github.com/mitsuhashi/chat-togovar/blob/main/answers/gpt-4o/q3/rs80356821.md", "5")</f>
        <v>5</v>
      </c>
      <c r="G6" t="str">
        <f>HYPERLINK("https://github.com/mitsuhashi/chat-togovar/blob/main/answers/varchat/rs80356821.md", "43")</f>
        <v>43</v>
      </c>
      <c r="H6">
        <v>10</v>
      </c>
      <c r="K6">
        <v>9</v>
      </c>
      <c r="N6">
        <v>10</v>
      </c>
      <c r="Q6">
        <v>10</v>
      </c>
      <c r="T6">
        <v>9</v>
      </c>
      <c r="W6">
        <v>1</v>
      </c>
      <c r="Y6" t="s">
        <v>150</v>
      </c>
      <c r="Z6">
        <v>1</v>
      </c>
      <c r="AC6">
        <v>1</v>
      </c>
      <c r="AF6">
        <v>1</v>
      </c>
      <c r="AI6">
        <v>1</v>
      </c>
      <c r="AL6">
        <v>9</v>
      </c>
      <c r="AO6">
        <v>9</v>
      </c>
      <c r="AR6">
        <v>8</v>
      </c>
      <c r="AU6">
        <v>8</v>
      </c>
      <c r="AX6">
        <v>9</v>
      </c>
    </row>
    <row r="7" spans="1:52">
      <c r="A7">
        <v>6</v>
      </c>
      <c r="B7" t="s">
        <v>54</v>
      </c>
      <c r="C7" t="s">
        <v>89</v>
      </c>
      <c r="D7" t="s">
        <v>114</v>
      </c>
      <c r="E7" t="str">
        <f>HYPERLINK("https://github.com/mitsuhashi/chat-togovar/blob/main/answers/chat_togovar/q3/rs1201448391.md", "50")</f>
        <v>50</v>
      </c>
      <c r="F7" t="str">
        <f>HYPERLINK("https://github.com/mitsuhashi/chat-togovar/blob/main/answers/gpt-4o/q3/rs1201448391.md", "5")</f>
        <v>5</v>
      </c>
      <c r="G7" t="str">
        <f>HYPERLINK("https://github.com/mitsuhashi/chat-togovar/blob/main/answers/varchat/rs1201448391.md", "45")</f>
        <v>45</v>
      </c>
      <c r="H7">
        <v>10</v>
      </c>
      <c r="K7">
        <v>10</v>
      </c>
      <c r="N7">
        <v>10</v>
      </c>
      <c r="Q7">
        <v>10</v>
      </c>
      <c r="T7">
        <v>10</v>
      </c>
      <c r="W7">
        <v>1</v>
      </c>
      <c r="Y7" t="s">
        <v>151</v>
      </c>
      <c r="Z7">
        <v>1</v>
      </c>
      <c r="AC7">
        <v>1</v>
      </c>
      <c r="AF7">
        <v>1</v>
      </c>
      <c r="AI7">
        <v>1</v>
      </c>
      <c r="AL7">
        <v>9</v>
      </c>
      <c r="AO7">
        <v>9</v>
      </c>
      <c r="AR7">
        <v>9</v>
      </c>
      <c r="AU7">
        <v>9</v>
      </c>
      <c r="AX7">
        <v>9</v>
      </c>
    </row>
    <row r="8" spans="1:52">
      <c r="A8">
        <v>7</v>
      </c>
      <c r="B8" t="s">
        <v>54</v>
      </c>
      <c r="C8" t="s">
        <v>90</v>
      </c>
      <c r="D8" t="s">
        <v>114</v>
      </c>
      <c r="E8" t="str">
        <f>HYPERLINK("https://github.com/mitsuhashi/chat-togovar/blob/main/answers/chat_togovar/q3/rs431905511.md", "47")</f>
        <v>47</v>
      </c>
      <c r="F8" t="str">
        <f>HYPERLINK("https://github.com/mitsuhashi/chat-togovar/blob/main/answers/gpt-4o/q3/rs431905511.md", "5")</f>
        <v>5</v>
      </c>
      <c r="G8" t="str">
        <f>HYPERLINK("https://github.com/mitsuhashi/chat-togovar/blob/main/answers/varchat/rs431905511.md", "46")</f>
        <v>46</v>
      </c>
      <c r="H8">
        <v>10</v>
      </c>
      <c r="K8">
        <v>9</v>
      </c>
      <c r="N8">
        <v>9</v>
      </c>
      <c r="Q8">
        <v>10</v>
      </c>
      <c r="T8">
        <v>9</v>
      </c>
      <c r="W8">
        <v>1</v>
      </c>
      <c r="Z8">
        <v>1</v>
      </c>
      <c r="AC8">
        <v>1</v>
      </c>
      <c r="AF8">
        <v>1</v>
      </c>
      <c r="AI8">
        <v>1</v>
      </c>
      <c r="AL8">
        <v>10</v>
      </c>
      <c r="AO8">
        <v>9</v>
      </c>
      <c r="AR8">
        <v>9</v>
      </c>
      <c r="AU8">
        <v>9</v>
      </c>
      <c r="AX8">
        <v>9</v>
      </c>
    </row>
    <row r="9" spans="1:52">
      <c r="A9">
        <v>8</v>
      </c>
      <c r="B9" t="s">
        <v>54</v>
      </c>
      <c r="C9" t="s">
        <v>91</v>
      </c>
      <c r="D9" t="s">
        <v>114</v>
      </c>
      <c r="E9" t="str">
        <f>HYPERLINK("https://github.com/mitsuhashi/chat-togovar/blob/main/answers/chat_togovar/q3/rs121913529.md", "47")</f>
        <v>47</v>
      </c>
      <c r="F9" t="str">
        <f>HYPERLINK("https://github.com/mitsuhashi/chat-togovar/blob/main/answers/gpt-4o/q3/rs121913529.md", "5")</f>
        <v>5</v>
      </c>
      <c r="G9" t="str">
        <f>HYPERLINK("https://github.com/mitsuhashi/chat-togovar/blob/main/answers/varchat/rs121913529.md", "46")</f>
        <v>46</v>
      </c>
      <c r="H9">
        <v>10</v>
      </c>
      <c r="K9">
        <v>9</v>
      </c>
      <c r="N9">
        <v>9</v>
      </c>
      <c r="Q9">
        <v>10</v>
      </c>
      <c r="T9">
        <v>9</v>
      </c>
      <c r="W9">
        <v>1</v>
      </c>
      <c r="Z9">
        <v>1</v>
      </c>
      <c r="AC9">
        <v>1</v>
      </c>
      <c r="AF9">
        <v>1</v>
      </c>
      <c r="AI9">
        <v>1</v>
      </c>
      <c r="AL9">
        <v>10</v>
      </c>
      <c r="AO9">
        <v>9</v>
      </c>
      <c r="AR9">
        <v>9</v>
      </c>
      <c r="AU9">
        <v>9</v>
      </c>
      <c r="AX9">
        <v>9</v>
      </c>
    </row>
    <row r="10" spans="1:52">
      <c r="A10">
        <v>9</v>
      </c>
      <c r="B10" t="s">
        <v>55</v>
      </c>
      <c r="C10" t="s">
        <v>92</v>
      </c>
      <c r="D10" t="s">
        <v>114</v>
      </c>
      <c r="E10" t="str">
        <f>HYPERLINK("https://github.com/mitsuhashi/chat-togovar/blob/main/answers/chat_togovar/q5/rs745774658.md", "47")</f>
        <v>47</v>
      </c>
      <c r="F10" t="str">
        <f>HYPERLINK("https://github.com/mitsuhashi/chat-togovar/blob/main/answers/gpt-4o/q5/rs745774658.md", "41")</f>
        <v>41</v>
      </c>
      <c r="G10" t="str">
        <f>HYPERLINK("https://github.com/mitsuhashi/chat-togovar/blob/main/answers/varchat/rs745774658.md", "39")</f>
        <v>39</v>
      </c>
      <c r="H10">
        <v>10</v>
      </c>
      <c r="K10">
        <v>9</v>
      </c>
      <c r="N10">
        <v>9</v>
      </c>
      <c r="Q10">
        <v>10</v>
      </c>
      <c r="T10">
        <v>9</v>
      </c>
      <c r="W10">
        <v>10</v>
      </c>
      <c r="Z10">
        <v>9</v>
      </c>
      <c r="AC10">
        <v>9</v>
      </c>
      <c r="AF10">
        <v>7</v>
      </c>
      <c r="AI10">
        <v>6</v>
      </c>
      <c r="AL10">
        <v>9</v>
      </c>
      <c r="AO10">
        <v>8</v>
      </c>
      <c r="AR10">
        <v>8</v>
      </c>
      <c r="AU10">
        <v>7</v>
      </c>
      <c r="AX10">
        <v>7</v>
      </c>
    </row>
    <row r="11" spans="1:52">
      <c r="A11">
        <v>10</v>
      </c>
      <c r="B11" t="s">
        <v>56</v>
      </c>
      <c r="C11" t="s">
        <v>92</v>
      </c>
      <c r="D11" t="s">
        <v>114</v>
      </c>
      <c r="E11" t="str">
        <f>HYPERLINK("https://github.com/mitsuhashi/chat-togovar/blob/main/answers/chat_togovar/q7/rs745774658.md", "45")</f>
        <v>45</v>
      </c>
      <c r="F11" t="str">
        <f>HYPERLINK("https://github.com/mitsuhashi/chat-togovar/blob/main/answers/gpt-4o/q7/rs745774658.md", "28")</f>
        <v>28</v>
      </c>
      <c r="G11" t="str">
        <f>HYPERLINK("https://github.com/mitsuhashi/chat-togovar/blob/main/answers/varchat/rs745774658.md", "29")</f>
        <v>29</v>
      </c>
      <c r="H11">
        <v>9</v>
      </c>
      <c r="K11">
        <v>9</v>
      </c>
      <c r="N11">
        <v>9</v>
      </c>
      <c r="Q11">
        <v>9</v>
      </c>
      <c r="T11">
        <v>9</v>
      </c>
      <c r="W11">
        <v>3</v>
      </c>
      <c r="Z11">
        <v>6</v>
      </c>
      <c r="AC11">
        <v>7</v>
      </c>
      <c r="AF11">
        <v>5</v>
      </c>
      <c r="AI11">
        <v>7</v>
      </c>
      <c r="AL11">
        <v>5</v>
      </c>
      <c r="AO11">
        <v>5</v>
      </c>
      <c r="AR11">
        <v>7</v>
      </c>
      <c r="AU11">
        <v>5</v>
      </c>
      <c r="AX11">
        <v>7</v>
      </c>
    </row>
    <row r="12" spans="1:52">
      <c r="A12">
        <v>11</v>
      </c>
      <c r="B12" t="s">
        <v>56</v>
      </c>
      <c r="C12" t="s">
        <v>93</v>
      </c>
      <c r="D12" t="s">
        <v>114</v>
      </c>
      <c r="E12" t="str">
        <f>HYPERLINK("https://github.com/mitsuhashi/chat-togovar/blob/main/answers/chat_togovar/q7/rs880315.md", "45")</f>
        <v>45</v>
      </c>
      <c r="F12" t="str">
        <f>HYPERLINK("https://github.com/mitsuhashi/chat-togovar/blob/main/answers/gpt-4o/q7/rs880315.md", "30")</f>
        <v>30</v>
      </c>
      <c r="G12" t="str">
        <f>HYPERLINK("https://github.com/mitsuhashi/chat-togovar/blob/main/answers/varchat/rs880315.md", "39")</f>
        <v>39</v>
      </c>
      <c r="H12">
        <v>9</v>
      </c>
      <c r="K12">
        <v>9</v>
      </c>
      <c r="N12">
        <v>9</v>
      </c>
      <c r="Q12">
        <v>9</v>
      </c>
      <c r="T12">
        <v>9</v>
      </c>
      <c r="W12">
        <v>3</v>
      </c>
      <c r="Z12">
        <v>7</v>
      </c>
      <c r="AC12">
        <v>8</v>
      </c>
      <c r="AF12">
        <v>5</v>
      </c>
      <c r="AI12">
        <v>7</v>
      </c>
      <c r="AL12">
        <v>9</v>
      </c>
      <c r="AO12">
        <v>8</v>
      </c>
      <c r="AR12">
        <v>8</v>
      </c>
      <c r="AU12">
        <v>6</v>
      </c>
      <c r="AX12">
        <v>8</v>
      </c>
    </row>
    <row r="13" spans="1:52">
      <c r="A13">
        <v>12</v>
      </c>
      <c r="B13" t="s">
        <v>56</v>
      </c>
      <c r="C13" t="s">
        <v>94</v>
      </c>
      <c r="D13" t="s">
        <v>114</v>
      </c>
      <c r="E13" t="str">
        <f>HYPERLINK("https://github.com/mitsuhashi/chat-togovar/blob/main/answers/chat_togovar/q7/rs796053166.md", "40")</f>
        <v>40</v>
      </c>
      <c r="F13" t="str">
        <f>HYPERLINK("https://github.com/mitsuhashi/chat-togovar/blob/main/answers/gpt-4o/q7/rs796053166.md", "8")</f>
        <v>8</v>
      </c>
      <c r="G13" t="str">
        <f>HYPERLINK("https://github.com/mitsuhashi/chat-togovar/blob/main/answers/varchat/rs796053166.md", "26")</f>
        <v>26</v>
      </c>
      <c r="H13">
        <v>8</v>
      </c>
      <c r="K13">
        <v>8</v>
      </c>
      <c r="N13">
        <v>8</v>
      </c>
      <c r="Q13">
        <v>8</v>
      </c>
      <c r="T13">
        <v>8</v>
      </c>
      <c r="W13">
        <v>1</v>
      </c>
      <c r="Z13">
        <v>2</v>
      </c>
      <c r="AC13">
        <v>2</v>
      </c>
      <c r="AF13">
        <v>1</v>
      </c>
      <c r="AI13">
        <v>2</v>
      </c>
      <c r="AL13">
        <v>6</v>
      </c>
      <c r="AO13">
        <v>6</v>
      </c>
      <c r="AR13">
        <v>4</v>
      </c>
      <c r="AU13">
        <v>4</v>
      </c>
      <c r="AX13">
        <v>6</v>
      </c>
    </row>
    <row r="14" spans="1:52">
      <c r="A14">
        <v>13</v>
      </c>
      <c r="B14" t="s">
        <v>56</v>
      </c>
      <c r="C14" t="s">
        <v>95</v>
      </c>
      <c r="D14" t="s">
        <v>114</v>
      </c>
      <c r="E14" t="str">
        <f>HYPERLINK("https://github.com/mitsuhashi/chat-togovar/blob/main/answers/chat_togovar/q7/rs796053229.md", "45")</f>
        <v>45</v>
      </c>
      <c r="F14" t="str">
        <f>HYPERLINK("https://github.com/mitsuhashi/chat-togovar/blob/main/answers/gpt-4o/q7/rs796053229.md", "5")</f>
        <v>5</v>
      </c>
      <c r="G14" t="str">
        <f>HYPERLINK("https://github.com/mitsuhashi/chat-togovar/blob/main/answers/varchat/rs796053229.md", "27")</f>
        <v>27</v>
      </c>
      <c r="H14">
        <v>9</v>
      </c>
      <c r="K14">
        <v>9</v>
      </c>
      <c r="N14">
        <v>9</v>
      </c>
      <c r="Q14">
        <v>9</v>
      </c>
      <c r="T14">
        <v>9</v>
      </c>
      <c r="W14">
        <v>1</v>
      </c>
      <c r="Z14">
        <v>1</v>
      </c>
      <c r="AC14">
        <v>1</v>
      </c>
      <c r="AF14">
        <v>1</v>
      </c>
      <c r="AI14">
        <v>1</v>
      </c>
      <c r="AL14">
        <v>5</v>
      </c>
      <c r="AO14">
        <v>6</v>
      </c>
      <c r="AR14">
        <v>5</v>
      </c>
      <c r="AU14">
        <v>5</v>
      </c>
      <c r="AX14">
        <v>6</v>
      </c>
    </row>
    <row r="15" spans="1:52">
      <c r="A15">
        <v>14</v>
      </c>
      <c r="B15" t="s">
        <v>57</v>
      </c>
      <c r="C15" t="s">
        <v>88</v>
      </c>
      <c r="D15" t="s">
        <v>114</v>
      </c>
      <c r="E15" t="str">
        <f>HYPERLINK("https://github.com/mitsuhashi/chat-togovar/blob/main/answers/chat_togovar/q8/rs80356821.md", "40")</f>
        <v>40</v>
      </c>
      <c r="F15" t="str">
        <f>HYPERLINK("https://github.com/mitsuhashi/chat-togovar/blob/main/answers/gpt-4o/q8/rs80356821.md", "8")</f>
        <v>8</v>
      </c>
      <c r="G15" t="str">
        <f>HYPERLINK("https://github.com/mitsuhashi/chat-togovar/blob/main/answers/varchat/rs80356821.md", "21")</f>
        <v>21</v>
      </c>
      <c r="H15">
        <v>8</v>
      </c>
      <c r="K15">
        <v>8</v>
      </c>
      <c r="N15">
        <v>8</v>
      </c>
      <c r="Q15">
        <v>8</v>
      </c>
      <c r="T15">
        <v>8</v>
      </c>
      <c r="W15">
        <v>1</v>
      </c>
      <c r="Z15">
        <v>2</v>
      </c>
      <c r="AC15">
        <v>2</v>
      </c>
      <c r="AF15">
        <v>1</v>
      </c>
      <c r="AI15">
        <v>2</v>
      </c>
      <c r="AL15">
        <v>5</v>
      </c>
      <c r="AO15">
        <v>5</v>
      </c>
      <c r="AR15">
        <v>3</v>
      </c>
      <c r="AU15">
        <v>3</v>
      </c>
      <c r="AX15">
        <v>5</v>
      </c>
    </row>
    <row r="16" spans="1:52">
      <c r="A16">
        <v>15</v>
      </c>
      <c r="B16" t="s">
        <v>57</v>
      </c>
      <c r="C16" t="s">
        <v>96</v>
      </c>
      <c r="D16" t="s">
        <v>114</v>
      </c>
      <c r="E16" t="str">
        <f>HYPERLINK("https://github.com/mitsuhashi/chat-togovar/blob/main/answers/chat_togovar/q8/rs794726784.md", "40")</f>
        <v>40</v>
      </c>
      <c r="F16" t="str">
        <f>HYPERLINK("https://github.com/mitsuhashi/chat-togovar/blob/main/answers/gpt-4o/q8/rs794726784.md", "38")</f>
        <v>38</v>
      </c>
      <c r="G16" t="str">
        <f>HYPERLINK("https://github.com/mitsuhashi/chat-togovar/blob/main/answers/varchat/rs794726784.md", "19")</f>
        <v>19</v>
      </c>
      <c r="H16">
        <v>8</v>
      </c>
      <c r="K16">
        <v>8</v>
      </c>
      <c r="N16">
        <v>8</v>
      </c>
      <c r="Q16">
        <v>8</v>
      </c>
      <c r="T16">
        <v>8</v>
      </c>
      <c r="W16">
        <v>8</v>
      </c>
      <c r="Z16">
        <v>8</v>
      </c>
      <c r="AC16">
        <v>8</v>
      </c>
      <c r="AF16">
        <v>7</v>
      </c>
      <c r="AH16" t="s">
        <v>168</v>
      </c>
      <c r="AI16">
        <v>7</v>
      </c>
      <c r="AK16" t="s">
        <v>171</v>
      </c>
      <c r="AL16">
        <v>5</v>
      </c>
      <c r="AO16">
        <v>5</v>
      </c>
      <c r="AR16">
        <v>2</v>
      </c>
      <c r="AU16">
        <v>2</v>
      </c>
      <c r="AX16">
        <v>5</v>
      </c>
    </row>
    <row r="17" spans="1:50">
      <c r="A17">
        <v>16</v>
      </c>
      <c r="B17" t="s">
        <v>58</v>
      </c>
      <c r="C17" t="s">
        <v>97</v>
      </c>
      <c r="D17" t="s">
        <v>114</v>
      </c>
      <c r="E17" t="str">
        <f>HYPERLINK("https://github.com/mitsuhashi/chat-togovar/blob/main/answers/chat_togovar/q9/rs763684724.md", "42")</f>
        <v>42</v>
      </c>
      <c r="F17" t="str">
        <f>HYPERLINK("https://github.com/mitsuhashi/chat-togovar/blob/main/answers/gpt-4o/q9/rs763684724.md", "30")</f>
        <v>30</v>
      </c>
      <c r="G17" t="str">
        <f>HYPERLINK("https://github.com/mitsuhashi/chat-togovar/blob/main/answers/varchat/rs763684724.md", "17")</f>
        <v>17</v>
      </c>
      <c r="H17">
        <v>9</v>
      </c>
      <c r="K17">
        <v>8</v>
      </c>
      <c r="N17">
        <v>9</v>
      </c>
      <c r="Q17">
        <v>8</v>
      </c>
      <c r="T17">
        <v>8</v>
      </c>
      <c r="W17">
        <v>5</v>
      </c>
      <c r="Z17">
        <v>7</v>
      </c>
      <c r="AC17">
        <v>6</v>
      </c>
      <c r="AF17">
        <v>5</v>
      </c>
      <c r="AI17">
        <v>7</v>
      </c>
      <c r="AL17">
        <v>2</v>
      </c>
      <c r="AN17" t="s">
        <v>172</v>
      </c>
      <c r="AO17">
        <v>3</v>
      </c>
      <c r="AR17">
        <v>5</v>
      </c>
      <c r="AU17">
        <v>2</v>
      </c>
      <c r="AX17">
        <v>5</v>
      </c>
    </row>
    <row r="18" spans="1:50">
      <c r="A18">
        <v>17</v>
      </c>
      <c r="B18" t="s">
        <v>58</v>
      </c>
      <c r="C18" t="s">
        <v>92</v>
      </c>
      <c r="D18" t="s">
        <v>114</v>
      </c>
      <c r="E18" t="str">
        <f>HYPERLINK("https://github.com/mitsuhashi/chat-togovar/blob/main/answers/chat_togovar/q9/rs745774658.md", "44")</f>
        <v>44</v>
      </c>
      <c r="F18" t="str">
        <f>HYPERLINK("https://github.com/mitsuhashi/chat-togovar/blob/main/answers/gpt-4o/q9/rs745774658.md", "17")</f>
        <v>17</v>
      </c>
      <c r="G18" t="str">
        <f>HYPERLINK("https://github.com/mitsuhashi/chat-togovar/blob/main/answers/varchat/rs745774658.md", "14")</f>
        <v>14</v>
      </c>
      <c r="H18">
        <v>9</v>
      </c>
      <c r="K18">
        <v>9</v>
      </c>
      <c r="N18">
        <v>9</v>
      </c>
      <c r="Q18">
        <v>8</v>
      </c>
      <c r="S18" t="s">
        <v>145</v>
      </c>
      <c r="T18">
        <v>9</v>
      </c>
      <c r="W18">
        <v>1</v>
      </c>
      <c r="Y18" t="s">
        <v>152</v>
      </c>
      <c r="Z18">
        <v>5</v>
      </c>
      <c r="AC18">
        <v>5</v>
      </c>
      <c r="AF18">
        <v>1</v>
      </c>
      <c r="AH18" t="s">
        <v>169</v>
      </c>
      <c r="AI18">
        <v>5</v>
      </c>
      <c r="AL18">
        <v>2</v>
      </c>
      <c r="AN18" t="s">
        <v>173</v>
      </c>
      <c r="AO18">
        <v>5</v>
      </c>
      <c r="AR18">
        <v>1</v>
      </c>
      <c r="AU18">
        <v>1</v>
      </c>
      <c r="AX18">
        <v>5</v>
      </c>
    </row>
    <row r="19" spans="1:50">
      <c r="A19">
        <v>18</v>
      </c>
      <c r="B19" t="s">
        <v>58</v>
      </c>
      <c r="C19" t="s">
        <v>98</v>
      </c>
      <c r="D19" t="s">
        <v>114</v>
      </c>
      <c r="E19" t="str">
        <f>HYPERLINK("https://github.com/mitsuhashi/chat-togovar/blob/main/answers/chat_togovar/q9/rs876660744.md", "40")</f>
        <v>40</v>
      </c>
      <c r="F19" t="str">
        <f>HYPERLINK("https://github.com/mitsuhashi/chat-togovar/blob/main/answers/gpt-4o/q9/rs876660744.md", "38")</f>
        <v>38</v>
      </c>
      <c r="G19" t="str">
        <f>HYPERLINK("https://github.com/mitsuhashi/chat-togovar/blob/main/answers/varchat/rs876660744.md", "21")</f>
        <v>21</v>
      </c>
      <c r="H19">
        <v>9</v>
      </c>
      <c r="K19">
        <v>8</v>
      </c>
      <c r="N19">
        <v>8</v>
      </c>
      <c r="Q19">
        <v>7</v>
      </c>
      <c r="S19" t="s">
        <v>146</v>
      </c>
      <c r="T19">
        <v>8</v>
      </c>
      <c r="W19">
        <v>9</v>
      </c>
      <c r="Z19">
        <v>8</v>
      </c>
      <c r="AC19">
        <v>8</v>
      </c>
      <c r="AF19">
        <v>5</v>
      </c>
      <c r="AH19" t="s">
        <v>170</v>
      </c>
      <c r="AI19">
        <v>8</v>
      </c>
      <c r="AL19">
        <v>3</v>
      </c>
      <c r="AN19" t="s">
        <v>174</v>
      </c>
      <c r="AO19">
        <v>5</v>
      </c>
      <c r="AR19">
        <v>5</v>
      </c>
      <c r="AU19">
        <v>3</v>
      </c>
      <c r="AX19">
        <v>5</v>
      </c>
    </row>
    <row r="20" spans="1:50">
      <c r="A20">
        <v>19</v>
      </c>
      <c r="B20" t="s">
        <v>59</v>
      </c>
      <c r="C20" t="s">
        <v>99</v>
      </c>
      <c r="D20" t="s">
        <v>114</v>
      </c>
      <c r="E20" t="str">
        <f>HYPERLINK("https://github.com/mitsuhashi/chat-togovar/blob/main/answers/chat_togovar/q10/rs727504136.md", "43")</f>
        <v>43</v>
      </c>
      <c r="F20" t="str">
        <f>HYPERLINK("https://github.com/mitsuhashi/chat-togovar/blob/main/answers/gpt-4o/q10/rs727504136.md", "25")</f>
        <v>25</v>
      </c>
      <c r="G20" t="str">
        <f>HYPERLINK("https://github.com/mitsuhashi/chat-togovar/blob/main/answers/varchat/rs727504136.md", "19")</f>
        <v>19</v>
      </c>
      <c r="H20">
        <v>9</v>
      </c>
      <c r="K20">
        <v>9</v>
      </c>
      <c r="N20">
        <v>9</v>
      </c>
      <c r="Q20">
        <v>7</v>
      </c>
      <c r="S20" t="s">
        <v>147</v>
      </c>
      <c r="T20">
        <v>9</v>
      </c>
      <c r="W20">
        <v>2</v>
      </c>
      <c r="Y20" t="s">
        <v>153</v>
      </c>
      <c r="Z20">
        <v>7</v>
      </c>
      <c r="AC20">
        <v>7</v>
      </c>
      <c r="AF20">
        <v>2</v>
      </c>
      <c r="AI20">
        <v>7</v>
      </c>
      <c r="AL20">
        <v>2</v>
      </c>
      <c r="AN20" t="s">
        <v>174</v>
      </c>
      <c r="AO20">
        <v>5</v>
      </c>
      <c r="AR20">
        <v>5</v>
      </c>
      <c r="AU20">
        <v>2</v>
      </c>
      <c r="AX20">
        <v>5</v>
      </c>
    </row>
    <row r="21" spans="1:50">
      <c r="A21">
        <v>20</v>
      </c>
      <c r="B21" t="s">
        <v>59</v>
      </c>
      <c r="C21" t="s">
        <v>100</v>
      </c>
      <c r="D21" t="s">
        <v>115</v>
      </c>
      <c r="E21" t="str">
        <f>HYPERLINK("https://github.com/mitsuhashi/chat-togovar/blob/main/answers/chat_togovar/q10/rs886042528.md", "40")</f>
        <v>40</v>
      </c>
      <c r="F21" t="str">
        <f>HYPERLINK("https://github.com/mitsuhashi/chat-togovar/blob/main/answers/gpt-4o/q10/rs886042528.md", "41")</f>
        <v>41</v>
      </c>
      <c r="G21" t="str">
        <f>HYPERLINK("https://github.com/mitsuhashi/chat-togovar/blob/main/answers/varchat/rs886042528.md", "21")</f>
        <v>21</v>
      </c>
      <c r="H21">
        <v>8</v>
      </c>
      <c r="K21">
        <v>8</v>
      </c>
      <c r="N21">
        <v>8</v>
      </c>
      <c r="Q21">
        <v>8</v>
      </c>
      <c r="T21">
        <v>8</v>
      </c>
      <c r="W21">
        <v>8</v>
      </c>
      <c r="Z21">
        <v>8</v>
      </c>
      <c r="AC21">
        <v>9</v>
      </c>
      <c r="AE21" t="s">
        <v>167</v>
      </c>
      <c r="AF21">
        <v>8</v>
      </c>
      <c r="AI21">
        <v>8</v>
      </c>
      <c r="AL21">
        <v>3</v>
      </c>
      <c r="AO21">
        <v>5</v>
      </c>
      <c r="AR21">
        <v>5</v>
      </c>
      <c r="AU21">
        <v>3</v>
      </c>
      <c r="AX21">
        <v>5</v>
      </c>
    </row>
    <row r="22" spans="1:50">
      <c r="A22">
        <v>21</v>
      </c>
      <c r="B22" t="s">
        <v>60</v>
      </c>
      <c r="C22" t="s">
        <v>101</v>
      </c>
      <c r="D22" t="s">
        <v>114</v>
      </c>
      <c r="E22" t="str">
        <f>HYPERLINK("https://github.com/mitsuhashi/chat-togovar/blob/main/answers/chat_togovar/q12/rs1057519999.md", "50")</f>
        <v>50</v>
      </c>
      <c r="F22" t="str">
        <f>HYPERLINK("https://github.com/mitsuhashi/chat-togovar/blob/main/answers/gpt-4o/q12/rs1057519999.md", "19")</f>
        <v>19</v>
      </c>
      <c r="G22" t="str">
        <f>HYPERLINK("https://github.com/mitsuhashi/chat-togovar/blob/main/answers/varchat/rs1057519999.md", "13")</f>
        <v>13</v>
      </c>
      <c r="H22">
        <v>10</v>
      </c>
      <c r="K22">
        <v>10</v>
      </c>
      <c r="N22">
        <v>10</v>
      </c>
      <c r="Q22">
        <v>10</v>
      </c>
      <c r="S22" t="s">
        <v>148</v>
      </c>
      <c r="T22">
        <v>10</v>
      </c>
      <c r="W22">
        <v>2</v>
      </c>
      <c r="Y22" t="s">
        <v>154</v>
      </c>
      <c r="Z22">
        <v>5</v>
      </c>
      <c r="AC22">
        <v>5</v>
      </c>
      <c r="AF22">
        <v>2</v>
      </c>
      <c r="AI22">
        <v>5</v>
      </c>
      <c r="AL22">
        <v>2</v>
      </c>
      <c r="AO22">
        <v>3</v>
      </c>
      <c r="AR22">
        <v>3</v>
      </c>
      <c r="AU22">
        <v>2</v>
      </c>
      <c r="AX22">
        <v>3</v>
      </c>
    </row>
    <row r="23" spans="1:50">
      <c r="A23">
        <v>22</v>
      </c>
      <c r="B23" t="s">
        <v>61</v>
      </c>
      <c r="C23" t="s">
        <v>97</v>
      </c>
      <c r="D23" t="s">
        <v>114</v>
      </c>
      <c r="E23" t="str">
        <f>HYPERLINK("https://github.com/mitsuhashi/chat-togovar/blob/main/answers/chat_togovar/q13/rs763684724.md", "40")</f>
        <v>40</v>
      </c>
      <c r="F23" t="str">
        <f>HYPERLINK("https://github.com/mitsuhashi/chat-togovar/blob/main/answers/gpt-4o/q13/rs763684724.md", "19")</f>
        <v>19</v>
      </c>
      <c r="G23" t="str">
        <f>HYPERLINK("https://github.com/mitsuhashi/chat-togovar/blob/main/answers/varchat/rs763684724.md", "19")</f>
        <v>19</v>
      </c>
      <c r="H23">
        <v>8</v>
      </c>
      <c r="J23" t="s">
        <v>116</v>
      </c>
      <c r="K23">
        <v>8</v>
      </c>
      <c r="N23">
        <v>8</v>
      </c>
      <c r="Q23">
        <v>8</v>
      </c>
      <c r="T23">
        <v>8</v>
      </c>
      <c r="W23">
        <v>2</v>
      </c>
      <c r="Y23" t="s">
        <v>155</v>
      </c>
      <c r="Z23">
        <v>5</v>
      </c>
      <c r="AC23">
        <v>5</v>
      </c>
      <c r="AF23">
        <v>2</v>
      </c>
      <c r="AI23">
        <v>5</v>
      </c>
      <c r="AL23">
        <v>2</v>
      </c>
      <c r="AO23">
        <v>5</v>
      </c>
      <c r="AR23">
        <v>5</v>
      </c>
      <c r="AU23">
        <v>2</v>
      </c>
      <c r="AX23">
        <v>5</v>
      </c>
    </row>
    <row r="24" spans="1:50">
      <c r="A24">
        <v>23</v>
      </c>
      <c r="B24" t="s">
        <v>62</v>
      </c>
      <c r="C24" t="s">
        <v>100</v>
      </c>
      <c r="D24" t="s">
        <v>114</v>
      </c>
      <c r="E24" t="str">
        <f>HYPERLINK("https://github.com/mitsuhashi/chat-togovar/blob/main/answers/chat_togovar/q14/rs886042528.md", "50")</f>
        <v>50</v>
      </c>
      <c r="F24" t="str">
        <f>HYPERLINK("https://github.com/mitsuhashi/chat-togovar/blob/main/answers/gpt-4o/q14/rs886042528.md", "17")</f>
        <v>17</v>
      </c>
      <c r="G24" t="str">
        <f>HYPERLINK("https://github.com/mitsuhashi/chat-togovar/blob/main/answers/varchat/rs886042528.md", "25")</f>
        <v>25</v>
      </c>
      <c r="H24">
        <v>10</v>
      </c>
      <c r="J24" t="s">
        <v>117</v>
      </c>
      <c r="K24">
        <v>10</v>
      </c>
      <c r="N24">
        <v>10</v>
      </c>
      <c r="Q24">
        <v>10</v>
      </c>
      <c r="T24">
        <v>10</v>
      </c>
      <c r="W24">
        <v>1</v>
      </c>
      <c r="Z24">
        <v>5</v>
      </c>
      <c r="AC24">
        <v>5</v>
      </c>
      <c r="AF24">
        <v>1</v>
      </c>
      <c r="AI24">
        <v>5</v>
      </c>
      <c r="AL24">
        <v>5</v>
      </c>
      <c r="AO24">
        <v>5</v>
      </c>
      <c r="AR24">
        <v>5</v>
      </c>
      <c r="AU24">
        <v>5</v>
      </c>
      <c r="AX24">
        <v>5</v>
      </c>
    </row>
    <row r="25" spans="1:50">
      <c r="A25">
        <v>24</v>
      </c>
      <c r="B25" t="s">
        <v>62</v>
      </c>
      <c r="C25" t="s">
        <v>97</v>
      </c>
      <c r="D25" t="s">
        <v>114</v>
      </c>
      <c r="E25" t="str">
        <f>HYPERLINK("https://github.com/mitsuhashi/chat-togovar/blob/main/answers/chat_togovar/q14/rs763684724.md", "40")</f>
        <v>40</v>
      </c>
      <c r="F25" t="str">
        <f>HYPERLINK("https://github.com/mitsuhashi/chat-togovar/blob/main/answers/gpt-4o/q14/rs763684724.md", "17")</f>
        <v>17</v>
      </c>
      <c r="G25" t="str">
        <f>HYPERLINK("https://github.com/mitsuhashi/chat-togovar/blob/main/answers/varchat/rs763684724.md", "19")</f>
        <v>19</v>
      </c>
      <c r="H25">
        <v>8</v>
      </c>
      <c r="J25" t="s">
        <v>118</v>
      </c>
      <c r="K25">
        <v>8</v>
      </c>
      <c r="N25">
        <v>8</v>
      </c>
      <c r="Q25">
        <v>8</v>
      </c>
      <c r="T25">
        <v>8</v>
      </c>
      <c r="W25">
        <v>1</v>
      </c>
      <c r="Y25" t="s">
        <v>156</v>
      </c>
      <c r="Z25">
        <v>5</v>
      </c>
      <c r="AC25">
        <v>5</v>
      </c>
      <c r="AF25">
        <v>1</v>
      </c>
      <c r="AI25">
        <v>5</v>
      </c>
      <c r="AL25">
        <v>4</v>
      </c>
      <c r="AO25">
        <v>5</v>
      </c>
      <c r="AR25">
        <v>3</v>
      </c>
      <c r="AU25">
        <v>2</v>
      </c>
      <c r="AX25">
        <v>5</v>
      </c>
    </row>
    <row r="26" spans="1:50">
      <c r="A26">
        <v>25</v>
      </c>
      <c r="B26" t="s">
        <v>62</v>
      </c>
      <c r="C26" t="s">
        <v>102</v>
      </c>
      <c r="D26" t="s">
        <v>114</v>
      </c>
      <c r="E26" t="str">
        <f>HYPERLINK("https://github.com/mitsuhashi/chat-togovar/blob/main/answers/chat_togovar/q14/rs794727152.md", "43")</f>
        <v>43</v>
      </c>
      <c r="F26" t="str">
        <f>HYPERLINK("https://github.com/mitsuhashi/chat-togovar/blob/main/answers/gpt-4o/q14/rs794727152.md", "14")</f>
        <v>14</v>
      </c>
      <c r="G26" t="str">
        <f>HYPERLINK("https://github.com/mitsuhashi/chat-togovar/blob/main/answers/varchat/rs794727152.md", "25")</f>
        <v>25</v>
      </c>
      <c r="H26">
        <v>8</v>
      </c>
      <c r="J26" t="s">
        <v>119</v>
      </c>
      <c r="K26">
        <v>9</v>
      </c>
      <c r="N26">
        <v>9</v>
      </c>
      <c r="Q26">
        <v>8</v>
      </c>
      <c r="T26">
        <v>9</v>
      </c>
      <c r="W26">
        <v>1</v>
      </c>
      <c r="Y26" t="s">
        <v>157</v>
      </c>
      <c r="Z26">
        <v>4</v>
      </c>
      <c r="AC26">
        <v>4</v>
      </c>
      <c r="AF26">
        <v>1</v>
      </c>
      <c r="AI26">
        <v>4</v>
      </c>
      <c r="AL26">
        <v>5</v>
      </c>
      <c r="AO26">
        <v>5</v>
      </c>
      <c r="AR26">
        <v>5</v>
      </c>
      <c r="AU26">
        <v>5</v>
      </c>
      <c r="AX26">
        <v>5</v>
      </c>
    </row>
    <row r="27" spans="1:50">
      <c r="A27">
        <v>26</v>
      </c>
      <c r="B27" t="s">
        <v>62</v>
      </c>
      <c r="C27" t="s">
        <v>98</v>
      </c>
      <c r="D27" t="s">
        <v>114</v>
      </c>
      <c r="E27" t="str">
        <f>HYPERLINK("https://github.com/mitsuhashi/chat-togovar/blob/main/answers/chat_togovar/q14/rs876660744.md", "40")</f>
        <v>40</v>
      </c>
      <c r="F27" t="str">
        <f>HYPERLINK("https://github.com/mitsuhashi/chat-togovar/blob/main/answers/gpt-4o/q14/rs876660744.md", "34")</f>
        <v>34</v>
      </c>
      <c r="G27" t="str">
        <f>HYPERLINK("https://github.com/mitsuhashi/chat-togovar/blob/main/answers/varchat/rs876660744.md", "25")</f>
        <v>25</v>
      </c>
      <c r="H27">
        <v>8</v>
      </c>
      <c r="J27" t="s">
        <v>120</v>
      </c>
      <c r="K27">
        <v>8</v>
      </c>
      <c r="N27">
        <v>8</v>
      </c>
      <c r="Q27">
        <v>8</v>
      </c>
      <c r="T27">
        <v>8</v>
      </c>
      <c r="W27">
        <v>5</v>
      </c>
      <c r="Z27">
        <v>8</v>
      </c>
      <c r="AC27">
        <v>8</v>
      </c>
      <c r="AF27">
        <v>5</v>
      </c>
      <c r="AI27">
        <v>8</v>
      </c>
      <c r="AL27">
        <v>5</v>
      </c>
      <c r="AO27">
        <v>5</v>
      </c>
      <c r="AR27">
        <v>5</v>
      </c>
      <c r="AU27">
        <v>5</v>
      </c>
      <c r="AX27">
        <v>5</v>
      </c>
    </row>
    <row r="28" spans="1:50">
      <c r="A28">
        <v>27</v>
      </c>
      <c r="B28" t="s">
        <v>63</v>
      </c>
      <c r="C28" t="s">
        <v>86</v>
      </c>
      <c r="D28" t="s">
        <v>114</v>
      </c>
      <c r="E28" t="str">
        <f>HYPERLINK("https://github.com/mitsuhashi/chat-togovar/blob/main/answers/chat_togovar/q15/rs12037987.md", "45")</f>
        <v>45</v>
      </c>
      <c r="F28" t="str">
        <f>HYPERLINK("https://github.com/mitsuhashi/chat-togovar/blob/main/answers/gpt-4o/q15/rs12037987.md", "14")</f>
        <v>14</v>
      </c>
      <c r="G28" t="str">
        <f>HYPERLINK("https://github.com/mitsuhashi/chat-togovar/blob/main/answers/varchat/rs12037987.md", "19")</f>
        <v>19</v>
      </c>
      <c r="H28">
        <v>9</v>
      </c>
      <c r="J28" t="s">
        <v>121</v>
      </c>
      <c r="K28">
        <v>9</v>
      </c>
      <c r="N28">
        <v>9</v>
      </c>
      <c r="Q28">
        <v>9</v>
      </c>
      <c r="T28">
        <v>9</v>
      </c>
      <c r="W28">
        <v>1</v>
      </c>
      <c r="Y28" t="s">
        <v>158</v>
      </c>
      <c r="Z28">
        <v>5</v>
      </c>
      <c r="AC28">
        <v>5</v>
      </c>
      <c r="AF28">
        <v>1</v>
      </c>
      <c r="AI28">
        <v>2</v>
      </c>
      <c r="AL28">
        <v>4</v>
      </c>
      <c r="AO28">
        <v>4</v>
      </c>
      <c r="AR28">
        <v>4</v>
      </c>
      <c r="AU28">
        <v>3</v>
      </c>
      <c r="AX28">
        <v>4</v>
      </c>
    </row>
    <row r="29" spans="1:50">
      <c r="A29">
        <v>28</v>
      </c>
      <c r="B29" t="s">
        <v>63</v>
      </c>
      <c r="C29" t="s">
        <v>103</v>
      </c>
      <c r="D29" t="s">
        <v>114</v>
      </c>
      <c r="E29" t="str">
        <f>HYPERLINK("https://github.com/mitsuhashi/chat-togovar/blob/main/answers/chat_togovar/q15/rs1208662086.md", "45")</f>
        <v>45</v>
      </c>
      <c r="F29" t="str">
        <f>HYPERLINK("https://github.com/mitsuhashi/chat-togovar/blob/main/answers/gpt-4o/q15/rs1208662086.md", "16")</f>
        <v>16</v>
      </c>
      <c r="G29" t="str">
        <f>HYPERLINK("https://github.com/mitsuhashi/chat-togovar/blob/main/answers/varchat/rs1208662086.md", "21")</f>
        <v>21</v>
      </c>
      <c r="H29">
        <v>9</v>
      </c>
      <c r="J29" t="s">
        <v>122</v>
      </c>
      <c r="K29">
        <v>9</v>
      </c>
      <c r="N29">
        <v>9</v>
      </c>
      <c r="Q29">
        <v>9</v>
      </c>
      <c r="T29">
        <v>9</v>
      </c>
      <c r="W29">
        <v>1</v>
      </c>
      <c r="Y29" t="s">
        <v>159</v>
      </c>
      <c r="Z29">
        <v>5</v>
      </c>
      <c r="AC29">
        <v>4</v>
      </c>
      <c r="AF29">
        <v>1</v>
      </c>
      <c r="AI29">
        <v>5</v>
      </c>
      <c r="AL29">
        <v>3</v>
      </c>
      <c r="AO29">
        <v>5</v>
      </c>
      <c r="AR29">
        <v>5</v>
      </c>
      <c r="AU29">
        <v>3</v>
      </c>
      <c r="AX29">
        <v>5</v>
      </c>
    </row>
    <row r="30" spans="1:50">
      <c r="A30">
        <v>29</v>
      </c>
      <c r="B30" t="s">
        <v>63</v>
      </c>
      <c r="C30" t="s">
        <v>85</v>
      </c>
      <c r="D30" t="s">
        <v>114</v>
      </c>
      <c r="E30" t="str">
        <f>HYPERLINK("https://github.com/mitsuhashi/chat-togovar/blob/main/answers/chat_togovar/q15/rs762927460.md", "45")</f>
        <v>45</v>
      </c>
      <c r="F30" t="str">
        <f>HYPERLINK("https://github.com/mitsuhashi/chat-togovar/blob/main/answers/gpt-4o/q15/rs762927460.md", "19")</f>
        <v>19</v>
      </c>
      <c r="G30" t="str">
        <f>HYPERLINK("https://github.com/mitsuhashi/chat-togovar/blob/main/answers/varchat/rs762927460.md", "15")</f>
        <v>15</v>
      </c>
      <c r="H30">
        <v>9</v>
      </c>
      <c r="J30" t="s">
        <v>123</v>
      </c>
      <c r="K30">
        <v>9</v>
      </c>
      <c r="N30">
        <v>9</v>
      </c>
      <c r="Q30">
        <v>9</v>
      </c>
      <c r="T30">
        <v>9</v>
      </c>
      <c r="W30">
        <v>2</v>
      </c>
      <c r="Z30">
        <v>5</v>
      </c>
      <c r="AC30">
        <v>5</v>
      </c>
      <c r="AF30">
        <v>2</v>
      </c>
      <c r="AI30">
        <v>5</v>
      </c>
      <c r="AL30">
        <v>3</v>
      </c>
      <c r="AO30">
        <v>3</v>
      </c>
      <c r="AR30">
        <v>3</v>
      </c>
      <c r="AU30">
        <v>3</v>
      </c>
      <c r="AX30">
        <v>3</v>
      </c>
    </row>
    <row r="31" spans="1:50">
      <c r="A31">
        <v>30</v>
      </c>
      <c r="B31" t="s">
        <v>64</v>
      </c>
      <c r="C31" t="s">
        <v>97</v>
      </c>
      <c r="D31" t="s">
        <v>114</v>
      </c>
      <c r="E31" t="str">
        <f>HYPERLINK("https://github.com/mitsuhashi/chat-togovar/blob/main/answers/chat_togovar/q16/rs763684724.md", "45")</f>
        <v>45</v>
      </c>
      <c r="F31" t="str">
        <f>HYPERLINK("https://github.com/mitsuhashi/chat-togovar/blob/main/answers/gpt-4o/q16/rs763684724.md", "33")</f>
        <v>33</v>
      </c>
      <c r="G31" t="str">
        <f>HYPERLINK("https://github.com/mitsuhashi/chat-togovar/blob/main/answers/varchat/rs763684724.md", "35")</f>
        <v>35</v>
      </c>
      <c r="H31">
        <v>9</v>
      </c>
      <c r="J31" t="s">
        <v>124</v>
      </c>
      <c r="K31">
        <v>9</v>
      </c>
      <c r="N31">
        <v>9</v>
      </c>
      <c r="Q31">
        <v>9</v>
      </c>
      <c r="T31">
        <v>9</v>
      </c>
      <c r="W31">
        <v>7</v>
      </c>
      <c r="Z31">
        <v>7</v>
      </c>
      <c r="AC31">
        <v>7</v>
      </c>
      <c r="AF31">
        <v>5</v>
      </c>
      <c r="AI31">
        <v>7</v>
      </c>
      <c r="AL31">
        <v>7</v>
      </c>
      <c r="AO31">
        <v>8</v>
      </c>
      <c r="AR31">
        <v>7</v>
      </c>
      <c r="AU31">
        <v>5</v>
      </c>
      <c r="AX31">
        <v>8</v>
      </c>
    </row>
    <row r="32" spans="1:50">
      <c r="A32">
        <v>31</v>
      </c>
      <c r="B32" t="s">
        <v>64</v>
      </c>
      <c r="C32" t="s">
        <v>84</v>
      </c>
      <c r="D32" t="s">
        <v>113</v>
      </c>
      <c r="E32" t="str">
        <f>HYPERLINK("https://github.com/mitsuhashi/chat-togovar/blob/main/answers/chat_togovar/q16/rs704341.md", "36")</f>
        <v>36</v>
      </c>
      <c r="F32" t="str">
        <f>HYPERLINK("https://github.com/mitsuhashi/chat-togovar/blob/main/answers/gpt-4o/q16/rs704341.md", "19")</f>
        <v>19</v>
      </c>
      <c r="G32" t="str">
        <f>HYPERLINK("https://github.com/mitsuhashi/chat-togovar/blob/main/answers/varchat/rs704341.md", "40")</f>
        <v>40</v>
      </c>
      <c r="H32">
        <v>8</v>
      </c>
      <c r="K32">
        <v>8</v>
      </c>
      <c r="N32">
        <v>6</v>
      </c>
      <c r="P32" t="s">
        <v>143</v>
      </c>
      <c r="Q32">
        <v>6</v>
      </c>
      <c r="T32">
        <v>8</v>
      </c>
      <c r="W32">
        <v>2</v>
      </c>
      <c r="Y32" t="s">
        <v>160</v>
      </c>
      <c r="Z32">
        <v>5</v>
      </c>
      <c r="AC32">
        <v>5</v>
      </c>
      <c r="AF32">
        <v>2</v>
      </c>
      <c r="AI32">
        <v>5</v>
      </c>
      <c r="AL32">
        <v>8</v>
      </c>
      <c r="AO32">
        <v>8</v>
      </c>
      <c r="AR32">
        <v>8</v>
      </c>
      <c r="AU32">
        <v>8</v>
      </c>
      <c r="AX32">
        <v>8</v>
      </c>
    </row>
    <row r="33" spans="1:50">
      <c r="A33">
        <v>32</v>
      </c>
      <c r="B33" t="s">
        <v>65</v>
      </c>
      <c r="C33" t="s">
        <v>104</v>
      </c>
      <c r="D33" t="s">
        <v>114</v>
      </c>
      <c r="E33" t="str">
        <f>HYPERLINK("https://github.com/mitsuhashi/chat-togovar/blob/main/answers/chat_togovar/q17/rs34637584.md", "45")</f>
        <v>45</v>
      </c>
      <c r="F33" t="str">
        <f>HYPERLINK("https://github.com/mitsuhashi/chat-togovar/blob/main/answers/gpt-4o/q17/rs34637584.md", "19")</f>
        <v>19</v>
      </c>
      <c r="G33" t="str">
        <f>HYPERLINK("https://github.com/mitsuhashi/chat-togovar/blob/main/answers/varchat/rs34637584.md", "35")</f>
        <v>35</v>
      </c>
      <c r="H33">
        <v>9</v>
      </c>
      <c r="J33" t="s">
        <v>125</v>
      </c>
      <c r="K33">
        <v>9</v>
      </c>
      <c r="N33">
        <v>9</v>
      </c>
      <c r="Q33">
        <v>9</v>
      </c>
      <c r="T33">
        <v>9</v>
      </c>
      <c r="W33">
        <v>2</v>
      </c>
      <c r="Y33" t="s">
        <v>161</v>
      </c>
      <c r="Z33">
        <v>5</v>
      </c>
      <c r="AC33">
        <v>5</v>
      </c>
      <c r="AF33">
        <v>2</v>
      </c>
      <c r="AI33">
        <v>5</v>
      </c>
      <c r="AL33">
        <v>7</v>
      </c>
      <c r="AO33">
        <v>7</v>
      </c>
      <c r="AR33">
        <v>7</v>
      </c>
      <c r="AU33">
        <v>7</v>
      </c>
      <c r="AX33">
        <v>7</v>
      </c>
    </row>
    <row r="34" spans="1:50">
      <c r="A34">
        <v>33</v>
      </c>
      <c r="B34" t="s">
        <v>65</v>
      </c>
      <c r="C34" t="s">
        <v>105</v>
      </c>
      <c r="D34" t="s">
        <v>114</v>
      </c>
      <c r="E34" t="str">
        <f>HYPERLINK("https://github.com/mitsuhashi/chat-togovar/blob/main/answers/chat_togovar/q17/rs796053216.md", "45")</f>
        <v>45</v>
      </c>
      <c r="F34" t="str">
        <f>HYPERLINK("https://github.com/mitsuhashi/chat-togovar/blob/main/answers/gpt-4o/q17/rs796053216.md", "17")</f>
        <v>17</v>
      </c>
      <c r="G34" t="str">
        <f>HYPERLINK("https://github.com/mitsuhashi/chat-togovar/blob/main/answers/varchat/rs796053216.md", "40")</f>
        <v>40</v>
      </c>
      <c r="H34">
        <v>9</v>
      </c>
      <c r="J34" t="s">
        <v>126</v>
      </c>
      <c r="K34">
        <v>9</v>
      </c>
      <c r="N34">
        <v>9</v>
      </c>
      <c r="Q34">
        <v>9</v>
      </c>
      <c r="T34">
        <v>9</v>
      </c>
      <c r="W34">
        <v>1</v>
      </c>
      <c r="Z34">
        <v>5</v>
      </c>
      <c r="AC34">
        <v>5</v>
      </c>
      <c r="AF34">
        <v>1</v>
      </c>
      <c r="AI34">
        <v>5</v>
      </c>
      <c r="AL34">
        <v>8</v>
      </c>
      <c r="AO34">
        <v>8</v>
      </c>
      <c r="AR34">
        <v>8</v>
      </c>
      <c r="AU34">
        <v>8</v>
      </c>
      <c r="AX34">
        <v>8</v>
      </c>
    </row>
    <row r="35" spans="1:50">
      <c r="A35">
        <v>34</v>
      </c>
      <c r="B35" t="s">
        <v>66</v>
      </c>
      <c r="C35" t="s">
        <v>87</v>
      </c>
      <c r="D35" t="s">
        <v>114</v>
      </c>
      <c r="E35" t="str">
        <f>HYPERLINK("https://github.com/mitsuhashi/chat-togovar/blob/main/answers/chat_togovar/q18/rs571414497.md", "45")</f>
        <v>45</v>
      </c>
      <c r="F35" t="str">
        <f>HYPERLINK("https://github.com/mitsuhashi/chat-togovar/blob/main/answers/gpt-4o/q18/rs571414497.md", "17")</f>
        <v>17</v>
      </c>
      <c r="G35" t="str">
        <f>HYPERLINK("https://github.com/mitsuhashi/chat-togovar/blob/main/answers/varchat/rs571414497.md", "0")</f>
        <v>0</v>
      </c>
      <c r="H35">
        <v>9</v>
      </c>
      <c r="J35" t="s">
        <v>127</v>
      </c>
      <c r="K35">
        <v>9</v>
      </c>
      <c r="N35">
        <v>9</v>
      </c>
      <c r="Q35">
        <v>9</v>
      </c>
      <c r="T35">
        <v>9</v>
      </c>
      <c r="W35">
        <v>1</v>
      </c>
      <c r="Y35" t="s">
        <v>162</v>
      </c>
      <c r="Z35">
        <v>5</v>
      </c>
      <c r="AC35">
        <v>5</v>
      </c>
      <c r="AF35">
        <v>1</v>
      </c>
      <c r="AI35">
        <v>5</v>
      </c>
      <c r="AL35">
        <v>0</v>
      </c>
      <c r="AO35">
        <v>0</v>
      </c>
      <c r="AR35">
        <v>0</v>
      </c>
      <c r="AU35">
        <v>0</v>
      </c>
      <c r="AX35">
        <v>0</v>
      </c>
    </row>
    <row r="36" spans="1:50">
      <c r="A36">
        <v>35</v>
      </c>
      <c r="B36" t="s">
        <v>66</v>
      </c>
      <c r="C36" t="s">
        <v>106</v>
      </c>
      <c r="D36" t="s">
        <v>114</v>
      </c>
      <c r="E36" t="str">
        <f>HYPERLINK("https://github.com/mitsuhashi/chat-togovar/blob/main/answers/chat_togovar/q18/rs121913279.md", "45")</f>
        <v>45</v>
      </c>
      <c r="F36" t="str">
        <f>HYPERLINK("https://github.com/mitsuhashi/chat-togovar/blob/main/answers/gpt-4o/q18/rs121913279.md", "17")</f>
        <v>17</v>
      </c>
      <c r="G36" t="str">
        <f>HYPERLINK("https://github.com/mitsuhashi/chat-togovar/blob/main/answers/varchat/rs121913279.md", "43")</f>
        <v>43</v>
      </c>
      <c r="H36">
        <v>9</v>
      </c>
      <c r="J36" t="s">
        <v>128</v>
      </c>
      <c r="K36">
        <v>9</v>
      </c>
      <c r="N36">
        <v>9</v>
      </c>
      <c r="Q36">
        <v>9</v>
      </c>
      <c r="T36">
        <v>9</v>
      </c>
      <c r="W36">
        <v>1</v>
      </c>
      <c r="Y36" t="s">
        <v>163</v>
      </c>
      <c r="Z36">
        <v>5</v>
      </c>
      <c r="AC36">
        <v>5</v>
      </c>
      <c r="AF36">
        <v>1</v>
      </c>
      <c r="AI36">
        <v>5</v>
      </c>
      <c r="AL36">
        <v>9</v>
      </c>
      <c r="AO36">
        <v>9</v>
      </c>
      <c r="AR36">
        <v>8</v>
      </c>
      <c r="AU36">
        <v>8</v>
      </c>
      <c r="AX36">
        <v>9</v>
      </c>
    </row>
    <row r="37" spans="1:50">
      <c r="A37">
        <v>36</v>
      </c>
      <c r="B37" t="s">
        <v>66</v>
      </c>
      <c r="C37" t="s">
        <v>96</v>
      </c>
      <c r="D37" t="s">
        <v>113</v>
      </c>
      <c r="E37" t="str">
        <f>HYPERLINK("https://github.com/mitsuhashi/chat-togovar/blob/main/answers/chat_togovar/q18/rs794726784.md", "45")</f>
        <v>45</v>
      </c>
      <c r="F37" t="str">
        <f>HYPERLINK("https://github.com/mitsuhashi/chat-togovar/blob/main/answers/gpt-4o/q18/rs794726784.md", "17")</f>
        <v>17</v>
      </c>
      <c r="G37" t="str">
        <f>HYPERLINK("https://github.com/mitsuhashi/chat-togovar/blob/main/answers/varchat/rs794726784.md", "46")</f>
        <v>46</v>
      </c>
      <c r="H37">
        <v>9</v>
      </c>
      <c r="K37">
        <v>9</v>
      </c>
      <c r="N37">
        <v>9</v>
      </c>
      <c r="Q37">
        <v>9</v>
      </c>
      <c r="T37">
        <v>9</v>
      </c>
      <c r="W37">
        <v>1</v>
      </c>
      <c r="Y37" t="s">
        <v>164</v>
      </c>
      <c r="Z37">
        <v>5</v>
      </c>
      <c r="AC37">
        <v>5</v>
      </c>
      <c r="AF37">
        <v>1</v>
      </c>
      <c r="AI37">
        <v>5</v>
      </c>
      <c r="AL37">
        <v>9</v>
      </c>
      <c r="AN37" t="s">
        <v>175</v>
      </c>
      <c r="AO37">
        <v>9</v>
      </c>
      <c r="AR37">
        <v>10</v>
      </c>
      <c r="AU37">
        <v>9</v>
      </c>
      <c r="AX37">
        <v>9</v>
      </c>
    </row>
    <row r="38" spans="1:50">
      <c r="A38">
        <v>37</v>
      </c>
      <c r="B38" t="s">
        <v>66</v>
      </c>
      <c r="C38" t="s">
        <v>100</v>
      </c>
      <c r="D38" t="s">
        <v>114</v>
      </c>
      <c r="E38" t="str">
        <f>HYPERLINK("https://github.com/mitsuhashi/chat-togovar/blob/main/answers/chat_togovar/q18/rs886042528.md", "45")</f>
        <v>45</v>
      </c>
      <c r="F38" t="str">
        <f>HYPERLINK("https://github.com/mitsuhashi/chat-togovar/blob/main/answers/gpt-4o/q18/rs886042528.md", "17")</f>
        <v>17</v>
      </c>
      <c r="G38" t="str">
        <f>HYPERLINK("https://github.com/mitsuhashi/chat-togovar/blob/main/answers/varchat/rs886042528.md", "40")</f>
        <v>40</v>
      </c>
      <c r="H38">
        <v>9</v>
      </c>
      <c r="K38">
        <v>9</v>
      </c>
      <c r="N38">
        <v>9</v>
      </c>
      <c r="Q38">
        <v>9</v>
      </c>
      <c r="T38">
        <v>9</v>
      </c>
      <c r="W38">
        <v>1</v>
      </c>
      <c r="Z38">
        <v>5</v>
      </c>
      <c r="AC38">
        <v>5</v>
      </c>
      <c r="AF38">
        <v>1</v>
      </c>
      <c r="AI38">
        <v>5</v>
      </c>
      <c r="AL38">
        <v>8</v>
      </c>
      <c r="AO38">
        <v>9</v>
      </c>
      <c r="AR38">
        <v>9</v>
      </c>
      <c r="AU38">
        <v>5</v>
      </c>
      <c r="AX38">
        <v>9</v>
      </c>
    </row>
    <row r="39" spans="1:50">
      <c r="A39">
        <v>38</v>
      </c>
      <c r="B39" t="s">
        <v>67</v>
      </c>
      <c r="C39" t="s">
        <v>90</v>
      </c>
      <c r="D39" t="s">
        <v>114</v>
      </c>
      <c r="E39" t="str">
        <f>HYPERLINK("https://github.com/mitsuhashi/chat-togovar/blob/main/answers/chat_togovar/q19/rs431905511.md", "45")</f>
        <v>45</v>
      </c>
      <c r="F39" t="str">
        <f>HYPERLINK("https://github.com/mitsuhashi/chat-togovar/blob/main/answers/gpt-4o/q19/rs431905511.md", "17")</f>
        <v>17</v>
      </c>
      <c r="G39" t="str">
        <f>HYPERLINK("https://github.com/mitsuhashi/chat-togovar/blob/main/answers/varchat/rs431905511.md", "25")</f>
        <v>25</v>
      </c>
      <c r="H39">
        <v>9</v>
      </c>
      <c r="K39">
        <v>9</v>
      </c>
      <c r="N39">
        <v>9</v>
      </c>
      <c r="Q39">
        <v>9</v>
      </c>
      <c r="T39">
        <v>9</v>
      </c>
      <c r="W39">
        <v>1</v>
      </c>
      <c r="Y39" t="s">
        <v>165</v>
      </c>
      <c r="Z39">
        <v>5</v>
      </c>
      <c r="AC39">
        <v>5</v>
      </c>
      <c r="AF39">
        <v>1</v>
      </c>
      <c r="AI39">
        <v>5</v>
      </c>
      <c r="AL39">
        <v>5</v>
      </c>
      <c r="AO39">
        <v>5</v>
      </c>
      <c r="AR39">
        <v>5</v>
      </c>
      <c r="AU39">
        <v>5</v>
      </c>
      <c r="AX39">
        <v>5</v>
      </c>
    </row>
    <row r="40" spans="1:50">
      <c r="A40">
        <v>39</v>
      </c>
      <c r="B40" t="s">
        <v>67</v>
      </c>
      <c r="C40" t="s">
        <v>89</v>
      </c>
      <c r="D40" t="s">
        <v>115</v>
      </c>
      <c r="E40" t="str">
        <f>HYPERLINK("https://github.com/mitsuhashi/chat-togovar/blob/main/answers/chat_togovar/q19/rs1201448391.md", "25")</f>
        <v>25</v>
      </c>
      <c r="F40" t="str">
        <f>HYPERLINK("https://github.com/mitsuhashi/chat-togovar/blob/main/answers/gpt-4o/q19/rs1201448391.md", "27")</f>
        <v>27</v>
      </c>
      <c r="G40" t="str">
        <f>HYPERLINK("https://github.com/mitsuhashi/chat-togovar/blob/main/answers/varchat/rs1201448391.md", "25")</f>
        <v>25</v>
      </c>
      <c r="H40">
        <v>5</v>
      </c>
      <c r="K40">
        <v>5</v>
      </c>
      <c r="N40">
        <v>5</v>
      </c>
      <c r="Q40">
        <v>5</v>
      </c>
      <c r="T40">
        <v>5</v>
      </c>
      <c r="W40">
        <v>5</v>
      </c>
      <c r="Z40">
        <v>5</v>
      </c>
      <c r="AC40">
        <v>7</v>
      </c>
      <c r="AF40">
        <v>5</v>
      </c>
      <c r="AI40">
        <v>5</v>
      </c>
      <c r="AL40">
        <v>5</v>
      </c>
      <c r="AO40">
        <v>5</v>
      </c>
      <c r="AR40">
        <v>5</v>
      </c>
      <c r="AU40">
        <v>5</v>
      </c>
      <c r="AX40">
        <v>5</v>
      </c>
    </row>
    <row r="41" spans="1:50">
      <c r="A41">
        <v>40</v>
      </c>
      <c r="B41" t="s">
        <v>68</v>
      </c>
      <c r="C41" t="s">
        <v>93</v>
      </c>
      <c r="D41" t="s">
        <v>113</v>
      </c>
      <c r="E41" t="str">
        <f>HYPERLINK("https://github.com/mitsuhashi/chat-togovar/blob/main/answers/chat_togovar/q20/rs880315.md", "42")</f>
        <v>42</v>
      </c>
      <c r="F41" t="str">
        <f>HYPERLINK("https://github.com/mitsuhashi/chat-togovar/blob/main/answers/gpt-4o/q20/rs880315.md", "17")</f>
        <v>17</v>
      </c>
      <c r="G41" t="str">
        <f>HYPERLINK("https://github.com/mitsuhashi/chat-togovar/blob/main/answers/varchat/rs880315.md", "45")</f>
        <v>45</v>
      </c>
      <c r="H41">
        <v>8</v>
      </c>
      <c r="K41">
        <v>9</v>
      </c>
      <c r="N41">
        <v>8</v>
      </c>
      <c r="Q41">
        <v>8</v>
      </c>
      <c r="S41" t="s">
        <v>149</v>
      </c>
      <c r="T41">
        <v>9</v>
      </c>
      <c r="W41">
        <v>1</v>
      </c>
      <c r="Y41" t="s">
        <v>165</v>
      </c>
      <c r="Z41">
        <v>5</v>
      </c>
      <c r="AC41">
        <v>5</v>
      </c>
      <c r="AF41">
        <v>1</v>
      </c>
      <c r="AI41">
        <v>5</v>
      </c>
      <c r="AL41">
        <v>9</v>
      </c>
      <c r="AN41" t="s">
        <v>176</v>
      </c>
      <c r="AO41">
        <v>9</v>
      </c>
      <c r="AR41">
        <v>9</v>
      </c>
      <c r="AU41">
        <v>9</v>
      </c>
      <c r="AX41">
        <v>9</v>
      </c>
    </row>
    <row r="42" spans="1:50">
      <c r="A42">
        <v>41</v>
      </c>
      <c r="B42" t="s">
        <v>69</v>
      </c>
      <c r="C42" t="s">
        <v>91</v>
      </c>
      <c r="D42" t="s">
        <v>113</v>
      </c>
      <c r="E42" t="str">
        <f>HYPERLINK("https://github.com/mitsuhashi/chat-togovar/blob/main/answers/chat_togovar/q21/rs121913529.md", "45")</f>
        <v>45</v>
      </c>
      <c r="F42" t="str">
        <f>HYPERLINK("https://github.com/mitsuhashi/chat-togovar/blob/main/answers/gpt-4o/q21/rs121913529.md", "17")</f>
        <v>17</v>
      </c>
      <c r="G42" t="str">
        <f>HYPERLINK("https://github.com/mitsuhashi/chat-togovar/blob/main/answers/varchat/rs121913529.md", "47")</f>
        <v>47</v>
      </c>
      <c r="H42">
        <v>9</v>
      </c>
      <c r="K42">
        <v>9</v>
      </c>
      <c r="N42">
        <v>9</v>
      </c>
      <c r="Q42">
        <v>9</v>
      </c>
      <c r="T42">
        <v>9</v>
      </c>
      <c r="W42">
        <v>1</v>
      </c>
      <c r="Y42" t="s">
        <v>165</v>
      </c>
      <c r="Z42">
        <v>5</v>
      </c>
      <c r="AC42">
        <v>5</v>
      </c>
      <c r="AF42">
        <v>1</v>
      </c>
      <c r="AI42">
        <v>5</v>
      </c>
      <c r="AL42">
        <v>9</v>
      </c>
      <c r="AN42" t="s">
        <v>177</v>
      </c>
      <c r="AO42">
        <v>9</v>
      </c>
      <c r="AR42">
        <v>10</v>
      </c>
      <c r="AU42">
        <v>10</v>
      </c>
      <c r="AX42">
        <v>9</v>
      </c>
    </row>
    <row r="43" spans="1:50">
      <c r="A43">
        <v>42</v>
      </c>
      <c r="B43" t="s">
        <v>69</v>
      </c>
      <c r="C43" t="s">
        <v>103</v>
      </c>
      <c r="D43" t="s">
        <v>114</v>
      </c>
      <c r="E43" t="str">
        <f>HYPERLINK("https://github.com/mitsuhashi/chat-togovar/blob/main/answers/chat_togovar/q21/rs1208662086.md", "45")</f>
        <v>45</v>
      </c>
      <c r="F43" t="str">
        <f>HYPERLINK("https://github.com/mitsuhashi/chat-togovar/blob/main/answers/gpt-4o/q21/rs1208662086.md", "17")</f>
        <v>17</v>
      </c>
      <c r="G43" t="str">
        <f>HYPERLINK("https://github.com/mitsuhashi/chat-togovar/blob/main/answers/varchat/rs1208662086.md", "44")</f>
        <v>44</v>
      </c>
      <c r="H43">
        <v>9</v>
      </c>
      <c r="K43">
        <v>9</v>
      </c>
      <c r="N43">
        <v>9</v>
      </c>
      <c r="Q43">
        <v>9</v>
      </c>
      <c r="T43">
        <v>9</v>
      </c>
      <c r="W43">
        <v>1</v>
      </c>
      <c r="Z43">
        <v>5</v>
      </c>
      <c r="AC43">
        <v>5</v>
      </c>
      <c r="AF43">
        <v>1</v>
      </c>
      <c r="AI43">
        <v>5</v>
      </c>
      <c r="AL43">
        <v>9</v>
      </c>
      <c r="AO43">
        <v>9</v>
      </c>
      <c r="AR43">
        <v>8</v>
      </c>
      <c r="AU43">
        <v>9</v>
      </c>
      <c r="AX43">
        <v>9</v>
      </c>
    </row>
    <row r="44" spans="1:50">
      <c r="A44">
        <v>43</v>
      </c>
      <c r="B44" t="s">
        <v>70</v>
      </c>
      <c r="C44" t="s">
        <v>93</v>
      </c>
      <c r="D44" t="s">
        <v>114</v>
      </c>
      <c r="E44" t="str">
        <f>HYPERLINK("https://github.com/mitsuhashi/chat-togovar/blob/main/answers/chat_togovar/q23/rs880315.md", "50")</f>
        <v>50</v>
      </c>
      <c r="F44" t="str">
        <f>HYPERLINK("https://github.com/mitsuhashi/chat-togovar/blob/main/answers/gpt-4o/q23/rs880315.md", "17")</f>
        <v>17</v>
      </c>
      <c r="G44" t="str">
        <f>HYPERLINK("https://github.com/mitsuhashi/chat-togovar/blob/main/answers/varchat/rs880315.md", "34")</f>
        <v>34</v>
      </c>
      <c r="H44">
        <v>10</v>
      </c>
      <c r="J44" t="s">
        <v>129</v>
      </c>
      <c r="K44">
        <v>10</v>
      </c>
      <c r="N44">
        <v>10</v>
      </c>
      <c r="Q44">
        <v>10</v>
      </c>
      <c r="T44">
        <v>10</v>
      </c>
      <c r="W44">
        <v>1</v>
      </c>
      <c r="Z44">
        <v>5</v>
      </c>
      <c r="AC44">
        <v>5</v>
      </c>
      <c r="AF44">
        <v>1</v>
      </c>
      <c r="AI44">
        <v>5</v>
      </c>
      <c r="AL44">
        <v>8</v>
      </c>
      <c r="AO44">
        <v>8</v>
      </c>
      <c r="AR44">
        <v>5</v>
      </c>
      <c r="AU44">
        <v>5</v>
      </c>
      <c r="AX44">
        <v>8</v>
      </c>
    </row>
    <row r="45" spans="1:50">
      <c r="A45">
        <v>44</v>
      </c>
      <c r="B45" t="s">
        <v>70</v>
      </c>
      <c r="C45" t="s">
        <v>94</v>
      </c>
      <c r="D45" t="s">
        <v>114</v>
      </c>
      <c r="E45" t="str">
        <f>HYPERLINK("https://github.com/mitsuhashi/chat-togovar/blob/main/answers/chat_togovar/q23/rs796053166.md", "50")</f>
        <v>50</v>
      </c>
      <c r="F45" t="str">
        <f>HYPERLINK("https://github.com/mitsuhashi/chat-togovar/blob/main/answers/gpt-4o/q23/rs796053166.md", "17")</f>
        <v>17</v>
      </c>
      <c r="G45" t="str">
        <f>HYPERLINK("https://github.com/mitsuhashi/chat-togovar/blob/main/answers/varchat/rs796053166.md", "34")</f>
        <v>34</v>
      </c>
      <c r="H45">
        <v>10</v>
      </c>
      <c r="K45">
        <v>10</v>
      </c>
      <c r="N45">
        <v>10</v>
      </c>
      <c r="Q45">
        <v>10</v>
      </c>
      <c r="T45">
        <v>10</v>
      </c>
      <c r="W45">
        <v>1</v>
      </c>
      <c r="Z45">
        <v>5</v>
      </c>
      <c r="AC45">
        <v>5</v>
      </c>
      <c r="AF45">
        <v>1</v>
      </c>
      <c r="AI45">
        <v>5</v>
      </c>
      <c r="AL45">
        <v>8</v>
      </c>
      <c r="AO45">
        <v>8</v>
      </c>
      <c r="AR45">
        <v>5</v>
      </c>
      <c r="AU45">
        <v>5</v>
      </c>
      <c r="AX45">
        <v>8</v>
      </c>
    </row>
    <row r="46" spans="1:50">
      <c r="A46">
        <v>45</v>
      </c>
      <c r="B46" t="s">
        <v>71</v>
      </c>
      <c r="C46" t="s">
        <v>107</v>
      </c>
      <c r="D46" t="s">
        <v>114</v>
      </c>
      <c r="E46" t="str">
        <f>HYPERLINK("https://github.com/mitsuhashi/chat-togovar/blob/main/answers/chat_togovar/q24/rs587782044.md", "41")</f>
        <v>41</v>
      </c>
      <c r="F46" t="str">
        <f>HYPERLINK("https://github.com/mitsuhashi/chat-togovar/blob/main/answers/gpt-4o/q24/rs587782044.md", "17")</f>
        <v>17</v>
      </c>
      <c r="G46" t="str">
        <f>HYPERLINK("https://github.com/mitsuhashi/chat-togovar/blob/main/answers/varchat/rs587782044.md", "34")</f>
        <v>34</v>
      </c>
      <c r="H46">
        <v>7</v>
      </c>
      <c r="J46" t="s">
        <v>130</v>
      </c>
      <c r="K46">
        <v>9</v>
      </c>
      <c r="N46">
        <v>9</v>
      </c>
      <c r="Q46">
        <v>7</v>
      </c>
      <c r="T46">
        <v>9</v>
      </c>
      <c r="W46">
        <v>1</v>
      </c>
      <c r="Z46">
        <v>5</v>
      </c>
      <c r="AC46">
        <v>5</v>
      </c>
      <c r="AF46">
        <v>1</v>
      </c>
      <c r="AI46">
        <v>5</v>
      </c>
      <c r="AL46">
        <v>8</v>
      </c>
      <c r="AN46" t="s">
        <v>178</v>
      </c>
      <c r="AO46">
        <v>8</v>
      </c>
      <c r="AR46">
        <v>5</v>
      </c>
      <c r="AU46">
        <v>5</v>
      </c>
      <c r="AX46">
        <v>8</v>
      </c>
    </row>
    <row r="47" spans="1:50">
      <c r="A47">
        <v>46</v>
      </c>
      <c r="B47" t="s">
        <v>71</v>
      </c>
      <c r="C47" t="s">
        <v>108</v>
      </c>
      <c r="D47" t="s">
        <v>114</v>
      </c>
      <c r="E47" t="str">
        <f>HYPERLINK("https://github.com/mitsuhashi/chat-togovar/blob/main/answers/chat_togovar/q24/rs1489788269.md", "43")</f>
        <v>43</v>
      </c>
      <c r="F47" t="str">
        <f>HYPERLINK("https://github.com/mitsuhashi/chat-togovar/blob/main/answers/gpt-4o/q24/rs1489788269.md", "25")</f>
        <v>25</v>
      </c>
      <c r="G47" t="str">
        <f>HYPERLINK("https://github.com/mitsuhashi/chat-togovar/blob/main/answers/varchat/rs1489788269.md", "34")</f>
        <v>34</v>
      </c>
      <c r="H47">
        <v>8</v>
      </c>
      <c r="K47">
        <v>9</v>
      </c>
      <c r="N47">
        <v>9</v>
      </c>
      <c r="Q47">
        <v>8</v>
      </c>
      <c r="T47">
        <v>9</v>
      </c>
      <c r="W47">
        <v>5</v>
      </c>
      <c r="Z47">
        <v>5</v>
      </c>
      <c r="AC47">
        <v>5</v>
      </c>
      <c r="AF47">
        <v>5</v>
      </c>
      <c r="AI47">
        <v>5</v>
      </c>
      <c r="AL47">
        <v>8</v>
      </c>
      <c r="AO47">
        <v>8</v>
      </c>
      <c r="AR47">
        <v>5</v>
      </c>
      <c r="AU47">
        <v>5</v>
      </c>
      <c r="AX47">
        <v>8</v>
      </c>
    </row>
    <row r="48" spans="1:50">
      <c r="A48">
        <v>47</v>
      </c>
      <c r="B48" t="s">
        <v>71</v>
      </c>
      <c r="C48" t="s">
        <v>94</v>
      </c>
      <c r="D48" t="s">
        <v>114</v>
      </c>
      <c r="E48" t="str">
        <f>HYPERLINK("https://github.com/mitsuhashi/chat-togovar/blob/main/answers/chat_togovar/q24/rs796053166.md", "40")</f>
        <v>40</v>
      </c>
      <c r="F48" t="str">
        <f>HYPERLINK("https://github.com/mitsuhashi/chat-togovar/blob/main/answers/gpt-4o/q24/rs796053166.md", "17")</f>
        <v>17</v>
      </c>
      <c r="G48" t="str">
        <f>HYPERLINK("https://github.com/mitsuhashi/chat-togovar/blob/main/answers/varchat/rs796053166.md", "35")</f>
        <v>35</v>
      </c>
      <c r="H48">
        <v>8</v>
      </c>
      <c r="J48" t="s">
        <v>131</v>
      </c>
      <c r="K48">
        <v>8</v>
      </c>
      <c r="N48">
        <v>8</v>
      </c>
      <c r="Q48">
        <v>8</v>
      </c>
      <c r="T48">
        <v>8</v>
      </c>
      <c r="W48">
        <v>1</v>
      </c>
      <c r="Z48">
        <v>5</v>
      </c>
      <c r="AC48">
        <v>5</v>
      </c>
      <c r="AF48">
        <v>1</v>
      </c>
      <c r="AI48">
        <v>5</v>
      </c>
      <c r="AL48">
        <v>8</v>
      </c>
      <c r="AO48">
        <v>8</v>
      </c>
      <c r="AR48">
        <v>5</v>
      </c>
      <c r="AU48">
        <v>6</v>
      </c>
      <c r="AX48">
        <v>8</v>
      </c>
    </row>
    <row r="49" spans="1:50">
      <c r="A49">
        <v>48</v>
      </c>
      <c r="B49" t="s">
        <v>72</v>
      </c>
      <c r="C49" t="s">
        <v>109</v>
      </c>
      <c r="D49" t="s">
        <v>114</v>
      </c>
      <c r="E49" t="str">
        <f>HYPERLINK("https://github.com/mitsuhashi/chat-togovar/blob/main/answers/chat_togovar/q25/rs1170153450.md", "35")</f>
        <v>35</v>
      </c>
      <c r="F49" t="str">
        <f>HYPERLINK("https://github.com/mitsuhashi/chat-togovar/blob/main/answers/gpt-4o/q25/rs1170153450.md", "21")</f>
        <v>21</v>
      </c>
      <c r="G49" t="str">
        <f>HYPERLINK("https://github.com/mitsuhashi/chat-togovar/blob/main/answers/varchat/rs1170153450.md", "21")</f>
        <v>21</v>
      </c>
      <c r="H49">
        <v>7</v>
      </c>
      <c r="J49" t="s">
        <v>132</v>
      </c>
      <c r="K49">
        <v>8</v>
      </c>
      <c r="N49">
        <v>6</v>
      </c>
      <c r="Q49">
        <v>6</v>
      </c>
      <c r="T49">
        <v>8</v>
      </c>
      <c r="W49">
        <v>5</v>
      </c>
      <c r="Z49">
        <v>5</v>
      </c>
      <c r="AC49">
        <v>2</v>
      </c>
      <c r="AF49">
        <v>4</v>
      </c>
      <c r="AI49">
        <v>5</v>
      </c>
      <c r="AL49">
        <v>5</v>
      </c>
      <c r="AO49">
        <v>5</v>
      </c>
      <c r="AR49">
        <v>3</v>
      </c>
      <c r="AU49">
        <v>3</v>
      </c>
      <c r="AX49">
        <v>5</v>
      </c>
    </row>
    <row r="50" spans="1:50">
      <c r="A50">
        <v>49</v>
      </c>
      <c r="B50" t="s">
        <v>72</v>
      </c>
      <c r="C50" t="s">
        <v>98</v>
      </c>
      <c r="D50" t="s">
        <v>114</v>
      </c>
      <c r="E50" t="str">
        <f>HYPERLINK("https://github.com/mitsuhashi/chat-togovar/blob/main/answers/chat_togovar/q25/rs876660744.md", "35")</f>
        <v>35</v>
      </c>
      <c r="F50" t="str">
        <f>HYPERLINK("https://github.com/mitsuhashi/chat-togovar/blob/main/answers/gpt-4o/q25/rs876660744.md", "26")</f>
        <v>26</v>
      </c>
      <c r="G50" t="str">
        <f>HYPERLINK("https://github.com/mitsuhashi/chat-togovar/blob/main/answers/varchat/rs876660744.md", "24")</f>
        <v>24</v>
      </c>
      <c r="H50">
        <v>7</v>
      </c>
      <c r="J50" t="s">
        <v>133</v>
      </c>
      <c r="K50">
        <v>7</v>
      </c>
      <c r="N50">
        <v>7</v>
      </c>
      <c r="Q50">
        <v>7</v>
      </c>
      <c r="T50">
        <v>7</v>
      </c>
      <c r="W50">
        <v>6</v>
      </c>
      <c r="Z50">
        <v>6</v>
      </c>
      <c r="AC50">
        <v>4</v>
      </c>
      <c r="AF50">
        <v>4</v>
      </c>
      <c r="AI50">
        <v>6</v>
      </c>
      <c r="AL50">
        <v>7</v>
      </c>
      <c r="AO50">
        <v>0</v>
      </c>
      <c r="AR50">
        <v>5</v>
      </c>
      <c r="AU50">
        <v>5</v>
      </c>
      <c r="AX50">
        <v>7</v>
      </c>
    </row>
    <row r="51" spans="1:50">
      <c r="A51">
        <v>50</v>
      </c>
      <c r="B51" t="s">
        <v>72</v>
      </c>
      <c r="C51" t="s">
        <v>110</v>
      </c>
      <c r="D51" t="s">
        <v>114</v>
      </c>
      <c r="E51" t="str">
        <f>HYPERLINK("https://github.com/mitsuhashi/chat-togovar/blob/main/answers/chat_togovar/q25/rs121918719.md", "35")</f>
        <v>35</v>
      </c>
      <c r="F51" t="str">
        <f>HYPERLINK("https://github.com/mitsuhashi/chat-togovar/blob/main/answers/gpt-4o/q25/rs121918719.md", "17")</f>
        <v>17</v>
      </c>
      <c r="G51" t="str">
        <f>HYPERLINK("https://github.com/mitsuhashi/chat-togovar/blob/main/answers/varchat/rs121918719.md", "30")</f>
        <v>30</v>
      </c>
      <c r="H51">
        <v>7</v>
      </c>
      <c r="K51">
        <v>7</v>
      </c>
      <c r="N51">
        <v>7</v>
      </c>
      <c r="Q51">
        <v>7</v>
      </c>
      <c r="T51">
        <v>7</v>
      </c>
      <c r="W51">
        <v>1</v>
      </c>
      <c r="Z51">
        <v>5</v>
      </c>
      <c r="AC51">
        <v>5</v>
      </c>
      <c r="AF51">
        <v>1</v>
      </c>
      <c r="AI51">
        <v>5</v>
      </c>
      <c r="AL51">
        <v>7</v>
      </c>
      <c r="AO51">
        <v>7</v>
      </c>
      <c r="AR51">
        <v>4</v>
      </c>
      <c r="AU51">
        <v>5</v>
      </c>
      <c r="AX51">
        <v>7</v>
      </c>
    </row>
    <row r="52" spans="1:50">
      <c r="A52">
        <v>51</v>
      </c>
      <c r="B52" t="s">
        <v>73</v>
      </c>
      <c r="C52" t="s">
        <v>96</v>
      </c>
      <c r="D52" t="s">
        <v>114</v>
      </c>
      <c r="E52" t="str">
        <f>HYPERLINK("https://github.com/mitsuhashi/chat-togovar/blob/main/answers/chat_togovar/q26/rs794726784.md", "39")</f>
        <v>39</v>
      </c>
      <c r="F52" t="str">
        <f>HYPERLINK("https://github.com/mitsuhashi/chat-togovar/blob/main/answers/gpt-4o/q26/rs794726784.md", "15")</f>
        <v>15</v>
      </c>
      <c r="G52" t="str">
        <f>HYPERLINK("https://github.com/mitsuhashi/chat-togovar/blob/main/answers/varchat/rs794726784.md", "27")</f>
        <v>27</v>
      </c>
      <c r="H52">
        <v>8</v>
      </c>
      <c r="J52" t="s">
        <v>134</v>
      </c>
      <c r="K52">
        <v>8</v>
      </c>
      <c r="N52">
        <v>7</v>
      </c>
      <c r="Q52">
        <v>8</v>
      </c>
      <c r="T52">
        <v>8</v>
      </c>
      <c r="W52">
        <v>0</v>
      </c>
      <c r="Y52" t="s">
        <v>166</v>
      </c>
      <c r="Z52">
        <v>5</v>
      </c>
      <c r="AC52">
        <v>5</v>
      </c>
      <c r="AF52">
        <v>0</v>
      </c>
      <c r="AI52">
        <v>5</v>
      </c>
      <c r="AL52">
        <v>7</v>
      </c>
      <c r="AN52" t="s">
        <v>179</v>
      </c>
      <c r="AO52">
        <v>7</v>
      </c>
      <c r="AR52">
        <v>2</v>
      </c>
      <c r="AU52">
        <v>4</v>
      </c>
      <c r="AX52">
        <v>7</v>
      </c>
    </row>
    <row r="53" spans="1:50">
      <c r="A53">
        <v>52</v>
      </c>
      <c r="B53" t="s">
        <v>73</v>
      </c>
      <c r="C53" t="s">
        <v>88</v>
      </c>
      <c r="D53" t="s">
        <v>114</v>
      </c>
      <c r="E53" t="str">
        <f>HYPERLINK("https://github.com/mitsuhashi/chat-togovar/blob/main/answers/chat_togovar/q26/rs80356821.md", "45")</f>
        <v>45</v>
      </c>
      <c r="F53" t="str">
        <f>HYPERLINK("https://github.com/mitsuhashi/chat-togovar/blob/main/answers/gpt-4o/q26/rs80356821.md", "17")</f>
        <v>17</v>
      </c>
      <c r="G53" t="str">
        <f>HYPERLINK("https://github.com/mitsuhashi/chat-togovar/blob/main/answers/varchat/rs80356821.md", "33")</f>
        <v>33</v>
      </c>
      <c r="H53">
        <v>9</v>
      </c>
      <c r="K53">
        <v>9</v>
      </c>
      <c r="N53">
        <v>9</v>
      </c>
      <c r="Q53">
        <v>9</v>
      </c>
      <c r="T53">
        <v>9</v>
      </c>
      <c r="W53">
        <v>1</v>
      </c>
      <c r="Z53">
        <v>5</v>
      </c>
      <c r="AC53">
        <v>5</v>
      </c>
      <c r="AF53">
        <v>1</v>
      </c>
      <c r="AI53">
        <v>5</v>
      </c>
      <c r="AL53">
        <v>8</v>
      </c>
      <c r="AO53">
        <v>8</v>
      </c>
      <c r="AR53">
        <v>4</v>
      </c>
      <c r="AU53">
        <v>5</v>
      </c>
      <c r="AX53">
        <v>8</v>
      </c>
    </row>
    <row r="54" spans="1:50">
      <c r="A54">
        <v>53</v>
      </c>
      <c r="B54" t="s">
        <v>74</v>
      </c>
      <c r="C54" t="s">
        <v>89</v>
      </c>
      <c r="D54" t="s">
        <v>114</v>
      </c>
      <c r="E54" t="str">
        <f>HYPERLINK("https://github.com/mitsuhashi/chat-togovar/blob/main/answers/chat_togovar/q27/rs1201448391.md", "42")</f>
        <v>42</v>
      </c>
      <c r="F54" t="str">
        <f>HYPERLINK("https://github.com/mitsuhashi/chat-togovar/blob/main/answers/gpt-4o/q27/rs1201448391.md", "35")</f>
        <v>35</v>
      </c>
      <c r="G54" t="str">
        <f>HYPERLINK("https://github.com/mitsuhashi/chat-togovar/blob/main/answers/varchat/rs1201448391.md", "25")</f>
        <v>25</v>
      </c>
      <c r="H54">
        <v>9</v>
      </c>
      <c r="J54" t="s">
        <v>135</v>
      </c>
      <c r="K54">
        <v>9</v>
      </c>
      <c r="N54">
        <v>8</v>
      </c>
      <c r="Q54">
        <v>7</v>
      </c>
      <c r="T54">
        <v>9</v>
      </c>
      <c r="W54">
        <v>9</v>
      </c>
      <c r="Z54">
        <v>8</v>
      </c>
      <c r="AC54">
        <v>5</v>
      </c>
      <c r="AF54">
        <v>5</v>
      </c>
      <c r="AI54">
        <v>8</v>
      </c>
      <c r="AL54">
        <v>5</v>
      </c>
      <c r="AO54">
        <v>5</v>
      </c>
      <c r="AR54">
        <v>5</v>
      </c>
      <c r="AU54">
        <v>5</v>
      </c>
      <c r="AX54">
        <v>5</v>
      </c>
    </row>
    <row r="55" spans="1:50">
      <c r="A55">
        <v>54</v>
      </c>
      <c r="B55" t="s">
        <v>75</v>
      </c>
      <c r="C55" t="s">
        <v>111</v>
      </c>
      <c r="D55" t="s">
        <v>114</v>
      </c>
      <c r="E55" t="str">
        <f>HYPERLINK("https://github.com/mitsuhashi/chat-togovar/blob/main/answers/chat_togovar/q28/rs113488022.md", "46")</f>
        <v>46</v>
      </c>
      <c r="F55" t="str">
        <f>HYPERLINK("https://github.com/mitsuhashi/chat-togovar/blob/main/answers/gpt-4o/q28/rs113488022.md", "17")</f>
        <v>17</v>
      </c>
      <c r="G55" t="str">
        <f>HYPERLINK("https://github.com/mitsuhashi/chat-togovar/blob/main/answers/varchat/rs113488022.md", "40")</f>
        <v>40</v>
      </c>
      <c r="H55">
        <v>9</v>
      </c>
      <c r="J55" t="s">
        <v>136</v>
      </c>
      <c r="K55">
        <v>9</v>
      </c>
      <c r="N55">
        <v>10</v>
      </c>
      <c r="Q55">
        <v>9</v>
      </c>
      <c r="T55">
        <v>9</v>
      </c>
      <c r="W55">
        <v>1</v>
      </c>
      <c r="Z55">
        <v>5</v>
      </c>
      <c r="AC55">
        <v>5</v>
      </c>
      <c r="AF55">
        <v>1</v>
      </c>
      <c r="AI55">
        <v>5</v>
      </c>
      <c r="AL55">
        <v>9</v>
      </c>
      <c r="AO55">
        <v>9</v>
      </c>
      <c r="AR55">
        <v>5</v>
      </c>
      <c r="AU55">
        <v>8</v>
      </c>
      <c r="AX55">
        <v>9</v>
      </c>
    </row>
    <row r="56" spans="1:50">
      <c r="A56">
        <v>55</v>
      </c>
      <c r="B56" t="s">
        <v>75</v>
      </c>
      <c r="C56" t="s">
        <v>102</v>
      </c>
      <c r="D56" t="s">
        <v>114</v>
      </c>
      <c r="E56" t="str">
        <f>HYPERLINK("https://github.com/mitsuhashi/chat-togovar/blob/main/answers/chat_togovar/q28/rs794727152.md", "40")</f>
        <v>40</v>
      </c>
      <c r="F56" t="str">
        <f>HYPERLINK("https://github.com/mitsuhashi/chat-togovar/blob/main/answers/gpt-4o/q28/rs794727152.md", "17")</f>
        <v>17</v>
      </c>
      <c r="G56" t="str">
        <f>HYPERLINK("https://github.com/mitsuhashi/chat-togovar/blob/main/answers/varchat/rs794727152.md", "30")</f>
        <v>30</v>
      </c>
      <c r="H56">
        <v>8</v>
      </c>
      <c r="K56">
        <v>8</v>
      </c>
      <c r="N56">
        <v>8</v>
      </c>
      <c r="Q56">
        <v>8</v>
      </c>
      <c r="T56">
        <v>8</v>
      </c>
      <c r="W56">
        <v>1</v>
      </c>
      <c r="Z56">
        <v>5</v>
      </c>
      <c r="AC56">
        <v>5</v>
      </c>
      <c r="AF56">
        <v>1</v>
      </c>
      <c r="AI56">
        <v>5</v>
      </c>
      <c r="AL56">
        <v>7</v>
      </c>
      <c r="AO56">
        <v>7</v>
      </c>
      <c r="AR56">
        <v>4</v>
      </c>
      <c r="AU56">
        <v>5</v>
      </c>
      <c r="AX56">
        <v>7</v>
      </c>
    </row>
    <row r="57" spans="1:50">
      <c r="A57">
        <v>56</v>
      </c>
      <c r="B57" t="s">
        <v>76</v>
      </c>
      <c r="C57" t="s">
        <v>94</v>
      </c>
      <c r="D57" t="s">
        <v>114</v>
      </c>
      <c r="E57" t="str">
        <f>HYPERLINK("https://github.com/mitsuhashi/chat-togovar/blob/main/answers/chat_togovar/q29/rs796053166.md", "47")</f>
        <v>47</v>
      </c>
      <c r="F57" t="str">
        <f>HYPERLINK("https://github.com/mitsuhashi/chat-togovar/blob/main/answers/gpt-4o/q29/rs796053166.md", "17")</f>
        <v>17</v>
      </c>
      <c r="G57" t="str">
        <f>HYPERLINK("https://github.com/mitsuhashi/chat-togovar/blob/main/answers/varchat/rs796053166.md", "30")</f>
        <v>30</v>
      </c>
      <c r="H57">
        <v>9</v>
      </c>
      <c r="J57" t="s">
        <v>137</v>
      </c>
      <c r="K57">
        <v>9</v>
      </c>
      <c r="N57">
        <v>10</v>
      </c>
      <c r="Q57">
        <v>10</v>
      </c>
      <c r="T57">
        <v>9</v>
      </c>
      <c r="W57">
        <v>1</v>
      </c>
      <c r="Z57">
        <v>5</v>
      </c>
      <c r="AC57">
        <v>5</v>
      </c>
      <c r="AF57">
        <v>1</v>
      </c>
      <c r="AI57">
        <v>5</v>
      </c>
      <c r="AL57">
        <v>6</v>
      </c>
      <c r="AO57">
        <v>6</v>
      </c>
      <c r="AR57">
        <v>6</v>
      </c>
      <c r="AU57">
        <v>6</v>
      </c>
      <c r="AX57">
        <v>6</v>
      </c>
    </row>
    <row r="58" spans="1:50">
      <c r="A58">
        <v>57</v>
      </c>
      <c r="B58" t="s">
        <v>76</v>
      </c>
      <c r="C58" t="s">
        <v>104</v>
      </c>
      <c r="D58" t="s">
        <v>114</v>
      </c>
      <c r="E58" t="str">
        <f>HYPERLINK("https://github.com/mitsuhashi/chat-togovar/blob/main/answers/chat_togovar/q29/rs34637584.md", "45")</f>
        <v>45</v>
      </c>
      <c r="F58" t="str">
        <f>HYPERLINK("https://github.com/mitsuhashi/chat-togovar/blob/main/answers/gpt-4o/q29/rs34637584.md", "17")</f>
        <v>17</v>
      </c>
      <c r="G58" t="str">
        <f>HYPERLINK("https://github.com/mitsuhashi/chat-togovar/blob/main/answers/varchat/rs34637584.md", "40")</f>
        <v>40</v>
      </c>
      <c r="H58">
        <v>9</v>
      </c>
      <c r="K58">
        <v>9</v>
      </c>
      <c r="N58">
        <v>9</v>
      </c>
      <c r="Q58">
        <v>9</v>
      </c>
      <c r="T58">
        <v>9</v>
      </c>
      <c r="W58">
        <v>1</v>
      </c>
      <c r="Z58">
        <v>5</v>
      </c>
      <c r="AC58">
        <v>5</v>
      </c>
      <c r="AF58">
        <v>1</v>
      </c>
      <c r="AI58">
        <v>5</v>
      </c>
      <c r="AL58">
        <v>8</v>
      </c>
      <c r="AO58">
        <v>8</v>
      </c>
      <c r="AR58">
        <v>8</v>
      </c>
      <c r="AU58">
        <v>8</v>
      </c>
      <c r="AX58">
        <v>8</v>
      </c>
    </row>
    <row r="59" spans="1:50">
      <c r="A59">
        <v>58</v>
      </c>
      <c r="B59" t="s">
        <v>76</v>
      </c>
      <c r="C59" t="s">
        <v>97</v>
      </c>
      <c r="D59" t="s">
        <v>114</v>
      </c>
      <c r="E59" t="str">
        <f>HYPERLINK("https://github.com/mitsuhashi/chat-togovar/blob/main/answers/chat_togovar/q29/rs763684724.md", "45")</f>
        <v>45</v>
      </c>
      <c r="F59" t="str">
        <f>HYPERLINK("https://github.com/mitsuhashi/chat-togovar/blob/main/answers/gpt-4o/q29/rs763684724.md", "17")</f>
        <v>17</v>
      </c>
      <c r="G59" t="str">
        <f>HYPERLINK("https://github.com/mitsuhashi/chat-togovar/blob/main/answers/varchat/rs763684724.md", "40")</f>
        <v>40</v>
      </c>
      <c r="H59">
        <v>9</v>
      </c>
      <c r="K59">
        <v>9</v>
      </c>
      <c r="N59">
        <v>9</v>
      </c>
      <c r="Q59">
        <v>9</v>
      </c>
      <c r="T59">
        <v>9</v>
      </c>
      <c r="W59">
        <v>1</v>
      </c>
      <c r="Z59">
        <v>5</v>
      </c>
      <c r="AC59">
        <v>5</v>
      </c>
      <c r="AF59">
        <v>1</v>
      </c>
      <c r="AI59">
        <v>5</v>
      </c>
      <c r="AL59">
        <v>8</v>
      </c>
      <c r="AO59">
        <v>8</v>
      </c>
      <c r="AR59">
        <v>8</v>
      </c>
      <c r="AU59">
        <v>8</v>
      </c>
      <c r="AX59">
        <v>8</v>
      </c>
    </row>
    <row r="60" spans="1:50">
      <c r="A60">
        <v>59</v>
      </c>
      <c r="B60" t="s">
        <v>77</v>
      </c>
      <c r="C60" t="s">
        <v>94</v>
      </c>
      <c r="D60" t="s">
        <v>114</v>
      </c>
      <c r="E60" t="str">
        <f>HYPERLINK("https://github.com/mitsuhashi/chat-togovar/blob/main/answers/chat_togovar/q30/rs796053166.md", "45")</f>
        <v>45</v>
      </c>
      <c r="F60" t="str">
        <f>HYPERLINK("https://github.com/mitsuhashi/chat-togovar/blob/main/answers/gpt-4o/q30/rs796053166.md", "17")</f>
        <v>17</v>
      </c>
      <c r="G60" t="str">
        <f>HYPERLINK("https://github.com/mitsuhashi/chat-togovar/blob/main/answers/varchat/rs796053166.md", "25")</f>
        <v>25</v>
      </c>
      <c r="H60">
        <v>9</v>
      </c>
      <c r="J60" t="s">
        <v>138</v>
      </c>
      <c r="K60">
        <v>9</v>
      </c>
      <c r="N60">
        <v>9</v>
      </c>
      <c r="Q60">
        <v>9</v>
      </c>
      <c r="T60">
        <v>9</v>
      </c>
      <c r="W60">
        <v>1</v>
      </c>
      <c r="Z60">
        <v>5</v>
      </c>
      <c r="AC60">
        <v>5</v>
      </c>
      <c r="AF60">
        <v>1</v>
      </c>
      <c r="AI60">
        <v>5</v>
      </c>
      <c r="AL60">
        <v>5</v>
      </c>
      <c r="AO60">
        <v>5</v>
      </c>
      <c r="AR60">
        <v>5</v>
      </c>
      <c r="AU60">
        <v>5</v>
      </c>
      <c r="AX60">
        <v>5</v>
      </c>
    </row>
    <row r="61" spans="1:50">
      <c r="A61">
        <v>60</v>
      </c>
      <c r="B61" t="s">
        <v>77</v>
      </c>
      <c r="C61" t="s">
        <v>92</v>
      </c>
      <c r="D61" t="s">
        <v>113</v>
      </c>
      <c r="E61" t="str">
        <f>HYPERLINK("https://github.com/mitsuhashi/chat-togovar/blob/main/answers/chat_togovar/q30/rs745774658.md", "45")</f>
        <v>45</v>
      </c>
      <c r="F61" t="str">
        <f>HYPERLINK("https://github.com/mitsuhashi/chat-togovar/blob/main/answers/gpt-4o/q30/rs745774658.md", "17")</f>
        <v>17</v>
      </c>
      <c r="G61" t="str">
        <f>HYPERLINK("https://github.com/mitsuhashi/chat-togovar/blob/main/answers/varchat/rs745774658.md", "48")</f>
        <v>48</v>
      </c>
      <c r="H61">
        <v>9</v>
      </c>
      <c r="K61">
        <v>9</v>
      </c>
      <c r="N61">
        <v>9</v>
      </c>
      <c r="Q61">
        <v>9</v>
      </c>
      <c r="T61">
        <v>9</v>
      </c>
      <c r="W61">
        <v>1</v>
      </c>
      <c r="Z61">
        <v>5</v>
      </c>
      <c r="AC61">
        <v>5</v>
      </c>
      <c r="AF61">
        <v>1</v>
      </c>
      <c r="AI61">
        <v>5</v>
      </c>
      <c r="AL61">
        <v>10</v>
      </c>
      <c r="AO61">
        <v>9</v>
      </c>
      <c r="AR61">
        <v>10</v>
      </c>
      <c r="AT61" t="s">
        <v>180</v>
      </c>
      <c r="AU61">
        <v>10</v>
      </c>
      <c r="AX61">
        <v>9</v>
      </c>
    </row>
    <row r="62" spans="1:50">
      <c r="A62">
        <v>61</v>
      </c>
      <c r="B62" t="s">
        <v>78</v>
      </c>
      <c r="C62" t="s">
        <v>108</v>
      </c>
      <c r="D62" t="s">
        <v>114</v>
      </c>
      <c r="E62" t="str">
        <f>HYPERLINK("https://github.com/mitsuhashi/chat-togovar/blob/main/answers/chat_togovar/q31/rs1489788269.md", "45")</f>
        <v>45</v>
      </c>
      <c r="F62" t="str">
        <f>HYPERLINK("https://github.com/mitsuhashi/chat-togovar/blob/main/answers/gpt-4o/q31/rs1489788269.md", "17")</f>
        <v>17</v>
      </c>
      <c r="G62" t="str">
        <f>HYPERLINK("https://github.com/mitsuhashi/chat-togovar/blob/main/answers/varchat/rs1489788269.md", "25")</f>
        <v>25</v>
      </c>
      <c r="H62">
        <v>9</v>
      </c>
      <c r="K62">
        <v>9</v>
      </c>
      <c r="N62">
        <v>9</v>
      </c>
      <c r="Q62">
        <v>9</v>
      </c>
      <c r="T62">
        <v>9</v>
      </c>
      <c r="W62">
        <v>1</v>
      </c>
      <c r="Z62">
        <v>5</v>
      </c>
      <c r="AC62">
        <v>5</v>
      </c>
      <c r="AF62">
        <v>1</v>
      </c>
      <c r="AI62">
        <v>5</v>
      </c>
      <c r="AL62">
        <v>5</v>
      </c>
      <c r="AO62">
        <v>5</v>
      </c>
      <c r="AR62">
        <v>5</v>
      </c>
      <c r="AU62">
        <v>5</v>
      </c>
      <c r="AX62">
        <v>5</v>
      </c>
    </row>
    <row r="63" spans="1:50">
      <c r="A63">
        <v>62</v>
      </c>
      <c r="B63" t="s">
        <v>78</v>
      </c>
      <c r="C63" t="s">
        <v>84</v>
      </c>
      <c r="D63" t="s">
        <v>114</v>
      </c>
      <c r="E63" t="str">
        <f>HYPERLINK("https://github.com/mitsuhashi/chat-togovar/blob/main/answers/chat_togovar/q31/rs704341.md", "43")</f>
        <v>43</v>
      </c>
      <c r="F63" t="str">
        <f>HYPERLINK("https://github.com/mitsuhashi/chat-togovar/blob/main/answers/gpt-4o/q31/rs704341.md", "17")</f>
        <v>17</v>
      </c>
      <c r="G63" t="str">
        <f>HYPERLINK("https://github.com/mitsuhashi/chat-togovar/blob/main/answers/varchat/rs704341.md", "40")</f>
        <v>40</v>
      </c>
      <c r="H63">
        <v>9</v>
      </c>
      <c r="K63">
        <v>9</v>
      </c>
      <c r="N63">
        <v>7</v>
      </c>
      <c r="P63" t="s">
        <v>144</v>
      </c>
      <c r="Q63">
        <v>9</v>
      </c>
      <c r="T63">
        <v>9</v>
      </c>
      <c r="W63">
        <v>1</v>
      </c>
      <c r="Z63">
        <v>5</v>
      </c>
      <c r="AC63">
        <v>5</v>
      </c>
      <c r="AF63">
        <v>1</v>
      </c>
      <c r="AI63">
        <v>5</v>
      </c>
      <c r="AL63">
        <v>8</v>
      </c>
      <c r="AO63">
        <v>8</v>
      </c>
      <c r="AR63">
        <v>8</v>
      </c>
      <c r="AU63">
        <v>8</v>
      </c>
      <c r="AX63">
        <v>8</v>
      </c>
    </row>
    <row r="64" spans="1:50">
      <c r="A64">
        <v>63</v>
      </c>
      <c r="B64" t="s">
        <v>79</v>
      </c>
      <c r="C64" t="s">
        <v>92</v>
      </c>
      <c r="D64" t="s">
        <v>114</v>
      </c>
      <c r="E64" t="str">
        <f>HYPERLINK("https://github.com/mitsuhashi/chat-togovar/blob/main/answers/chat_togovar/q32/rs745774658.md", "35")</f>
        <v>35</v>
      </c>
      <c r="F64" t="str">
        <f>HYPERLINK("https://github.com/mitsuhashi/chat-togovar/blob/main/answers/gpt-4o/q32/rs745774658.md", "31")</f>
        <v>31</v>
      </c>
      <c r="G64" t="str">
        <f>HYPERLINK("https://github.com/mitsuhashi/chat-togovar/blob/main/answers/varchat/rs745774658.md", "31")</f>
        <v>31</v>
      </c>
      <c r="H64">
        <v>7</v>
      </c>
      <c r="K64">
        <v>7</v>
      </c>
      <c r="N64">
        <v>7</v>
      </c>
      <c r="Q64">
        <v>7</v>
      </c>
      <c r="T64">
        <v>7</v>
      </c>
      <c r="W64">
        <v>7</v>
      </c>
      <c r="Z64">
        <v>7</v>
      </c>
      <c r="AC64">
        <v>5</v>
      </c>
      <c r="AF64">
        <v>5</v>
      </c>
      <c r="AI64">
        <v>7</v>
      </c>
      <c r="AL64">
        <v>7</v>
      </c>
      <c r="AO64">
        <v>7</v>
      </c>
      <c r="AR64">
        <v>5</v>
      </c>
      <c r="AU64">
        <v>5</v>
      </c>
      <c r="AX64">
        <v>7</v>
      </c>
    </row>
    <row r="65" spans="1:50">
      <c r="A65">
        <v>64</v>
      </c>
      <c r="B65" t="s">
        <v>79</v>
      </c>
      <c r="C65" t="s">
        <v>112</v>
      </c>
      <c r="D65" t="s">
        <v>114</v>
      </c>
      <c r="E65" t="str">
        <f>HYPERLINK("https://github.com/mitsuhashi/chat-togovar/blob/main/answers/chat_togovar/q32/rs794726721.md", "40")</f>
        <v>40</v>
      </c>
      <c r="F65" t="str">
        <f>HYPERLINK("https://github.com/mitsuhashi/chat-togovar/blob/main/answers/gpt-4o/q32/rs794726721.md", "17")</f>
        <v>17</v>
      </c>
      <c r="G65" t="str">
        <f>HYPERLINK("https://github.com/mitsuhashi/chat-togovar/blob/main/answers/varchat/rs794726721.md", "40")</f>
        <v>40</v>
      </c>
      <c r="H65">
        <v>8</v>
      </c>
      <c r="K65">
        <v>8</v>
      </c>
      <c r="N65">
        <v>8</v>
      </c>
      <c r="Q65">
        <v>8</v>
      </c>
      <c r="T65">
        <v>8</v>
      </c>
      <c r="W65">
        <v>1</v>
      </c>
      <c r="Z65">
        <v>5</v>
      </c>
      <c r="AC65">
        <v>5</v>
      </c>
      <c r="AF65">
        <v>1</v>
      </c>
      <c r="AI65">
        <v>5</v>
      </c>
      <c r="AL65">
        <v>8</v>
      </c>
      <c r="AO65">
        <v>8</v>
      </c>
      <c r="AR65">
        <v>8</v>
      </c>
      <c r="AU65">
        <v>8</v>
      </c>
      <c r="AX65">
        <v>8</v>
      </c>
    </row>
    <row r="66" spans="1:50">
      <c r="A66">
        <v>65</v>
      </c>
      <c r="B66" t="s">
        <v>79</v>
      </c>
      <c r="C66" t="s">
        <v>94</v>
      </c>
      <c r="D66" t="s">
        <v>113</v>
      </c>
      <c r="E66" t="str">
        <f>HYPERLINK("https://github.com/mitsuhashi/chat-togovar/blob/main/answers/chat_togovar/q32/rs796053166.md", "31")</f>
        <v>31</v>
      </c>
      <c r="F66" t="str">
        <f>HYPERLINK("https://github.com/mitsuhashi/chat-togovar/blob/main/answers/gpt-4o/q32/rs796053166.md", "17")</f>
        <v>17</v>
      </c>
      <c r="G66" t="str">
        <f>HYPERLINK("https://github.com/mitsuhashi/chat-togovar/blob/main/answers/varchat/rs796053166.md", "40")</f>
        <v>40</v>
      </c>
      <c r="H66">
        <v>7</v>
      </c>
      <c r="K66">
        <v>7</v>
      </c>
      <c r="N66">
        <v>5</v>
      </c>
      <c r="Q66">
        <v>5</v>
      </c>
      <c r="T66">
        <v>7</v>
      </c>
      <c r="W66">
        <v>1</v>
      </c>
      <c r="Z66">
        <v>5</v>
      </c>
      <c r="AC66">
        <v>5</v>
      </c>
      <c r="AF66">
        <v>1</v>
      </c>
      <c r="AI66">
        <v>5</v>
      </c>
      <c r="AL66">
        <v>8</v>
      </c>
      <c r="AO66">
        <v>8</v>
      </c>
      <c r="AR66">
        <v>8</v>
      </c>
      <c r="AU66">
        <v>8</v>
      </c>
      <c r="AX66">
        <v>8</v>
      </c>
    </row>
    <row r="67" spans="1:50">
      <c r="A67">
        <v>66</v>
      </c>
      <c r="B67" t="s">
        <v>79</v>
      </c>
      <c r="C67" t="s">
        <v>85</v>
      </c>
      <c r="D67" t="s">
        <v>114</v>
      </c>
      <c r="E67" t="str">
        <f>HYPERLINK("https://github.com/mitsuhashi/chat-togovar/blob/main/answers/chat_togovar/q32/rs762927460.md", "45")</f>
        <v>45</v>
      </c>
      <c r="F67" t="str">
        <f>HYPERLINK("https://github.com/mitsuhashi/chat-togovar/blob/main/answers/gpt-4o/q32/rs762927460.md", "17")</f>
        <v>17</v>
      </c>
      <c r="G67" t="str">
        <f>HYPERLINK("https://github.com/mitsuhashi/chat-togovar/blob/main/answers/varchat/rs762927460.md", "42")</f>
        <v>42</v>
      </c>
      <c r="H67">
        <v>9</v>
      </c>
      <c r="K67">
        <v>9</v>
      </c>
      <c r="N67">
        <v>9</v>
      </c>
      <c r="Q67">
        <v>9</v>
      </c>
      <c r="T67">
        <v>9</v>
      </c>
      <c r="W67">
        <v>1</v>
      </c>
      <c r="Z67">
        <v>5</v>
      </c>
      <c r="AC67">
        <v>5</v>
      </c>
      <c r="AF67">
        <v>1</v>
      </c>
      <c r="AI67">
        <v>5</v>
      </c>
      <c r="AL67">
        <v>9</v>
      </c>
      <c r="AO67">
        <v>9</v>
      </c>
      <c r="AR67">
        <v>8</v>
      </c>
      <c r="AU67">
        <v>8</v>
      </c>
      <c r="AX67">
        <v>8</v>
      </c>
    </row>
    <row r="68" spans="1:50">
      <c r="A68">
        <v>67</v>
      </c>
      <c r="B68" t="s">
        <v>79</v>
      </c>
      <c r="C68" t="s">
        <v>109</v>
      </c>
      <c r="D68" t="s">
        <v>114</v>
      </c>
      <c r="E68" t="str">
        <f>HYPERLINK("https://github.com/mitsuhashi/chat-togovar/blob/main/answers/chat_togovar/q32/rs1170153450.md", "45")</f>
        <v>45</v>
      </c>
      <c r="F68" t="str">
        <f>HYPERLINK("https://github.com/mitsuhashi/chat-togovar/blob/main/answers/gpt-4o/q32/rs1170153450.md", "17")</f>
        <v>17</v>
      </c>
      <c r="G68" t="str">
        <f>HYPERLINK("https://github.com/mitsuhashi/chat-togovar/blob/main/answers/varchat/rs1170153450.md", "42")</f>
        <v>42</v>
      </c>
      <c r="H68">
        <v>9</v>
      </c>
      <c r="K68">
        <v>9</v>
      </c>
      <c r="N68">
        <v>9</v>
      </c>
      <c r="Q68">
        <v>9</v>
      </c>
      <c r="T68">
        <v>9</v>
      </c>
      <c r="W68">
        <v>1</v>
      </c>
      <c r="Z68">
        <v>5</v>
      </c>
      <c r="AC68">
        <v>5</v>
      </c>
      <c r="AF68">
        <v>1</v>
      </c>
      <c r="AI68">
        <v>5</v>
      </c>
      <c r="AL68">
        <v>9</v>
      </c>
      <c r="AO68">
        <v>9</v>
      </c>
      <c r="AR68">
        <v>8</v>
      </c>
      <c r="AU68">
        <v>8</v>
      </c>
      <c r="AX68">
        <v>8</v>
      </c>
    </row>
    <row r="69" spans="1:50">
      <c r="A69">
        <v>68</v>
      </c>
      <c r="B69" t="s">
        <v>79</v>
      </c>
      <c r="C69" t="s">
        <v>88</v>
      </c>
      <c r="D69" t="s">
        <v>114</v>
      </c>
      <c r="E69" t="str">
        <f>HYPERLINK("https://github.com/mitsuhashi/chat-togovar/blob/main/answers/chat_togovar/q32/rs80356821.md", "45")</f>
        <v>45</v>
      </c>
      <c r="F69" t="str">
        <f>HYPERLINK("https://github.com/mitsuhashi/chat-togovar/blob/main/answers/gpt-4o/q32/rs80356821.md", "17")</f>
        <v>17</v>
      </c>
      <c r="G69" t="str">
        <f>HYPERLINK("https://github.com/mitsuhashi/chat-togovar/blob/main/answers/varchat/rs80356821.md", "40")</f>
        <v>40</v>
      </c>
      <c r="H69">
        <v>9</v>
      </c>
      <c r="K69">
        <v>9</v>
      </c>
      <c r="N69">
        <v>9</v>
      </c>
      <c r="Q69">
        <v>9</v>
      </c>
      <c r="T69">
        <v>9</v>
      </c>
      <c r="W69">
        <v>1</v>
      </c>
      <c r="Z69">
        <v>5</v>
      </c>
      <c r="AC69">
        <v>5</v>
      </c>
      <c r="AF69">
        <v>1</v>
      </c>
      <c r="AI69">
        <v>5</v>
      </c>
      <c r="AL69">
        <v>8</v>
      </c>
      <c r="AO69">
        <v>8</v>
      </c>
      <c r="AR69">
        <v>8</v>
      </c>
      <c r="AU69">
        <v>8</v>
      </c>
      <c r="AX69">
        <v>8</v>
      </c>
    </row>
    <row r="70" spans="1:50">
      <c r="A70">
        <v>69</v>
      </c>
      <c r="B70" t="s">
        <v>79</v>
      </c>
      <c r="C70" t="s">
        <v>100</v>
      </c>
      <c r="D70" t="s">
        <v>114</v>
      </c>
      <c r="E70" t="str">
        <f>HYPERLINK("https://github.com/mitsuhashi/chat-togovar/blob/main/answers/chat_togovar/q32/rs886042528.md", "45")</f>
        <v>45</v>
      </c>
      <c r="F70" t="str">
        <f>HYPERLINK("https://github.com/mitsuhashi/chat-togovar/blob/main/answers/gpt-4o/q32/rs886042528.md", "17")</f>
        <v>17</v>
      </c>
      <c r="G70" t="str">
        <f>HYPERLINK("https://github.com/mitsuhashi/chat-togovar/blob/main/answers/varchat/rs886042528.md", "40")</f>
        <v>40</v>
      </c>
      <c r="H70">
        <v>9</v>
      </c>
      <c r="K70">
        <v>9</v>
      </c>
      <c r="N70">
        <v>9</v>
      </c>
      <c r="Q70">
        <v>9</v>
      </c>
      <c r="T70">
        <v>9</v>
      </c>
      <c r="W70">
        <v>1</v>
      </c>
      <c r="Z70">
        <v>5</v>
      </c>
      <c r="AC70">
        <v>5</v>
      </c>
      <c r="AF70">
        <v>1</v>
      </c>
      <c r="AI70">
        <v>5</v>
      </c>
      <c r="AL70">
        <v>8</v>
      </c>
      <c r="AO70">
        <v>8</v>
      </c>
      <c r="AR70">
        <v>8</v>
      </c>
      <c r="AU70">
        <v>8</v>
      </c>
      <c r="AX70">
        <v>8</v>
      </c>
    </row>
    <row r="71" spans="1:50">
      <c r="A71">
        <v>70</v>
      </c>
      <c r="B71" t="s">
        <v>80</v>
      </c>
      <c r="C71" t="s">
        <v>92</v>
      </c>
      <c r="D71" t="s">
        <v>114</v>
      </c>
      <c r="E71" t="str">
        <f>HYPERLINK("https://github.com/mitsuhashi/chat-togovar/blob/main/answers/chat_togovar/q33/rs745774658.md", "43")</f>
        <v>43</v>
      </c>
      <c r="F71" t="str">
        <f>HYPERLINK("https://github.com/mitsuhashi/chat-togovar/blob/main/answers/gpt-4o/q33/rs745774658.md", "17")</f>
        <v>17</v>
      </c>
      <c r="G71" t="str">
        <f>HYPERLINK("https://github.com/mitsuhashi/chat-togovar/blob/main/answers/varchat/rs745774658.md", "21")</f>
        <v>21</v>
      </c>
      <c r="H71">
        <v>9</v>
      </c>
      <c r="J71" t="s">
        <v>139</v>
      </c>
      <c r="K71">
        <v>9</v>
      </c>
      <c r="N71">
        <v>8</v>
      </c>
      <c r="Q71">
        <v>8</v>
      </c>
      <c r="T71">
        <v>9</v>
      </c>
      <c r="W71">
        <v>1</v>
      </c>
      <c r="Z71">
        <v>5</v>
      </c>
      <c r="AC71">
        <v>5</v>
      </c>
      <c r="AF71">
        <v>1</v>
      </c>
      <c r="AI71">
        <v>5</v>
      </c>
      <c r="AL71">
        <v>5</v>
      </c>
      <c r="AO71">
        <v>5</v>
      </c>
      <c r="AR71">
        <v>2</v>
      </c>
      <c r="AU71">
        <v>4</v>
      </c>
      <c r="AX71">
        <v>5</v>
      </c>
    </row>
    <row r="72" spans="1:50">
      <c r="A72">
        <v>71</v>
      </c>
      <c r="B72" t="s">
        <v>80</v>
      </c>
      <c r="C72" t="s">
        <v>90</v>
      </c>
      <c r="D72" t="s">
        <v>114</v>
      </c>
      <c r="E72" t="str">
        <f>HYPERLINK("https://github.com/mitsuhashi/chat-togovar/blob/main/answers/chat_togovar/q33/rs431905511.md", "31")</f>
        <v>31</v>
      </c>
      <c r="F72" t="str">
        <f>HYPERLINK("https://github.com/mitsuhashi/chat-togovar/blob/main/answers/gpt-4o/q33/rs431905511.md", "24")</f>
        <v>24</v>
      </c>
      <c r="G72" t="str">
        <f>HYPERLINK("https://github.com/mitsuhashi/chat-togovar/blob/main/answers/varchat/rs431905511.md", "23")</f>
        <v>23</v>
      </c>
      <c r="H72">
        <v>7</v>
      </c>
      <c r="K72">
        <v>7</v>
      </c>
      <c r="N72">
        <v>5</v>
      </c>
      <c r="Q72">
        <v>5</v>
      </c>
      <c r="T72">
        <v>7</v>
      </c>
      <c r="W72">
        <v>5</v>
      </c>
      <c r="Z72">
        <v>5</v>
      </c>
      <c r="AC72">
        <v>5</v>
      </c>
      <c r="AF72">
        <v>4</v>
      </c>
      <c r="AI72">
        <v>5</v>
      </c>
      <c r="AL72">
        <v>6</v>
      </c>
      <c r="AO72">
        <v>5</v>
      </c>
      <c r="AR72">
        <v>3</v>
      </c>
      <c r="AU72">
        <v>4</v>
      </c>
      <c r="AX72">
        <v>5</v>
      </c>
    </row>
    <row r="73" spans="1:50">
      <c r="A73">
        <v>72</v>
      </c>
      <c r="B73" t="s">
        <v>81</v>
      </c>
      <c r="C73" t="s">
        <v>88</v>
      </c>
      <c r="D73" t="s">
        <v>114</v>
      </c>
      <c r="E73" t="str">
        <f>HYPERLINK("https://github.com/mitsuhashi/chat-togovar/blob/main/answers/chat_togovar/q34/rs80356821.md", "45")</f>
        <v>45</v>
      </c>
      <c r="F73" t="str">
        <f>HYPERLINK("https://github.com/mitsuhashi/chat-togovar/blob/main/answers/gpt-4o/q34/rs80356821.md", "17")</f>
        <v>17</v>
      </c>
      <c r="G73" t="str">
        <f>HYPERLINK("https://github.com/mitsuhashi/chat-togovar/blob/main/answers/varchat/rs80356821.md", "28")</f>
        <v>28</v>
      </c>
      <c r="H73">
        <v>9</v>
      </c>
      <c r="J73" t="s">
        <v>140</v>
      </c>
      <c r="K73">
        <v>9</v>
      </c>
      <c r="N73">
        <v>9</v>
      </c>
      <c r="Q73">
        <v>9</v>
      </c>
      <c r="T73">
        <v>9</v>
      </c>
      <c r="W73">
        <v>1</v>
      </c>
      <c r="Z73">
        <v>5</v>
      </c>
      <c r="AC73">
        <v>5</v>
      </c>
      <c r="AF73">
        <v>1</v>
      </c>
      <c r="AI73">
        <v>5</v>
      </c>
      <c r="AL73">
        <v>7</v>
      </c>
      <c r="AO73">
        <v>7</v>
      </c>
      <c r="AR73">
        <v>2</v>
      </c>
      <c r="AU73">
        <v>5</v>
      </c>
      <c r="AX73">
        <v>7</v>
      </c>
    </row>
    <row r="74" spans="1:50">
      <c r="A74">
        <v>73</v>
      </c>
      <c r="B74" t="s">
        <v>82</v>
      </c>
      <c r="C74" t="s">
        <v>89</v>
      </c>
      <c r="D74" t="s">
        <v>114</v>
      </c>
      <c r="E74" t="str">
        <f>HYPERLINK("https://github.com/mitsuhashi/chat-togovar/blob/main/answers/chat_togovar/q35/rs1201448391.md", "45")</f>
        <v>45</v>
      </c>
      <c r="F74" t="str">
        <f>HYPERLINK("https://github.com/mitsuhashi/chat-togovar/blob/main/answers/gpt-4o/q35/rs1201448391.md", "24")</f>
        <v>24</v>
      </c>
      <c r="G74" t="str">
        <f>HYPERLINK("https://github.com/mitsuhashi/chat-togovar/blob/main/answers/varchat/rs1201448391.md", "28")</f>
        <v>28</v>
      </c>
      <c r="H74">
        <v>9</v>
      </c>
      <c r="J74" t="s">
        <v>141</v>
      </c>
      <c r="K74">
        <v>9</v>
      </c>
      <c r="N74">
        <v>9</v>
      </c>
      <c r="Q74">
        <v>9</v>
      </c>
      <c r="T74">
        <v>9</v>
      </c>
      <c r="W74">
        <v>5</v>
      </c>
      <c r="Z74">
        <v>5</v>
      </c>
      <c r="AC74">
        <v>5</v>
      </c>
      <c r="AF74">
        <v>4</v>
      </c>
      <c r="AI74">
        <v>5</v>
      </c>
      <c r="AL74">
        <v>7</v>
      </c>
      <c r="AO74">
        <v>7</v>
      </c>
      <c r="AR74">
        <v>2</v>
      </c>
      <c r="AU74">
        <v>5</v>
      </c>
      <c r="AX74">
        <v>7</v>
      </c>
    </row>
    <row r="75" spans="1:50">
      <c r="A75">
        <v>74</v>
      </c>
      <c r="B75" t="s">
        <v>83</v>
      </c>
      <c r="C75" t="s">
        <v>102</v>
      </c>
      <c r="D75" t="s">
        <v>114</v>
      </c>
      <c r="E75" t="str">
        <f>HYPERLINK("https://github.com/mitsuhashi/chat-togovar/blob/main/answers/chat_togovar/q36/rs794727152.md", "45")</f>
        <v>45</v>
      </c>
      <c r="F75" t="str">
        <f>HYPERLINK("https://github.com/mitsuhashi/chat-togovar/blob/main/answers/gpt-4o/q36/rs794727152.md", "17")</f>
        <v>17</v>
      </c>
      <c r="G75" t="str">
        <f>HYPERLINK("https://github.com/mitsuhashi/chat-togovar/blob/main/answers/varchat/rs794727152.md", "37")</f>
        <v>37</v>
      </c>
      <c r="H75">
        <v>9</v>
      </c>
      <c r="K75">
        <v>9</v>
      </c>
      <c r="N75">
        <v>9</v>
      </c>
      <c r="Q75">
        <v>9</v>
      </c>
      <c r="T75">
        <v>9</v>
      </c>
      <c r="W75">
        <v>1</v>
      </c>
      <c r="Z75">
        <v>5</v>
      </c>
      <c r="AC75">
        <v>5</v>
      </c>
      <c r="AF75">
        <v>1</v>
      </c>
      <c r="AI75">
        <v>5</v>
      </c>
      <c r="AL75">
        <v>8</v>
      </c>
      <c r="AO75">
        <v>8</v>
      </c>
      <c r="AR75">
        <v>5</v>
      </c>
      <c r="AU75">
        <v>8</v>
      </c>
      <c r="AX75">
        <v>8</v>
      </c>
    </row>
    <row r="76" spans="1:50">
      <c r="A76">
        <v>75</v>
      </c>
      <c r="B76" t="s">
        <v>83</v>
      </c>
      <c r="C76" t="s">
        <v>107</v>
      </c>
      <c r="D76" t="s">
        <v>114</v>
      </c>
      <c r="E76" t="str">
        <f>HYPERLINK("https://github.com/mitsuhashi/chat-togovar/blob/main/answers/chat_togovar/q36/rs587782044.md", "45")</f>
        <v>45</v>
      </c>
      <c r="F76" t="str">
        <f>HYPERLINK("https://github.com/mitsuhashi/chat-togovar/blob/main/answers/gpt-4o/q36/rs587782044.md", "20")</f>
        <v>20</v>
      </c>
      <c r="G76" t="str">
        <f>HYPERLINK("https://github.com/mitsuhashi/chat-togovar/blob/main/answers/varchat/rs587782044.md", "24")</f>
        <v>24</v>
      </c>
      <c r="H76">
        <v>9</v>
      </c>
      <c r="J76" t="s">
        <v>142</v>
      </c>
      <c r="K76">
        <v>9</v>
      </c>
      <c r="N76">
        <v>9</v>
      </c>
      <c r="Q76">
        <v>9</v>
      </c>
      <c r="T76">
        <v>9</v>
      </c>
      <c r="W76">
        <v>1</v>
      </c>
      <c r="Z76">
        <v>6</v>
      </c>
      <c r="AC76">
        <v>6</v>
      </c>
      <c r="AF76">
        <v>1</v>
      </c>
      <c r="AI76">
        <v>6</v>
      </c>
      <c r="AL76">
        <v>7</v>
      </c>
      <c r="AO76">
        <v>5</v>
      </c>
      <c r="AR76">
        <v>2</v>
      </c>
      <c r="AU76">
        <v>5</v>
      </c>
      <c r="AX76">
        <v>5</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baseColWidth="10" defaultColWidth="8.83203125" defaultRowHeight="14"/>
  <sheetData>
    <row r="1" spans="1:3">
      <c r="A1" s="1" t="s">
        <v>181</v>
      </c>
      <c r="B1" s="1" t="s">
        <v>182</v>
      </c>
      <c r="C1" s="1" t="s">
        <v>183</v>
      </c>
    </row>
    <row r="2" spans="1:3">
      <c r="A2" t="s">
        <v>114</v>
      </c>
      <c r="B2" t="s">
        <v>184</v>
      </c>
      <c r="C2">
        <v>8.64</v>
      </c>
    </row>
    <row r="3" spans="1:3">
      <c r="A3" t="s">
        <v>114</v>
      </c>
      <c r="B3" t="s">
        <v>185</v>
      </c>
      <c r="C3">
        <v>8.4933333333333341</v>
      </c>
    </row>
    <row r="4" spans="1:3">
      <c r="A4" t="s">
        <v>114</v>
      </c>
      <c r="B4" t="s">
        <v>186</v>
      </c>
      <c r="C4">
        <v>8.64</v>
      </c>
    </row>
    <row r="5" spans="1:3">
      <c r="A5" t="s">
        <v>114</v>
      </c>
      <c r="B5" t="s">
        <v>187</v>
      </c>
      <c r="C5">
        <v>8.64</v>
      </c>
    </row>
    <row r="6" spans="1:3">
      <c r="A6" t="s">
        <v>114</v>
      </c>
      <c r="B6" t="s">
        <v>188</v>
      </c>
      <c r="C6">
        <v>8.44</v>
      </c>
    </row>
    <row r="7" spans="1:3">
      <c r="A7" t="s">
        <v>115</v>
      </c>
      <c r="B7" t="s">
        <v>184</v>
      </c>
      <c r="C7">
        <v>2.2799999999999998</v>
      </c>
    </row>
    <row r="8" spans="1:3">
      <c r="A8" t="s">
        <v>115</v>
      </c>
      <c r="B8" t="s">
        <v>185</v>
      </c>
      <c r="C8">
        <v>4.88</v>
      </c>
    </row>
    <row r="9" spans="1:3">
      <c r="A9" t="s">
        <v>115</v>
      </c>
      <c r="B9" t="s">
        <v>186</v>
      </c>
      <c r="C9">
        <v>4.9333333333333336</v>
      </c>
    </row>
    <row r="10" spans="1:3">
      <c r="A10" t="s">
        <v>115</v>
      </c>
      <c r="B10" t="s">
        <v>187</v>
      </c>
      <c r="C10">
        <v>5.0133333333333336</v>
      </c>
    </row>
    <row r="11" spans="1:3">
      <c r="A11" t="s">
        <v>115</v>
      </c>
      <c r="B11" t="s">
        <v>188</v>
      </c>
      <c r="C11">
        <v>2.0533333333333328</v>
      </c>
    </row>
    <row r="12" spans="1:3">
      <c r="A12" t="s">
        <v>113</v>
      </c>
      <c r="B12" t="s">
        <v>184</v>
      </c>
      <c r="C12">
        <v>6.4933333333333332</v>
      </c>
    </row>
    <row r="13" spans="1:3">
      <c r="A13" t="s">
        <v>113</v>
      </c>
      <c r="B13" t="s">
        <v>185</v>
      </c>
      <c r="C13">
        <v>5.706666666666667</v>
      </c>
    </row>
    <row r="14" spans="1:3">
      <c r="A14" t="s">
        <v>113</v>
      </c>
      <c r="B14" t="s">
        <v>186</v>
      </c>
      <c r="C14">
        <v>6.7333333333333334</v>
      </c>
    </row>
    <row r="15" spans="1:3">
      <c r="A15" t="s">
        <v>113</v>
      </c>
      <c r="B15" t="s">
        <v>187</v>
      </c>
      <c r="C15">
        <v>6.5733333333333333</v>
      </c>
    </row>
    <row r="16" spans="1:3">
      <c r="A16" t="s">
        <v>113</v>
      </c>
      <c r="B16" t="s">
        <v>188</v>
      </c>
      <c r="C16">
        <v>5.5866666666666669</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
  <sheetViews>
    <sheetView workbookViewId="0"/>
  </sheetViews>
  <sheetFormatPr baseColWidth="10" defaultColWidth="8.83203125" defaultRowHeight="14"/>
  <sheetData>
    <row r="1" spans="1:3">
      <c r="A1" s="1" t="s">
        <v>181</v>
      </c>
      <c r="B1" s="1" t="s">
        <v>189</v>
      </c>
      <c r="C1" s="1" t="s">
        <v>190</v>
      </c>
    </row>
    <row r="2" spans="1:3">
      <c r="A2" t="s">
        <v>114</v>
      </c>
      <c r="B2">
        <v>66</v>
      </c>
      <c r="C2">
        <v>88</v>
      </c>
    </row>
    <row r="3" spans="1:3">
      <c r="A3" t="s">
        <v>115</v>
      </c>
      <c r="B3">
        <v>2</v>
      </c>
      <c r="C3">
        <v>2.67</v>
      </c>
    </row>
    <row r="4" spans="1:3">
      <c r="A4" t="s">
        <v>113</v>
      </c>
      <c r="B4">
        <v>7</v>
      </c>
      <c r="C4">
        <v>9.33</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Evaluation</vt:lpstr>
      <vt:lpstr>Category Averages</vt:lpstr>
      <vt:lpstr>Win 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Nobutaka Mitsuhashi</cp:lastModifiedBy>
  <dcterms:created xsi:type="dcterms:W3CDTF">2025-04-30T06:03:42Z</dcterms:created>
  <dcterms:modified xsi:type="dcterms:W3CDTF">2025-04-30T06:09:12Z</dcterms:modified>
</cp:coreProperties>
</file>