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2.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tion" sheetId="1" state="visible" r:id="rId3"/>
    <sheet name="Category Averages" sheetId="2" state="visible" r:id="rId4"/>
    <sheet name="Win Rate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<sst xmlns="http://schemas.openxmlformats.org/spreadsheetml/2006/main" count="650" uniqueCount="250">
  <si>
    <t xml:space="preserve">ID</t>
  </si>
  <si>
    <t xml:space="preserve">Question</t>
  </si>
  <si>
    <t xml:space="preserve">rsID</t>
  </si>
  <si>
    <t xml:space="preserve">BestAnswer</t>
  </si>
  <si>
    <t xml:space="preserve">ChatTogoVar_Total</t>
  </si>
  <si>
    <t xml:space="preserve">GPT4o_Total</t>
  </si>
  <si>
    <t xml:space="preserve">VarChat_Total</t>
  </si>
  <si>
    <t xml:space="preserve">ChatTogoVar_Accuracy</t>
  </si>
  <si>
    <t xml:space="preserve">ChatTogoVar_Accuracy_reason_en</t>
  </si>
  <si>
    <t xml:space="preserve">ChatTogoVar_Accuracy_reason_ja</t>
  </si>
  <si>
    <t xml:space="preserve">ChatTogoVar_Clarity and Conciseness</t>
  </si>
  <si>
    <t xml:space="preserve">ChatTogoVar_Clarity and Conciseness_reason_en</t>
  </si>
  <si>
    <t xml:space="preserve">ChatTogoVar_Clarity and Conciseness_reason_ja</t>
  </si>
  <si>
    <t xml:space="preserve">ChatTogoVar_Completeness</t>
  </si>
  <si>
    <t xml:space="preserve">ChatTogoVar_Completeness_reason_en</t>
  </si>
  <si>
    <t xml:space="preserve">ChatTogoVar_Completeness_reason_ja</t>
  </si>
  <si>
    <t xml:space="preserve">ChatTogoVar_Evidence Support</t>
  </si>
  <si>
    <t xml:space="preserve">ChatTogoVar_Evidence Support_reason_en</t>
  </si>
  <si>
    <t xml:space="preserve">ChatTogoVar_Evidence Support_reason_ja</t>
  </si>
  <si>
    <t xml:space="preserve">ChatTogoVar_Logical Consistency</t>
  </si>
  <si>
    <t xml:space="preserve">ChatTogoVar_Logical Consistency_reason_en</t>
  </si>
  <si>
    <t xml:space="preserve">ChatTogoVar_Logical Consistency_reason_ja</t>
  </si>
  <si>
    <t xml:space="preserve">GPT4o_Accuracy</t>
  </si>
  <si>
    <t xml:space="preserve">GPT4o_Accuracy_reason_en</t>
  </si>
  <si>
    <t xml:space="preserve">GPT4o_Accuracy_reason_ja</t>
  </si>
  <si>
    <t xml:space="preserve">GPT4o_Clarity and Conciseness</t>
  </si>
  <si>
    <t xml:space="preserve">GPT4o_Clarity and Conciseness_reason_en</t>
  </si>
  <si>
    <t xml:space="preserve">GPT4o_Clarity and Conciseness_reason_ja</t>
  </si>
  <si>
    <t xml:space="preserve">GPT4o_Completeness</t>
  </si>
  <si>
    <t xml:space="preserve">GPT4o_Completeness_reason_en</t>
  </si>
  <si>
    <t xml:space="preserve">GPT4o_Completeness_reason_ja</t>
  </si>
  <si>
    <t xml:space="preserve">GPT4o_Evidence Support</t>
  </si>
  <si>
    <t xml:space="preserve">GPT4o_Evidence Support_reason_en</t>
  </si>
  <si>
    <t xml:space="preserve">GPT4o_Evidence Support_reason_ja</t>
  </si>
  <si>
    <t xml:space="preserve">GPT4o_Logical Consistency</t>
  </si>
  <si>
    <t xml:space="preserve">GPT4o_Logical Consistency_reason_en</t>
  </si>
  <si>
    <t xml:space="preserve">GPT4o_Logical Consistency_reason_ja</t>
  </si>
  <si>
    <t xml:space="preserve">VarChat_Accuracy</t>
  </si>
  <si>
    <t xml:space="preserve">VarChat_Accuracy_reason_en</t>
  </si>
  <si>
    <t xml:space="preserve">VarChat_Accuracy_reason_ja</t>
  </si>
  <si>
    <t xml:space="preserve">VarChat_Clarity and Conciseness</t>
  </si>
  <si>
    <t xml:space="preserve">VarChat_Clarity and Conciseness_reason_en</t>
  </si>
  <si>
    <t xml:space="preserve">VarChat_Clarity and Conciseness_reason_ja</t>
  </si>
  <si>
    <t xml:space="preserve">VarChat_Completeness</t>
  </si>
  <si>
    <t xml:space="preserve">VarChat_Completeness_reason_en</t>
  </si>
  <si>
    <t xml:space="preserve">VarChat_Completeness_reason_ja</t>
  </si>
  <si>
    <t xml:space="preserve">VarChat_Evidence Support</t>
  </si>
  <si>
    <t xml:space="preserve">VarChat_Evidence Support_reason_en</t>
  </si>
  <si>
    <t xml:space="preserve">VarChat_Evidence Support_reason_ja</t>
  </si>
  <si>
    <t xml:space="preserve">VarChat_Logical Consistency</t>
  </si>
  <si>
    <t xml:space="preserve">VarChat_Logical Consistency_reason_en</t>
  </si>
  <si>
    <t xml:space="preserve">VarChat_Logical Consistency_reason_ja</t>
  </si>
  <si>
    <t xml:space="preserve">q1</t>
  </si>
  <si>
    <t xml:space="preserve">rs704341</t>
  </si>
  <si>
    <t xml:space="preserve">VarChat</t>
  </si>
  <si>
    <t xml:space="preserve">rs762927460</t>
  </si>
  <si>
    <t xml:space="preserve">ChatTogoVar</t>
  </si>
  <si>
    <t xml:space="preserve">rs12037987</t>
  </si>
  <si>
    <t xml:space="preserve">q2</t>
  </si>
  <si>
    <t xml:space="preserve">rs571414497</t>
  </si>
  <si>
    <t xml:space="preserve">q3</t>
  </si>
  <si>
    <t xml:space="preserve">rs80356821</t>
  </si>
  <si>
    <r>
      <rPr>
        <sz val="11"/>
        <color theme="1"/>
        <rFont val="Calibri"/>
        <family val="2"/>
        <charset val="1"/>
      </rPr>
      <t xml:space="preserve">ChatGPT</t>
    </r>
    <r>
      <rPr>
        <sz val="11"/>
        <color theme="1"/>
        <rFont val="游ゴシック体"/>
        <family val="2"/>
        <charset val="1"/>
      </rPr>
      <t xml:space="preserve">はこのマッピングを間違えるのが大きな欠点</t>
    </r>
  </si>
  <si>
    <t xml:space="preserve">rs1201448391</t>
  </si>
  <si>
    <t xml:space="preserve">致命的なミス</t>
  </si>
  <si>
    <t xml:space="preserve">rs431905511</t>
  </si>
  <si>
    <t xml:space="preserve">rs121913529</t>
  </si>
  <si>
    <t xml:space="preserve">q5</t>
  </si>
  <si>
    <t xml:space="preserve">rs745774658</t>
  </si>
  <si>
    <t xml:space="preserve">q7</t>
  </si>
  <si>
    <t xml:space="preserve">rs880315</t>
  </si>
  <si>
    <t xml:space="preserve">rs796053166</t>
  </si>
  <si>
    <t xml:space="preserve">rs796053229</t>
  </si>
  <si>
    <t xml:space="preserve">q8</t>
  </si>
  <si>
    <t xml:space="preserve">rs794726784</t>
  </si>
  <si>
    <t xml:space="preserve">エビデンスが足りない</t>
  </si>
  <si>
    <t xml:space="preserve">質問に直接関係のない情報がある。</t>
  </si>
  <si>
    <t xml:space="preserve">q9</t>
  </si>
  <si>
    <t xml:space="preserve">rs763684724</t>
  </si>
  <si>
    <t xml:space="preserve">頻度情報はない</t>
  </si>
  <si>
    <t xml:space="preserve">情報は正しいが、エビデンスとなるソースへのリンクが充実すると良い</t>
  </si>
  <si>
    <t xml:space="preserve">情報が正確ではない</t>
  </si>
  <si>
    <t xml:space="preserve">エビデンスがない</t>
  </si>
  <si>
    <t xml:space="preserve">アレル頻度はない</t>
  </si>
  <si>
    <t xml:space="preserve">rs876660744</t>
  </si>
  <si>
    <t xml:space="preserve">リンクがダイレクトではない</t>
  </si>
  <si>
    <t xml:space="preserve">エビデンスの提供なし</t>
  </si>
  <si>
    <t xml:space="preserve">アレル頻度は無理</t>
  </si>
  <si>
    <t xml:space="preserve">q10</t>
  </si>
  <si>
    <t xml:space="preserve">rs727504136</t>
  </si>
  <si>
    <r>
      <rPr>
        <sz val="11"/>
        <color theme="1"/>
        <rFont val="游ゴシック体"/>
        <family val="2"/>
        <charset val="1"/>
      </rPr>
      <t xml:space="preserve">リンクが</t>
    </r>
    <r>
      <rPr>
        <sz val="11"/>
        <color theme="1"/>
        <rFont val="Calibri"/>
        <family val="2"/>
        <charset val="1"/>
      </rPr>
      <t xml:space="preserve">TogoVar</t>
    </r>
    <r>
      <rPr>
        <sz val="11"/>
        <color theme="1"/>
        <rFont val="游ゴシック体"/>
        <family val="2"/>
        <charset val="1"/>
      </rPr>
      <t xml:space="preserve">ではなく、なぜか</t>
    </r>
    <r>
      <rPr>
        <sz val="11"/>
        <color theme="1"/>
        <rFont val="Calibri"/>
        <family val="2"/>
        <charset val="1"/>
      </rPr>
      <t xml:space="preserve">dbSNP</t>
    </r>
    <r>
      <rPr>
        <sz val="11"/>
        <color theme="1"/>
        <rFont val="游ゴシック体"/>
        <family val="2"/>
        <charset val="1"/>
      </rPr>
      <t xml:space="preserve">。リンク先は該当のバリアントだが</t>
    </r>
  </si>
  <si>
    <t xml:space="preserve">情報が正しくないし、そのエビデンスが常にないので、基本的にアレル頻度などは信じることができない</t>
  </si>
  <si>
    <t xml:space="preserve">rs886042528</t>
  </si>
  <si>
    <t xml:space="preserve">GPT4o</t>
  </si>
  <si>
    <r>
      <rPr>
        <sz val="11"/>
        <color theme="1"/>
        <rFont val="游ゴシック体"/>
        <family val="2"/>
        <charset val="1"/>
      </rPr>
      <t xml:space="preserve">情報を全く取れない場合は、</t>
    </r>
    <r>
      <rPr>
        <sz val="11"/>
        <color theme="1"/>
        <rFont val="Calibri"/>
        <family val="2"/>
        <charset val="1"/>
      </rPr>
      <t xml:space="preserve">ChatGPT</t>
    </r>
    <r>
      <rPr>
        <sz val="11"/>
        <color theme="1"/>
        <rFont val="游ゴシック体"/>
        <family val="2"/>
        <charset val="1"/>
      </rPr>
      <t xml:space="preserve">の方がより広く情報を拾うためリッチかも</t>
    </r>
  </si>
  <si>
    <t xml:space="preserve">q12</t>
  </si>
  <si>
    <t xml:space="preserve">rs1057519999</t>
  </si>
  <si>
    <r>
      <rPr>
        <sz val="11"/>
        <color theme="1"/>
        <rFont val="Calibri"/>
        <family val="2"/>
        <charset val="1"/>
      </rPr>
      <t xml:space="preserve">TogoVar</t>
    </r>
    <r>
      <rPr>
        <sz val="11"/>
        <color theme="1"/>
        <rFont val="游ゴシック体"/>
        <family val="2"/>
        <charset val="1"/>
      </rPr>
      <t xml:space="preserve">へのリンクより、</t>
    </r>
    <r>
      <rPr>
        <sz val="11"/>
        <color theme="1"/>
        <rFont val="Calibri"/>
        <family val="2"/>
        <charset val="1"/>
      </rPr>
      <t xml:space="preserve">gnomAD</t>
    </r>
    <r>
      <rPr>
        <sz val="11"/>
        <color theme="1"/>
        <rFont val="游ゴシック体"/>
        <family val="2"/>
        <charset val="1"/>
      </rPr>
      <t xml:space="preserve">などのダイレクトなエビデンスの方がわかりやすい</t>
    </r>
  </si>
  <si>
    <t xml:space="preserve">バリアントレベルでは正確性が低い</t>
  </si>
  <si>
    <t xml:space="preserve">q13</t>
  </si>
  <si>
    <t xml:space="preserve">アフリカ人集団における具体的なアレル頻度を取得できないことを明示しているのが良い。</t>
  </si>
  <si>
    <t xml:space="preserve">間違い</t>
  </si>
  <si>
    <t xml:space="preserve">q14</t>
  </si>
  <si>
    <r>
      <rPr>
        <sz val="11"/>
        <color theme="1"/>
        <rFont val="游ゴシック体"/>
        <family val="2"/>
        <charset val="1"/>
      </rPr>
      <t xml:space="preserve">頻度情報はないが、疾患と関連する遺伝子であることから、正の自然選択を否定し、負の選択を受け入れる傾向があることを推測しているところが良い。このバリアントが</t>
    </r>
    <r>
      <rPr>
        <sz val="11"/>
        <color theme="1"/>
        <rFont val="Calibri"/>
        <family val="2"/>
        <charset val="1"/>
      </rPr>
      <t xml:space="preserve">pathogenic</t>
    </r>
    <r>
      <rPr>
        <sz val="11"/>
        <color theme="1"/>
        <rFont val="游ゴシック体"/>
        <family val="2"/>
        <charset val="1"/>
      </rPr>
      <t xml:space="preserve">であるかを推測するところまで行くと、より良いエビデンスの提供となると思うが</t>
    </r>
  </si>
  <si>
    <r>
      <rPr>
        <sz val="11"/>
        <color theme="1"/>
        <rFont val="游ゴシック体"/>
        <family val="2"/>
        <charset val="1"/>
      </rPr>
      <t xml:space="preserve">もう少し高次元の</t>
    </r>
    <r>
      <rPr>
        <sz val="11"/>
        <color theme="1"/>
        <rFont val="Calibri"/>
        <family val="2"/>
        <charset val="1"/>
      </rPr>
      <t xml:space="preserve">reasning</t>
    </r>
    <r>
      <rPr>
        <sz val="11"/>
        <color theme="1"/>
        <rFont val="游ゴシック体"/>
        <family val="2"/>
        <charset val="1"/>
      </rPr>
      <t xml:space="preserve">をするには、どのようなデータを足せば良いのか、考察するために良いサンプルになる</t>
    </r>
  </si>
  <si>
    <t xml:space="preserve">情報の正確性が著しく乏しい</t>
  </si>
  <si>
    <t xml:space="preserve">rs794727152</t>
  </si>
  <si>
    <t xml:space="preserve">エビデンスとなるデータがあることでハルシネーションを抑えている良い例</t>
  </si>
  <si>
    <t xml:space="preserve">情報が著しく不正確</t>
  </si>
  <si>
    <r>
      <rPr>
        <sz val="11"/>
        <color theme="1"/>
        <rFont val="Calibri"/>
        <family val="2"/>
        <charset val="1"/>
      </rPr>
      <t xml:space="preserve">Fst</t>
    </r>
    <r>
      <rPr>
        <sz val="11"/>
        <color theme="1"/>
        <rFont val="游ゴシック体"/>
        <family val="2"/>
        <charset val="1"/>
      </rPr>
      <t xml:space="preserve">や</t>
    </r>
    <r>
      <rPr>
        <sz val="11"/>
        <color theme="1"/>
        <rFont val="Calibri"/>
        <family val="2"/>
        <charset val="1"/>
      </rPr>
      <t xml:space="preserve">iHS</t>
    </r>
    <r>
      <rPr>
        <sz val="11"/>
        <color theme="1"/>
        <rFont val="游ゴシック体"/>
        <family val="2"/>
        <charset val="1"/>
      </rPr>
      <t xml:space="preserve">などの集団遺伝学ツールを情報として提供しているのが良い。将来的にこれらのツールの情報は</t>
    </r>
    <r>
      <rPr>
        <sz val="11"/>
        <color theme="1"/>
        <rFont val="Calibri"/>
        <family val="2"/>
        <charset val="1"/>
      </rPr>
      <t xml:space="preserve">TogoVar</t>
    </r>
    <r>
      <rPr>
        <sz val="11"/>
        <color theme="1"/>
        <rFont val="游ゴシック体"/>
        <family val="2"/>
        <charset val="1"/>
      </rPr>
      <t xml:space="preserve">に組み込む候補となるか？</t>
    </r>
  </si>
  <si>
    <t xml:space="preserve">q15</t>
  </si>
  <si>
    <r>
      <rPr>
        <sz val="11"/>
        <color theme="1"/>
        <rFont val="游ゴシック体"/>
        <family val="2"/>
        <charset val="1"/>
      </rPr>
      <t xml:space="preserve">異なる集団のアレル頻度や外部知識があるからこそできる推論を実施しており、</t>
    </r>
    <r>
      <rPr>
        <sz val="11"/>
        <color theme="1"/>
        <rFont val="Calibri"/>
        <family val="2"/>
        <charset val="1"/>
      </rPr>
      <t xml:space="preserve">TogoVar</t>
    </r>
    <r>
      <rPr>
        <sz val="11"/>
        <color theme="1"/>
        <rFont val="游ゴシック体"/>
        <family val="2"/>
        <charset val="1"/>
      </rPr>
      <t xml:space="preserve">を使う良い例だと思う。</t>
    </r>
  </si>
  <si>
    <r>
      <rPr>
        <sz val="11"/>
        <color theme="1"/>
        <rFont val="游ゴシック体"/>
        <family val="2"/>
        <charset val="1"/>
      </rPr>
      <t xml:space="preserve">間違った情報から間違った推論を実施している例で、</t>
    </r>
    <r>
      <rPr>
        <sz val="11"/>
        <color theme="1"/>
        <rFont val="Calibri"/>
        <family val="2"/>
        <charset val="1"/>
      </rPr>
      <t xml:space="preserve">ChatTogoVar</t>
    </r>
    <r>
      <rPr>
        <sz val="11"/>
        <color theme="1"/>
        <rFont val="游ゴシック体"/>
        <family val="2"/>
        <charset val="1"/>
      </rPr>
      <t xml:space="preserve">の結果と対比して論文で紹介して良いと思う。</t>
    </r>
  </si>
  <si>
    <t xml:space="preserve">rs1208662086</t>
  </si>
  <si>
    <r>
      <rPr>
        <sz val="11"/>
        <color theme="1"/>
        <rFont val="Calibri"/>
        <family val="2"/>
        <charset val="1"/>
      </rPr>
      <t xml:space="preserve">TogoVar</t>
    </r>
    <r>
      <rPr>
        <sz val="11"/>
        <color theme="1"/>
        <rFont val="游ゴシック体"/>
        <family val="2"/>
        <charset val="1"/>
      </rPr>
      <t xml:space="preserve">のデータを使う良い例</t>
    </r>
  </si>
  <si>
    <t xml:space="preserve">間違ったデータを元に推論をしてしまう、むしろ紹介すべき例</t>
  </si>
  <si>
    <t xml:space="preserve">正確なデータが推論の実施に有効な例</t>
  </si>
  <si>
    <t xml:space="preserve">q16</t>
  </si>
  <si>
    <t xml:space="preserve">各種キュレーションデータベースで報告がない旨を紹介し、その上でツールの予測での疾患関連性について述べているところが良い。</t>
  </si>
  <si>
    <t xml:space="preserve">この遺伝子に対する疾患情報がもう少し欲しい</t>
  </si>
  <si>
    <t xml:space="preserve">バリアントと遺伝子の関連付けを間違えてしまうところが致命的</t>
  </si>
  <si>
    <t xml:space="preserve">q17</t>
  </si>
  <si>
    <t xml:space="preserve">rs34637584</t>
  </si>
  <si>
    <r>
      <rPr>
        <sz val="11"/>
        <color theme="1"/>
        <rFont val="Calibri"/>
        <family val="2"/>
        <charset val="1"/>
      </rPr>
      <t xml:space="preserve">ClinVar</t>
    </r>
    <r>
      <rPr>
        <sz val="11"/>
        <color theme="1"/>
        <rFont val="游ゴシック体"/>
        <family val="2"/>
        <charset val="1"/>
      </rPr>
      <t xml:space="preserve">の情報を正しく拾えるところが良い</t>
    </r>
  </si>
  <si>
    <t xml:space="preserve">バリアントと遺伝子の関連付けの間違いが致命的</t>
  </si>
  <si>
    <t xml:space="preserve">rs796053216</t>
  </si>
  <si>
    <t xml:space="preserve">正確なデータベースの情報が有効な例</t>
  </si>
  <si>
    <t xml:space="preserve">q18</t>
  </si>
  <si>
    <t xml:space="preserve">影響しないことをデータから推論している良い例</t>
  </si>
  <si>
    <t xml:space="preserve">バリアントと遺伝子の紐付けを間違えてしまうことが、このような質問においては致命的であることを報告するための良い例</t>
  </si>
  <si>
    <t xml:space="preserve">rs121913279</t>
  </si>
  <si>
    <t xml:space="preserve">正確なデータを元に推論を行う良い例</t>
  </si>
  <si>
    <t xml:space="preserve">バリアントと遺伝子の関連付けを間違えているため、全体がハルシネーション</t>
  </si>
  <si>
    <t xml:space="preserve">バリアントと遺伝子の関連付けを間違っているため、致命的</t>
  </si>
  <si>
    <r>
      <rPr>
        <sz val="11"/>
        <color theme="1"/>
        <rFont val="Calibri"/>
        <family val="2"/>
        <charset val="1"/>
      </rPr>
      <t xml:space="preserve">VarChat</t>
    </r>
    <r>
      <rPr>
        <sz val="11"/>
        <color theme="1"/>
        <rFont val="游ゴシック体"/>
        <family val="2"/>
        <charset val="1"/>
      </rPr>
      <t xml:space="preserve">が有効性を高く評価できる例</t>
    </r>
  </si>
  <si>
    <t xml:space="preserve">q19</t>
  </si>
  <si>
    <t xml:space="preserve">バリアントと遺伝子との関連付けミス</t>
  </si>
  <si>
    <t xml:space="preserve">q20</t>
  </si>
  <si>
    <r>
      <rPr>
        <sz val="11"/>
        <color theme="1"/>
        <rFont val="Calibri"/>
        <family val="2"/>
        <charset val="1"/>
      </rPr>
      <t xml:space="preserve">TogoVar</t>
    </r>
    <r>
      <rPr>
        <sz val="11"/>
        <color theme="1"/>
        <rFont val="游ゴシック体"/>
        <family val="2"/>
        <charset val="1"/>
      </rPr>
      <t xml:space="preserve">は文献情報をもっと利用すべきことを指摘する良い例かもしれない</t>
    </r>
  </si>
  <si>
    <t xml:space="preserve">文献情報を利用する好例</t>
  </si>
  <si>
    <t xml:space="preserve">q21</t>
  </si>
  <si>
    <t xml:space="preserve">文献情報を利用する好事例</t>
  </si>
  <si>
    <t xml:space="preserve">q23</t>
  </si>
  <si>
    <r>
      <rPr>
        <sz val="11"/>
        <color theme="1"/>
        <rFont val="游ゴシック体"/>
        <family val="2"/>
        <charset val="1"/>
      </rPr>
      <t xml:space="preserve">この質問は</t>
    </r>
    <r>
      <rPr>
        <sz val="11"/>
        <color theme="1"/>
        <rFont val="Calibri"/>
        <family val="2"/>
        <charset val="1"/>
      </rPr>
      <t xml:space="preserve">ChatTogoVar</t>
    </r>
    <r>
      <rPr>
        <sz val="11"/>
        <color theme="1"/>
        <rFont val="游ゴシック体"/>
        <family val="2"/>
        <charset val="1"/>
      </rPr>
      <t xml:space="preserve">が強い</t>
    </r>
  </si>
  <si>
    <t xml:space="preserve">q24</t>
  </si>
  <si>
    <t xml:space="preserve">rs587782044</t>
  </si>
  <si>
    <t xml:space="preserve">文献情報があるとよりリッチな情報を提供できるかもしれないという例</t>
  </si>
  <si>
    <r>
      <rPr>
        <sz val="11"/>
        <color theme="1"/>
        <rFont val="游ゴシック体"/>
        <family val="2"/>
        <charset val="1"/>
      </rPr>
      <t xml:space="preserve">この手の問題も、もし</t>
    </r>
    <r>
      <rPr>
        <sz val="11"/>
        <color theme="1"/>
        <rFont val="Calibri"/>
        <family val="2"/>
        <charset val="1"/>
      </rPr>
      <t xml:space="preserve">VarChat</t>
    </r>
    <r>
      <rPr>
        <sz val="11"/>
        <color theme="1"/>
        <rFont val="游ゴシック体"/>
        <family val="2"/>
        <charset val="1"/>
      </rPr>
      <t xml:space="preserve">が薬剤関係にチューニングされていたら強いと思う。</t>
    </r>
  </si>
  <si>
    <t xml:space="preserve">rs1489788269</t>
  </si>
  <si>
    <r>
      <rPr>
        <sz val="11"/>
        <color theme="1"/>
        <rFont val="Calibri"/>
        <family val="2"/>
        <charset val="1"/>
      </rPr>
      <t xml:space="preserve">PharmGKB</t>
    </r>
    <r>
      <rPr>
        <sz val="11"/>
        <color theme="1"/>
        <rFont val="游ゴシック体"/>
        <family val="2"/>
        <charset val="1"/>
      </rPr>
      <t xml:space="preserve">を</t>
    </r>
    <r>
      <rPr>
        <sz val="11"/>
        <color theme="1"/>
        <rFont val="Calibri"/>
        <family val="2"/>
        <charset val="1"/>
      </rPr>
      <t xml:space="preserve">TogoVar</t>
    </r>
    <r>
      <rPr>
        <sz val="11"/>
        <color theme="1"/>
        <rFont val="游ゴシック体"/>
        <family val="2"/>
        <charset val="1"/>
      </rPr>
      <t xml:space="preserve">に導入するとどうなるのだろう？</t>
    </r>
  </si>
  <si>
    <t xml:space="preserve">q25</t>
  </si>
  <si>
    <t xml:space="preserve">rs1170153450</t>
  </si>
  <si>
    <r>
      <rPr>
        <sz val="11"/>
        <color theme="1"/>
        <rFont val="Calibri"/>
        <family val="2"/>
        <charset val="1"/>
      </rPr>
      <t xml:space="preserve">PharmGKB</t>
    </r>
    <r>
      <rPr>
        <sz val="11"/>
        <color theme="1"/>
        <rFont val="游ゴシック体"/>
        <family val="2"/>
        <charset val="1"/>
      </rPr>
      <t xml:space="preserve">を</t>
    </r>
    <r>
      <rPr>
        <sz val="11"/>
        <color theme="1"/>
        <rFont val="Calibri"/>
        <family val="2"/>
        <charset val="1"/>
      </rPr>
      <t xml:space="preserve">TogoVar</t>
    </r>
    <r>
      <rPr>
        <sz val="11"/>
        <color theme="1"/>
        <rFont val="游ゴシック体"/>
        <family val="2"/>
        <charset val="1"/>
      </rPr>
      <t xml:space="preserve">に組み込むとどうなる？</t>
    </r>
  </si>
  <si>
    <r>
      <rPr>
        <sz val="11"/>
        <color theme="1"/>
        <rFont val="游ゴシック体"/>
        <family val="2"/>
        <charset val="1"/>
      </rPr>
      <t xml:space="preserve">ここで指摘されてる</t>
    </r>
    <r>
      <rPr>
        <sz val="11"/>
        <color theme="1"/>
        <rFont val="Calibri"/>
        <family val="2"/>
        <charset val="1"/>
      </rPr>
      <t xml:space="preserve">CPIC</t>
    </r>
    <r>
      <rPr>
        <sz val="11"/>
        <color theme="1"/>
        <rFont val="游ゴシック体"/>
        <family val="2"/>
        <charset val="1"/>
      </rPr>
      <t xml:space="preserve">は利用できるデータベースなのか？</t>
    </r>
  </si>
  <si>
    <t xml:space="preserve">rs121918719</t>
  </si>
  <si>
    <t xml:space="preserve">q26</t>
  </si>
  <si>
    <t xml:space="preserve">もう少し明確に否定するためには、文献情報や他のデータベースの情報が有用かもしれないので、考察の価値あり</t>
  </si>
  <si>
    <t xml:space="preserve">あまりにもひどいハルシネーション</t>
  </si>
  <si>
    <t xml:space="preserve">この手の質問は答えることができない。この手の質問がどのような分類なのか、論文を書く際には言及する必要がある</t>
  </si>
  <si>
    <t xml:space="preserve">q27</t>
  </si>
  <si>
    <r>
      <rPr>
        <sz val="11"/>
        <color theme="1"/>
        <rFont val="Calibri"/>
        <family val="2"/>
        <charset val="1"/>
      </rPr>
      <t xml:space="preserve">PharmGKB</t>
    </r>
    <r>
      <rPr>
        <sz val="11"/>
        <color theme="1"/>
        <rFont val="游ゴシック体"/>
        <family val="2"/>
        <charset val="1"/>
      </rPr>
      <t xml:space="preserve">を</t>
    </r>
    <r>
      <rPr>
        <sz val="11"/>
        <color theme="1"/>
        <rFont val="Calibri"/>
        <family val="2"/>
        <charset val="1"/>
      </rPr>
      <t xml:space="preserve">TogoVar</t>
    </r>
    <r>
      <rPr>
        <sz val="11"/>
        <color theme="1"/>
        <rFont val="游ゴシック体"/>
        <family val="2"/>
        <charset val="1"/>
      </rPr>
      <t xml:space="preserve">に組み込めないか？</t>
    </r>
  </si>
  <si>
    <t xml:space="preserve">q28</t>
  </si>
  <si>
    <t xml:space="preserve">rs113488022</t>
  </si>
  <si>
    <r>
      <rPr>
        <sz val="11"/>
        <color theme="1"/>
        <rFont val="Calibri"/>
        <family val="2"/>
        <charset val="1"/>
      </rPr>
      <t xml:space="preserve">ClinVar</t>
    </r>
    <r>
      <rPr>
        <sz val="11"/>
        <color theme="1"/>
        <rFont val="游ゴシック体"/>
        <family val="2"/>
        <charset val="1"/>
      </rPr>
      <t xml:space="preserve">などのデータから的確に可能性を検証している良い例</t>
    </r>
  </si>
  <si>
    <t xml:space="preserve">q29</t>
  </si>
  <si>
    <t xml:space="preserve">それぞれのアレルに対して細かな情報を提供しているところが、他を圧倒している</t>
  </si>
  <si>
    <t xml:space="preserve">q30</t>
  </si>
  <si>
    <t xml:space="preserve">それぞれのアレルについて情報を提供しているのが良い</t>
  </si>
  <si>
    <t xml:space="preserve">この手の質問は文献情報を使う方がリッチな回答を生成できる</t>
  </si>
  <si>
    <t xml:space="preserve">q31</t>
  </si>
  <si>
    <t xml:space="preserve">転写調節関係のデータが充実すると良い結果を得られる可能性がある</t>
  </si>
  <si>
    <t xml:space="preserve">q32</t>
  </si>
  <si>
    <t xml:space="preserve">rs794726721</t>
  </si>
  <si>
    <t xml:space="preserve">q33</t>
  </si>
  <si>
    <r>
      <rPr>
        <sz val="11"/>
        <color theme="1"/>
        <rFont val="Calibri"/>
        <family val="2"/>
        <charset val="1"/>
      </rPr>
      <t xml:space="preserve">SpliceAI</t>
    </r>
    <r>
      <rPr>
        <sz val="11"/>
        <color theme="1"/>
        <rFont val="游ゴシック体"/>
        <family val="2"/>
        <charset val="1"/>
      </rPr>
      <t xml:space="preserve">などのツールのデータを</t>
    </r>
    <r>
      <rPr>
        <sz val="11"/>
        <color theme="1"/>
        <rFont val="Calibri"/>
        <family val="2"/>
        <charset val="1"/>
      </rPr>
      <t xml:space="preserve">TogoVar</t>
    </r>
    <r>
      <rPr>
        <sz val="11"/>
        <color theme="1"/>
        <rFont val="游ゴシック体"/>
        <family val="2"/>
        <charset val="1"/>
      </rPr>
      <t xml:space="preserve">に組み込むことができないか</t>
    </r>
  </si>
  <si>
    <t xml:space="preserve">q34</t>
  </si>
  <si>
    <r>
      <rPr>
        <sz val="11"/>
        <color theme="1"/>
        <rFont val="Calibri"/>
        <family val="2"/>
        <charset val="1"/>
      </rPr>
      <t xml:space="preserve">CrisprDirect</t>
    </r>
    <r>
      <rPr>
        <sz val="11"/>
        <color theme="1"/>
        <rFont val="游ゴシック体"/>
        <family val="2"/>
        <charset val="1"/>
      </rPr>
      <t xml:space="preserve">などのツールと</t>
    </r>
    <r>
      <rPr>
        <sz val="11"/>
        <color theme="1"/>
        <rFont val="Calibri"/>
        <family val="2"/>
        <charset val="1"/>
      </rPr>
      <t xml:space="preserve">TogoVar</t>
    </r>
    <r>
      <rPr>
        <sz val="11"/>
        <color theme="1"/>
        <rFont val="游ゴシック体"/>
        <family val="2"/>
        <charset val="1"/>
      </rPr>
      <t xml:space="preserve">の連携ができないか？</t>
    </r>
  </si>
  <si>
    <t xml:space="preserve">q35</t>
  </si>
  <si>
    <r>
      <rPr>
        <sz val="11"/>
        <color theme="1"/>
        <rFont val="游ゴシック体"/>
        <family val="2"/>
        <charset val="1"/>
      </rPr>
      <t xml:space="preserve">遺伝形式のデータを</t>
    </r>
    <r>
      <rPr>
        <sz val="11"/>
        <color theme="1"/>
        <rFont val="Calibri"/>
        <family val="2"/>
        <charset val="1"/>
      </rPr>
      <t xml:space="preserve">MedGen</t>
    </r>
    <r>
      <rPr>
        <sz val="11"/>
        <color theme="1"/>
        <rFont val="游ゴシック体"/>
        <family val="2"/>
        <charset val="1"/>
      </rPr>
      <t xml:space="preserve">から取得してないか？</t>
    </r>
  </si>
  <si>
    <t xml:space="preserve">q36</t>
  </si>
  <si>
    <r>
      <rPr>
        <sz val="11"/>
        <color theme="1"/>
        <rFont val="游ゴシック体"/>
        <family val="2"/>
        <charset val="1"/>
      </rPr>
      <t xml:space="preserve">この手の推論は</t>
    </r>
    <r>
      <rPr>
        <sz val="11"/>
        <color theme="1"/>
        <rFont val="Calibri"/>
        <family val="2"/>
        <charset val="1"/>
      </rPr>
      <t xml:space="preserve">TogoVar</t>
    </r>
    <r>
      <rPr>
        <sz val="11"/>
        <color theme="1"/>
        <rFont val="游ゴシック体"/>
        <family val="2"/>
        <charset val="1"/>
      </rPr>
      <t xml:space="preserve">のような正確なデータがあると得意かも</t>
    </r>
  </si>
  <si>
    <t xml:space="preserve">民族間の頻度から進化的な背景を考察してくれるのは面白い</t>
  </si>
  <si>
    <t xml:space="preserve">q37</t>
  </si>
  <si>
    <t xml:space="preserve">正確なエビデンスをもとに情報を提供してくれるのが良い</t>
  </si>
  <si>
    <t xml:space="preserve">情報が正確で良い</t>
  </si>
  <si>
    <t xml:space="preserve">バリアントレベルで情報を紐づけることができないのが致命的</t>
  </si>
  <si>
    <t xml:space="preserve">q39</t>
  </si>
  <si>
    <t xml:space="preserve">コーディング領域のバリアントであるという正確な情報から、シス作用エレメントに与える影響を考察しているのが良い</t>
  </si>
  <si>
    <r>
      <rPr>
        <sz val="11"/>
        <color theme="1"/>
        <rFont val="Calibri"/>
        <family val="2"/>
        <charset val="1"/>
      </rPr>
      <t xml:space="preserve">TogoVar</t>
    </r>
    <r>
      <rPr>
        <sz val="11"/>
        <color theme="1"/>
        <rFont val="游ゴシック体"/>
        <family val="2"/>
        <charset val="1"/>
      </rPr>
      <t xml:space="preserve">に転写調節因子に関する情報が組み込まれると良い。
</t>
    </r>
    <r>
      <rPr>
        <sz val="11"/>
        <color theme="1"/>
        <rFont val="Calibri"/>
        <family val="2"/>
        <charset val="1"/>
      </rPr>
      <t xml:space="preserve">RegulomeDB</t>
    </r>
    <r>
      <rPr>
        <sz val="11"/>
        <color theme="1"/>
        <rFont val="游ゴシック体"/>
        <family val="2"/>
        <charset val="1"/>
      </rPr>
      <t xml:space="preserve">や</t>
    </r>
    <r>
      <rPr>
        <sz val="11"/>
        <color theme="1"/>
        <rFont val="Calibri"/>
        <family val="2"/>
        <charset val="1"/>
      </rPr>
      <t xml:space="preserve">ENCODE</t>
    </r>
    <r>
      <rPr>
        <sz val="11"/>
        <color theme="1"/>
        <rFont val="游ゴシック体"/>
        <family val="2"/>
        <charset val="1"/>
      </rPr>
      <t xml:space="preserve">などのデータを組み込むことを検討すると良い？</t>
    </r>
  </si>
  <si>
    <t xml:space="preserve">q40</t>
  </si>
  <si>
    <t xml:space="preserve">正しい頻度情報や疾患関連情報から考察を行う良い例</t>
  </si>
  <si>
    <t xml:space="preserve">バリアントレベルで正解な情報を紐づけてないのが致命的</t>
  </si>
  <si>
    <t xml:space="preserve">q41</t>
  </si>
  <si>
    <t xml:space="preserve">同様の影響を持つ他のバリアントの探索については、どのようなエビデンスが役立つのか、検討する余地あり</t>
  </si>
  <si>
    <t xml:space="preserve">バリアントと遺伝子の紐付けを間違っている</t>
  </si>
  <si>
    <t xml:space="preserve">この手の質問には回答できない</t>
  </si>
  <si>
    <t xml:space="preserve">問題の意味を勘違いしている</t>
  </si>
  <si>
    <t xml:space="preserve">バリアントと遺伝子の紐付けが間違っている</t>
  </si>
  <si>
    <t xml:space="preserve">q42</t>
  </si>
  <si>
    <r>
      <rPr>
        <sz val="11"/>
        <color theme="1"/>
        <rFont val="游ゴシック体"/>
        <family val="2"/>
        <charset val="1"/>
      </rPr>
      <t xml:space="preserve">問題設定が難しい。</t>
    </r>
    <r>
      <rPr>
        <sz val="11"/>
        <color theme="1"/>
        <rFont val="Calibri"/>
        <family val="2"/>
        <charset val="1"/>
      </rPr>
      <t xml:space="preserve">TogoVar</t>
    </r>
    <r>
      <rPr>
        <sz val="11"/>
        <color theme="1"/>
        <rFont val="游ゴシック体"/>
        <family val="2"/>
        <charset val="1"/>
      </rPr>
      <t xml:space="preserve">にバリアント間の関連情報を付与できないか？例えば、</t>
    </r>
    <r>
      <rPr>
        <sz val="11"/>
        <color theme="1"/>
        <rFont val="Calibri"/>
        <family val="2"/>
        <charset val="1"/>
      </rPr>
      <t xml:space="preserve">PubTator</t>
    </r>
    <r>
      <rPr>
        <sz val="11"/>
        <color theme="1"/>
        <rFont val="游ゴシック体"/>
        <family val="2"/>
        <charset val="1"/>
      </rPr>
      <t xml:space="preserve">にバリアント間情報がないか？</t>
    </r>
  </si>
  <si>
    <t xml:space="preserve">q43</t>
  </si>
  <si>
    <r>
      <rPr>
        <sz val="11"/>
        <color theme="1"/>
        <rFont val="Calibri"/>
        <family val="2"/>
        <charset val="1"/>
      </rPr>
      <t xml:space="preserve">TogoVar</t>
    </r>
    <r>
      <rPr>
        <sz val="11"/>
        <color theme="1"/>
        <rFont val="游ゴシック体"/>
        <family val="2"/>
        <charset val="1"/>
      </rPr>
      <t xml:space="preserve">にハプロタイプデータが必要</t>
    </r>
  </si>
  <si>
    <r>
      <rPr>
        <sz val="11"/>
        <color theme="1"/>
        <rFont val="Calibri"/>
        <family val="2"/>
        <charset val="1"/>
      </rPr>
      <t xml:space="preserve">HaploReg</t>
    </r>
    <r>
      <rPr>
        <sz val="11"/>
        <color theme="1"/>
        <rFont val="游ゴシック体"/>
        <family val="2"/>
        <charset val="1"/>
      </rPr>
      <t xml:space="preserve">や</t>
    </r>
    <r>
      <rPr>
        <sz val="11"/>
        <color theme="1"/>
        <rFont val="Calibri"/>
        <family val="2"/>
        <charset val="1"/>
      </rPr>
      <t xml:space="preserve">LDlink</t>
    </r>
    <r>
      <rPr>
        <sz val="11"/>
        <color theme="1"/>
        <rFont val="游ゴシック体"/>
        <family val="2"/>
        <charset val="1"/>
      </rPr>
      <t xml:space="preserve">などのツールのデータを組み込めないか</t>
    </r>
  </si>
  <si>
    <t xml:space="preserve">この手の質問は答えることができない</t>
  </si>
  <si>
    <t xml:space="preserve">q44</t>
  </si>
  <si>
    <t xml:space="preserve">質問の正確な意味をとらえてない</t>
  </si>
  <si>
    <t xml:space="preserve">q45</t>
  </si>
  <si>
    <r>
      <rPr>
        <sz val="11"/>
        <color theme="1"/>
        <rFont val="游ゴシック体"/>
        <family val="2"/>
        <charset val="1"/>
      </rPr>
      <t xml:space="preserve">問題の意味を理解し、再度</t>
    </r>
    <r>
      <rPr>
        <sz val="11"/>
        <color theme="1"/>
        <rFont val="Calibri"/>
        <family val="2"/>
        <charset val="1"/>
      </rPr>
      <t xml:space="preserve">TogoVar</t>
    </r>
    <r>
      <rPr>
        <sz val="11"/>
        <color theme="1"/>
        <rFont val="游ゴシック体"/>
        <family val="2"/>
        <charset val="1"/>
      </rPr>
      <t xml:space="preserve">に</t>
    </r>
    <r>
      <rPr>
        <sz val="11"/>
        <color theme="1"/>
        <rFont val="Calibri"/>
        <family val="2"/>
        <charset val="1"/>
      </rPr>
      <t xml:space="preserve">API</t>
    </r>
    <r>
      <rPr>
        <sz val="11"/>
        <color theme="1"/>
        <rFont val="游ゴシック体"/>
        <family val="2"/>
        <charset val="1"/>
      </rPr>
      <t xml:space="preserve">でアクセスして、このバリアントを含む遺伝子の情報をとってくると、この手の問題に答えることができるかもしれない</t>
    </r>
  </si>
  <si>
    <t xml:space="preserve">バリアントと遺伝子の紐付けを間違えることで、全ての回答が間違ってしまう</t>
  </si>
  <si>
    <r>
      <rPr>
        <sz val="11"/>
        <color theme="1"/>
        <rFont val="游ゴシック体"/>
        <family val="2"/>
        <charset val="1"/>
      </rPr>
      <t xml:space="preserve">同じ遺伝子内の関連バリアントの情報を、バリアントの</t>
    </r>
    <r>
      <rPr>
        <sz val="11"/>
        <color theme="1"/>
        <rFont val="Calibri"/>
        <family val="2"/>
        <charset val="1"/>
      </rPr>
      <t xml:space="preserve">API</t>
    </r>
    <r>
      <rPr>
        <sz val="11"/>
        <color theme="1"/>
        <rFont val="游ゴシック体"/>
        <family val="2"/>
        <charset val="1"/>
      </rPr>
      <t xml:space="preserve">に持たせるか、もう一度遺伝子情報の</t>
    </r>
    <r>
      <rPr>
        <sz val="11"/>
        <color theme="1"/>
        <rFont val="Calibri"/>
        <family val="2"/>
        <charset val="1"/>
      </rPr>
      <t xml:space="preserve">API</t>
    </r>
    <r>
      <rPr>
        <sz val="11"/>
        <color theme="1"/>
        <rFont val="游ゴシック体"/>
        <family val="2"/>
        <charset val="1"/>
      </rPr>
      <t xml:space="preserve">にアクセスするか、検討の余地あり</t>
    </r>
  </si>
  <si>
    <t xml:space="preserve">遺伝子を特定できてない</t>
  </si>
  <si>
    <t xml:space="preserve">この手の質問には答えることができない</t>
  </si>
  <si>
    <t xml:space="preserve">q46</t>
  </si>
  <si>
    <r>
      <rPr>
        <sz val="11"/>
        <color theme="1"/>
        <rFont val="游ゴシック体"/>
        <family val="2"/>
        <charset val="1"/>
      </rPr>
      <t xml:space="preserve">難易度の高い質問。このような質問にどう答えるかを考察することは、</t>
    </r>
    <r>
      <rPr>
        <sz val="11"/>
        <color theme="1"/>
        <rFont val="Calibri"/>
        <family val="2"/>
        <charset val="1"/>
      </rPr>
      <t xml:space="preserve">TogoVar</t>
    </r>
    <r>
      <rPr>
        <sz val="11"/>
        <color theme="1"/>
        <rFont val="游ゴシック体"/>
        <family val="2"/>
        <charset val="1"/>
      </rPr>
      <t xml:space="preserve">の改善につながる</t>
    </r>
  </si>
  <si>
    <t xml:space="preserve">q48</t>
  </si>
  <si>
    <t xml:space="preserve">q49</t>
  </si>
  <si>
    <t xml:space="preserve">最も得意な質問</t>
  </si>
  <si>
    <t xml:space="preserve">q50</t>
  </si>
  <si>
    <t xml:space="preserve">得意</t>
  </si>
  <si>
    <t xml:space="preserve">実際の値も欲しい</t>
  </si>
  <si>
    <t xml:space="preserve">rs796052984</t>
  </si>
  <si>
    <r>
      <rPr>
        <sz val="11"/>
        <color theme="1"/>
        <rFont val="Calibri"/>
        <family val="2"/>
        <charset val="1"/>
      </rPr>
      <t xml:space="preserve">GRCh37</t>
    </r>
    <r>
      <rPr>
        <sz val="11"/>
        <color theme="1"/>
        <rFont val="游ゴシック体"/>
        <family val="2"/>
        <charset val="1"/>
      </rPr>
      <t xml:space="preserve">のロケーションは</t>
    </r>
    <r>
      <rPr>
        <sz val="11"/>
        <color theme="1"/>
        <rFont val="Calibri"/>
        <family val="2"/>
        <charset val="1"/>
      </rPr>
      <t xml:space="preserve">dbSNP</t>
    </r>
    <r>
      <rPr>
        <sz val="11"/>
        <color theme="1"/>
        <rFont val="游ゴシック体"/>
        <family val="2"/>
        <charset val="1"/>
      </rPr>
      <t xml:space="preserve">には存在するが、なぜ</t>
    </r>
    <r>
      <rPr>
        <sz val="11"/>
        <color theme="1"/>
        <rFont val="Calibri"/>
        <family val="2"/>
        <charset val="1"/>
      </rPr>
      <t xml:space="preserve">TogoVar</t>
    </r>
    <r>
      <rPr>
        <sz val="11"/>
        <color theme="1"/>
        <rFont val="游ゴシック体"/>
        <family val="2"/>
        <charset val="1"/>
      </rPr>
      <t xml:space="preserve">が提供してないのか？</t>
    </r>
  </si>
  <si>
    <t xml:space="preserve">完全に間違っている</t>
  </si>
  <si>
    <t xml:space="preserve">q4</t>
  </si>
  <si>
    <r>
      <rPr>
        <sz val="11"/>
        <color theme="1"/>
        <rFont val="Calibri"/>
        <family val="2"/>
        <charset val="1"/>
      </rPr>
      <t xml:space="preserve">AAAG</t>
    </r>
    <r>
      <rPr>
        <sz val="11"/>
        <color theme="1"/>
        <rFont val="游ゴシック体"/>
        <family val="2"/>
        <charset val="1"/>
      </rPr>
      <t xml:space="preserve">の</t>
    </r>
    <r>
      <rPr>
        <sz val="11"/>
        <color theme="1"/>
        <rFont val="Calibri"/>
        <family val="2"/>
        <charset val="1"/>
      </rPr>
      <t xml:space="preserve">deletion</t>
    </r>
    <r>
      <rPr>
        <sz val="11"/>
        <color theme="1"/>
        <rFont val="游ゴシック体"/>
        <family val="2"/>
        <charset val="1"/>
      </rPr>
      <t xml:space="preserve">なのは</t>
    </r>
    <r>
      <rPr>
        <sz val="11"/>
        <color theme="1"/>
        <rFont val="Calibri"/>
        <family val="2"/>
        <charset val="1"/>
      </rPr>
      <t xml:space="preserve">dbSNP</t>
    </r>
    <r>
      <rPr>
        <sz val="11"/>
        <color theme="1"/>
        <rFont val="游ゴシック体"/>
        <family val="2"/>
        <charset val="1"/>
      </rPr>
      <t xml:space="preserve">を見て確認できたが、代替アレルが</t>
    </r>
    <r>
      <rPr>
        <sz val="11"/>
        <color theme="1"/>
        <rFont val="Calibri"/>
        <family val="2"/>
        <charset val="1"/>
      </rPr>
      <t xml:space="preserve">C</t>
    </r>
    <r>
      <rPr>
        <sz val="11"/>
        <color theme="1"/>
        <rFont val="游ゴシック体"/>
        <family val="2"/>
        <charset val="1"/>
      </rPr>
      <t xml:space="preserve">なのはなぜか？</t>
    </r>
  </si>
  <si>
    <t xml:space="preserve">q6</t>
  </si>
  <si>
    <t xml:space="preserve">バリアントレベルで正確な情報を取得するのはほとんど無理</t>
  </si>
  <si>
    <t xml:space="preserve">q11</t>
  </si>
  <si>
    <r>
      <rPr>
        <sz val="11"/>
        <color theme="1"/>
        <rFont val="Calibri"/>
        <family val="2"/>
        <charset val="1"/>
      </rPr>
      <t xml:space="preserve">TogoVar</t>
    </r>
    <r>
      <rPr>
        <sz val="11"/>
        <color theme="1"/>
        <rFont val="游ゴシック体"/>
        <family val="2"/>
        <charset val="1"/>
      </rPr>
      <t xml:space="preserve">のデータが有効に働く良い例</t>
    </r>
  </si>
  <si>
    <r>
      <rPr>
        <sz val="11"/>
        <color theme="1"/>
        <rFont val="Calibri"/>
        <family val="2"/>
        <charset val="1"/>
      </rPr>
      <t xml:space="preserve">TogoVar</t>
    </r>
    <r>
      <rPr>
        <sz val="11"/>
        <color theme="1"/>
        <rFont val="游ゴシック体"/>
        <family val="2"/>
        <charset val="1"/>
      </rPr>
      <t xml:space="preserve">には疾患情報が足りてない例</t>
    </r>
  </si>
  <si>
    <t xml:space="preserve">q22</t>
  </si>
  <si>
    <r>
      <rPr>
        <sz val="11"/>
        <color theme="1"/>
        <rFont val="游ゴシック体"/>
        <family val="2"/>
        <charset val="1"/>
      </rPr>
      <t xml:space="preserve">最新の臨床研究結果などは</t>
    </r>
    <r>
      <rPr>
        <sz val="11"/>
        <color theme="1"/>
        <rFont val="Calibri"/>
        <family val="2"/>
        <charset val="1"/>
      </rPr>
      <t xml:space="preserve">VarChat</t>
    </r>
    <r>
      <rPr>
        <sz val="11"/>
        <color theme="1"/>
        <rFont val="游ゴシック体"/>
        <family val="2"/>
        <charset val="1"/>
      </rPr>
      <t xml:space="preserve">が強い</t>
    </r>
  </si>
  <si>
    <r>
      <rPr>
        <sz val="11"/>
        <color theme="1"/>
        <rFont val="游ゴシック体"/>
        <family val="2"/>
        <charset val="1"/>
      </rPr>
      <t xml:space="preserve">薬物代謝や薬剤応答の除法が</t>
    </r>
    <r>
      <rPr>
        <sz val="11"/>
        <color theme="1"/>
        <rFont val="Calibri"/>
        <family val="2"/>
        <charset val="1"/>
      </rPr>
      <t xml:space="preserve">TogoVar</t>
    </r>
    <r>
      <rPr>
        <sz val="11"/>
        <color theme="1"/>
        <rFont val="游ゴシック体"/>
        <family val="2"/>
        <charset val="1"/>
      </rPr>
      <t xml:space="preserve">にはない</t>
    </r>
  </si>
  <si>
    <r>
      <rPr>
        <sz val="11"/>
        <color theme="1"/>
        <rFont val="游ゴシック体"/>
        <family val="2"/>
        <charset val="1"/>
      </rPr>
      <t xml:space="preserve">この答えを</t>
    </r>
    <r>
      <rPr>
        <sz val="11"/>
        <color theme="1"/>
        <rFont val="Calibri"/>
        <family val="2"/>
        <charset val="1"/>
      </rPr>
      <t xml:space="preserve">VarChat</t>
    </r>
    <r>
      <rPr>
        <sz val="11"/>
        <color theme="1"/>
        <rFont val="游ゴシック体"/>
        <family val="2"/>
        <charset val="1"/>
      </rPr>
      <t xml:space="preserve">がうまく出せないことを考えると、</t>
    </r>
    <r>
      <rPr>
        <sz val="11"/>
        <color theme="1"/>
        <rFont val="Calibri"/>
        <family val="2"/>
        <charset val="1"/>
      </rPr>
      <t xml:space="preserve">TogoVar</t>
    </r>
    <r>
      <rPr>
        <sz val="11"/>
        <color theme="1"/>
        <rFont val="游ゴシック体"/>
        <family val="2"/>
        <charset val="1"/>
      </rPr>
      <t xml:space="preserve">のアプローチが最も汎用的な気がする→つまり様々な質問に対応できる</t>
    </r>
  </si>
  <si>
    <t xml:space="preserve">バリアントに関するより詳しい情報（進化的な情報など）があると、より面白くなる</t>
  </si>
  <si>
    <t xml:space="preserve">q38</t>
  </si>
  <si>
    <t xml:space="preserve">直接バリアントに関係ないにしてもシスエレメントの情報が欲しい</t>
  </si>
  <si>
    <r>
      <rPr>
        <sz val="11"/>
        <color theme="1"/>
        <rFont val="游ゴシック体"/>
        <family val="2"/>
        <charset val="1"/>
      </rPr>
      <t xml:space="preserve">この手の質問に回答しやすいデータが</t>
    </r>
    <r>
      <rPr>
        <sz val="11"/>
        <color theme="1"/>
        <rFont val="Calibri"/>
        <family val="2"/>
        <charset val="1"/>
      </rPr>
      <t xml:space="preserve">TogoVar</t>
    </r>
    <r>
      <rPr>
        <sz val="11"/>
        <color theme="1"/>
        <rFont val="游ゴシック体"/>
        <family val="2"/>
        <charset val="1"/>
      </rPr>
      <t xml:space="preserve">には揃っている</t>
    </r>
  </si>
  <si>
    <r>
      <rPr>
        <sz val="11"/>
        <color theme="1"/>
        <rFont val="游ゴシック体"/>
        <family val="2"/>
        <charset val="1"/>
      </rPr>
      <t xml:space="preserve">同じ遺伝子内の、類似バリアントや関連バリアントの情報を</t>
    </r>
    <r>
      <rPr>
        <sz val="11"/>
        <color theme="1"/>
        <rFont val="Calibri"/>
        <family val="2"/>
        <charset val="1"/>
      </rPr>
      <t xml:space="preserve">TogoVar</t>
    </r>
    <r>
      <rPr>
        <sz val="11"/>
        <color theme="1"/>
        <rFont val="游ゴシック体"/>
        <family val="2"/>
        <charset val="1"/>
      </rPr>
      <t xml:space="preserve">で提示するのは面白いかも</t>
    </r>
  </si>
  <si>
    <t xml:space="preserve">q47</t>
  </si>
  <si>
    <t xml:space="preserve">Model</t>
  </si>
  <si>
    <t xml:space="preserve">Criterion</t>
  </si>
  <si>
    <t xml:space="preserve">Average Score</t>
  </si>
  <si>
    <t xml:space="preserve">Accuracy</t>
  </si>
  <si>
    <t xml:space="preserve">Completeness</t>
  </si>
  <si>
    <t xml:space="preserve">Logical Consistency</t>
  </si>
  <si>
    <t xml:space="preserve">Clarity and Conciseness</t>
  </si>
  <si>
    <t xml:space="preserve">Evidence Support</t>
  </si>
  <si>
    <t xml:space="preserve">Wins</t>
  </si>
  <si>
    <t xml:space="preserve">Win Rate (%)</t>
  </si>
</sst>
</file>

<file path=xl/styles.xml><?xml version="1.0" encoding="utf-8"?>
<styleSheet xmlns="http://schemas.openxmlformats.org/spreadsheetml/2006/main">
  <numFmts count="1">
    <numFmt numFmtId="164" formatCode="General"/>
  </numFmts>
  <fonts count="9">
    <font>
      <sz val="11"/>
      <color theme="1"/>
      <name val="游ゴシック体"/>
      <family val="2"/>
      <charset val="1"/>
    </font>
    <font>
      <sz val="10"/>
      <name val="Arial"/>
      <family val="0"/>
    </font>
    <font>
      <sz val="10"/>
      <name val="Arial"/>
      <family val="0"/>
    </font>
    <font>
      <sz val="10"/>
      <name val="Arial"/>
      <family val="0"/>
    </font>
    <font>
      <b val="true"/>
      <sz val="11"/>
      <color theme="1"/>
      <name val="Calibri"/>
      <family val="2"/>
      <charset val="1"/>
    </font>
    <font>
      <sz val="11"/>
      <color theme="1"/>
      <name val="Calibri"/>
      <family val="2"/>
      <charset val="1"/>
    </font>
    <font>
      <b val="true"/>
      <sz val="18"/>
      <color rgb="FF000000"/>
      <name val="Calibri"/>
      <family val="2"/>
    </font>
    <font>
      <sz val="10"/>
      <color rgb="FF000000"/>
      <name val="游ゴシック体"/>
      <family val="2"/>
    </font>
    <font>
      <b val="true"/>
      <sz val="10"/>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9F9F9"/>
      <rgbColor rgb="FFFF0000"/>
      <rgbColor rgb="FF00FF00"/>
      <rgbColor rgb="FF0000FF"/>
      <rgbColor rgb="FFFFFF00"/>
      <rgbColor rgb="FFFF00FF"/>
      <rgbColor rgb="FF00FFFF"/>
      <rgbColor rgb="FF800000"/>
      <rgbColor rgb="FF008000"/>
      <rgbColor rgb="FF000080"/>
      <rgbColor rgb="FF808000"/>
      <rgbColor rgb="FF800080"/>
      <rgbColor rgb="FF008080"/>
      <rgbColor rgb="FFAABAD7"/>
      <rgbColor rgb="FF878787"/>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9CC00"/>
      <rgbColor rgb="FFFFCC00"/>
      <rgbColor rgb="FFFF9900"/>
      <rgbColor rgb="FFFF6600"/>
      <rgbColor rgb="FF416A9C"/>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trike="noStrike" u="none">
                <a:uFillTx/>
                <a:latin typeface="Arial"/>
              </a:defRPr>
            </a:pPr>
            <a:r>
              <a:rPr b="1" lang="en-US" sz="1800" strike="noStrike" u="none">
                <a:solidFill>
                  <a:srgbClr val="000000"/>
                </a:solidFill>
                <a:uFillTx/>
                <a:latin typeface="Calibri"/>
              </a:rPr>
              <a:t>Average Scores per Category</a:t>
            </a:r>
          </a:p>
        </c:rich>
      </c:tx>
      <c:overlay val="0"/>
      <c:spPr>
        <a:noFill/>
        <a:ln w="0">
          <a:noFill/>
        </a:ln>
      </c:spPr>
    </c:title>
    <c:autoTitleDeleted val="0"/>
    <c:plotArea>
      <c:barChart>
        <c:barDir val="col"/>
        <c:grouping val="clustered"/>
        <c:varyColors val="0"/>
        <c:ser>
          <c:idx val="0"/>
          <c:order val="0"/>
          <c:tx>
            <c:strRef>
              <c:f>"ChatTogoVar"</c:f>
              <c:strCache>
                <c:ptCount val="1"/>
                <c:pt idx="0">
                  <c:v>ChatTogoVar</c:v>
                </c:pt>
              </c:strCache>
            </c:strRef>
          </c:tx>
          <c:spPr>
            <a:solidFill>
              <a:srgbClr val="416a9c"/>
            </a:solidFill>
            <a:ln w="9360">
              <a:solidFill>
                <a:srgbClr val="f9f9f9"/>
              </a:solidFill>
              <a:round/>
            </a:ln>
          </c:spPr>
          <c:invertIfNegative val="0"/>
          <c:dLbls>
            <c:txPr>
              <a:bodyPr wrap="none"/>
              <a:lstStyle/>
              <a:p>
                <a:pPr>
                  <a:defRPr b="0" sz="1000" strike="noStrike" u="none">
                    <a:solidFill>
                      <a:srgbClr val="000000"/>
                    </a:solidFill>
                    <a:uFillTx/>
                    <a:latin typeface="Arial"/>
                  </a:defRPr>
                </a:pPr>
              </a:p>
            </c:txPr>
            <c:dLblPos val="outEnd"/>
            <c:showLegendKey val="0"/>
            <c:showVal val="0"/>
            <c:showCatName val="0"/>
            <c:showSerName val="0"/>
            <c:showPercent val="0"/>
            <c:separator> </c:separator>
            <c:showLeaderLines val="1"/>
            <c:leaderLines>
              <c:spPr>
                <a:ln w="0">
                  <a:solidFill>
                    <a:srgbClr val="f9f9f9"/>
                  </a:solidFill>
                </a:ln>
              </c:spPr>
            </c:leaderLines>
            <c:extLst>
              <c:ext xmlns:c15="http://schemas.microsoft.com/office/drawing/2012/chart" uri="{CE6537A1-D6FC-4f65-9D91-7224C49458BB}">
                <c15:showLeaderLines val="1"/>
              </c:ext>
            </c:extLst>
          </c:dLbls>
          <c:cat>
            <c:strRef>
              <c:f>'Category Averages'!$B$2:$B$6</c:f>
              <c:strCache>
                <c:ptCount val="5"/>
                <c:pt idx="0">
                  <c:v>Accuracy</c:v>
                </c:pt>
                <c:pt idx="1">
                  <c:v>Completeness</c:v>
                </c:pt>
                <c:pt idx="2">
                  <c:v>Logical Consistency</c:v>
                </c:pt>
                <c:pt idx="3">
                  <c:v>Clarity and Conciseness</c:v>
                </c:pt>
                <c:pt idx="4">
                  <c:v>Evidence Support</c:v>
                </c:pt>
              </c:strCache>
            </c:strRef>
          </c:cat>
          <c:val>
            <c:numRef>
              <c:f>'Category Averages'!$C$2:$C$6</c:f>
              <c:numCache>
                <c:formatCode>General</c:formatCode>
                <c:ptCount val="5"/>
                <c:pt idx="0">
                  <c:v>8.63333333333333</c:v>
                </c:pt>
                <c:pt idx="1">
                  <c:v>7.86</c:v>
                </c:pt>
                <c:pt idx="2">
                  <c:v>8.34</c:v>
                </c:pt>
                <c:pt idx="3">
                  <c:v>8.56666666666667</c:v>
                </c:pt>
                <c:pt idx="4">
                  <c:v>8.34</c:v>
                </c:pt>
              </c:numCache>
            </c:numRef>
          </c:val>
        </c:ser>
        <c:ser>
          <c:idx val="1"/>
          <c:order val="1"/>
          <c:tx>
            <c:strRef>
              <c:f>"GPT4o"</c:f>
              <c:strCache>
                <c:ptCount val="1"/>
                <c:pt idx="0">
                  <c:v>GPT4o</c:v>
                </c:pt>
              </c:strCache>
            </c:strRef>
          </c:tx>
          <c:spPr>
            <a:solidFill>
              <a:srgbClr val="4f81bd"/>
            </a:solidFill>
            <a:ln w="9360">
              <a:solidFill>
                <a:srgbClr val="f9f9f9"/>
              </a:solidFill>
              <a:round/>
            </a:ln>
          </c:spPr>
          <c:invertIfNegative val="0"/>
          <c:dLbls>
            <c:txPr>
              <a:bodyPr wrap="none"/>
              <a:lstStyle/>
              <a:p>
                <a:pPr>
                  <a:defRPr b="0" sz="1000" strike="noStrike" u="none">
                    <a:solidFill>
                      <a:srgbClr val="000000"/>
                    </a:solidFill>
                    <a:uFillTx/>
                    <a:latin typeface="Arial"/>
                  </a:defRPr>
                </a:pPr>
              </a:p>
            </c:txPr>
            <c:dLblPos val="outEnd"/>
            <c:showLegendKey val="0"/>
            <c:showVal val="0"/>
            <c:showCatName val="0"/>
            <c:showSerName val="0"/>
            <c:showPercent val="0"/>
            <c:separator> </c:separator>
            <c:showLeaderLines val="1"/>
            <c:leaderLines>
              <c:spPr>
                <a:ln w="0">
                  <a:solidFill>
                    <a:srgbClr val="f9f9f9"/>
                  </a:solidFill>
                </a:ln>
              </c:spPr>
            </c:leaderLines>
            <c:extLst>
              <c:ext xmlns:c15="http://schemas.microsoft.com/office/drawing/2012/chart" uri="{CE6537A1-D6FC-4f65-9D91-7224C49458BB}">
                <c15:showLeaderLines val="1"/>
              </c:ext>
            </c:extLst>
          </c:dLbls>
          <c:cat>
            <c:strRef>
              <c:f>'Category Averages'!$B$2:$B$6</c:f>
              <c:strCache>
                <c:ptCount val="5"/>
                <c:pt idx="0">
                  <c:v>Accuracy</c:v>
                </c:pt>
                <c:pt idx="1">
                  <c:v>Completeness</c:v>
                </c:pt>
                <c:pt idx="2">
                  <c:v>Logical Consistency</c:v>
                </c:pt>
                <c:pt idx="3">
                  <c:v>Clarity and Conciseness</c:v>
                </c:pt>
                <c:pt idx="4">
                  <c:v>Evidence Support</c:v>
                </c:pt>
              </c:strCache>
            </c:strRef>
          </c:cat>
          <c:val>
            <c:numRef>
              <c:f>'Category Averages'!$C$7:$C$11</c:f>
              <c:numCache>
                <c:formatCode>General</c:formatCode>
                <c:ptCount val="5"/>
                <c:pt idx="0">
                  <c:v>2.48</c:v>
                </c:pt>
                <c:pt idx="1">
                  <c:v>5.03333333333333</c:v>
                </c:pt>
                <c:pt idx="2">
                  <c:v>5.26666666666667</c:v>
                </c:pt>
                <c:pt idx="3">
                  <c:v>5.86666666666667</c:v>
                </c:pt>
                <c:pt idx="4">
                  <c:v>2.55333333333333</c:v>
                </c:pt>
              </c:numCache>
            </c:numRef>
          </c:val>
        </c:ser>
        <c:ser>
          <c:idx val="2"/>
          <c:order val="2"/>
          <c:tx>
            <c:strRef>
              <c:f>"VarChat"</c:f>
              <c:strCache>
                <c:ptCount val="1"/>
                <c:pt idx="0">
                  <c:v>VarChat</c:v>
                </c:pt>
              </c:strCache>
            </c:strRef>
          </c:tx>
          <c:spPr>
            <a:solidFill>
              <a:srgbClr val="aabad7"/>
            </a:solidFill>
            <a:ln w="9360">
              <a:solidFill>
                <a:srgbClr val="f9f9f9"/>
              </a:solidFill>
              <a:round/>
            </a:ln>
          </c:spPr>
          <c:invertIfNegative val="0"/>
          <c:dLbls>
            <c:txPr>
              <a:bodyPr wrap="none"/>
              <a:lstStyle/>
              <a:p>
                <a:pPr>
                  <a:defRPr b="0" sz="1000" strike="noStrike" u="none">
                    <a:solidFill>
                      <a:srgbClr val="000000"/>
                    </a:solidFill>
                    <a:uFillTx/>
                    <a:latin typeface="Arial"/>
                  </a:defRPr>
                </a:pPr>
              </a:p>
            </c:txPr>
            <c:dLblPos val="outEnd"/>
            <c:showLegendKey val="0"/>
            <c:showVal val="0"/>
            <c:showCatName val="0"/>
            <c:showSerName val="0"/>
            <c:showPercent val="0"/>
            <c:separator> </c:separator>
            <c:showLeaderLines val="1"/>
            <c:leaderLines>
              <c:spPr>
                <a:ln w="0">
                  <a:solidFill>
                    <a:srgbClr val="f9f9f9"/>
                  </a:solidFill>
                </a:ln>
              </c:spPr>
            </c:leaderLines>
            <c:extLst>
              <c:ext xmlns:c15="http://schemas.microsoft.com/office/drawing/2012/chart" uri="{CE6537A1-D6FC-4f65-9D91-7224C49458BB}">
                <c15:showLeaderLines val="1"/>
              </c:ext>
            </c:extLst>
          </c:dLbls>
          <c:cat>
            <c:strRef>
              <c:f>'Category Averages'!$B$2:$B$6</c:f>
              <c:strCache>
                <c:ptCount val="5"/>
                <c:pt idx="0">
                  <c:v>Accuracy</c:v>
                </c:pt>
                <c:pt idx="1">
                  <c:v>Completeness</c:v>
                </c:pt>
                <c:pt idx="2">
                  <c:v>Logical Consistency</c:v>
                </c:pt>
                <c:pt idx="3">
                  <c:v>Clarity and Conciseness</c:v>
                </c:pt>
                <c:pt idx="4">
                  <c:v>Evidence Support</c:v>
                </c:pt>
              </c:strCache>
            </c:strRef>
          </c:cat>
          <c:val>
            <c:numRef>
              <c:f>'Category Averages'!$C$12:$C$16</c:f>
              <c:numCache>
                <c:formatCode>General</c:formatCode>
                <c:ptCount val="5"/>
                <c:pt idx="0">
                  <c:v>7.13333333333333</c:v>
                </c:pt>
                <c:pt idx="1">
                  <c:v>4.56</c:v>
                </c:pt>
                <c:pt idx="2">
                  <c:v>6.02666666666667</c:v>
                </c:pt>
                <c:pt idx="3">
                  <c:v>6.87333333333333</c:v>
                </c:pt>
                <c:pt idx="4">
                  <c:v>6.36666666666667</c:v>
                </c:pt>
              </c:numCache>
            </c:numRef>
          </c:val>
        </c:ser>
        <c:gapWidth val="150"/>
        <c:overlap val="0"/>
        <c:axId val="32058431"/>
        <c:axId val="46319487"/>
      </c:barChart>
      <c:catAx>
        <c:axId val="32058431"/>
        <c:scaling>
          <c:orientation val="minMax"/>
        </c:scaling>
        <c:delete val="0"/>
        <c:axPos val="b"/>
        <c:title>
          <c:tx>
            <c:rich>
              <a:bodyPr rot="0"/>
              <a:lstStyle/>
              <a:p>
                <a:pPr>
                  <a:defRPr b="0" sz="1300" strike="noStrike" u="none">
                    <a:uFillTx/>
                    <a:latin typeface="Arial"/>
                  </a:defRPr>
                </a:pPr>
                <a:r>
                  <a:rPr b="1" lang="en-US" sz="1000" strike="noStrike" u="none">
                    <a:solidFill>
                      <a:srgbClr val="000000"/>
                    </a:solidFill>
                    <a:uFillTx/>
                    <a:latin typeface="Calibri"/>
                  </a:rPr>
                  <a:t>Criterion</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trike="noStrike" u="none">
                <a:solidFill>
                  <a:srgbClr val="000000"/>
                </a:solidFill>
                <a:uFillTx/>
                <a:latin typeface="Calibri"/>
              </a:defRPr>
            </a:pPr>
          </a:p>
        </c:txPr>
        <c:crossAx val="46319487"/>
        <c:crosses val="autoZero"/>
        <c:auto val="1"/>
        <c:lblAlgn val="ctr"/>
        <c:lblOffset val="100"/>
        <c:noMultiLvlLbl val="0"/>
      </c:catAx>
      <c:valAx>
        <c:axId val="46319487"/>
        <c:scaling>
          <c:orientation val="minMax"/>
        </c:scaling>
        <c:delete val="0"/>
        <c:axPos val="l"/>
        <c:majorGridlines>
          <c:spPr>
            <a:ln w="9360">
              <a:solidFill>
                <a:srgbClr val="878787"/>
              </a:solidFill>
              <a:round/>
            </a:ln>
          </c:spPr>
        </c:majorGridlines>
        <c:title>
          <c:tx>
            <c:rich>
              <a:bodyPr rot="-5400000"/>
              <a:lstStyle/>
              <a:p>
                <a:pPr>
                  <a:defRPr b="0" sz="1300" strike="noStrike" u="none">
                    <a:uFillTx/>
                    <a:latin typeface="Arial"/>
                  </a:defRPr>
                </a:pPr>
                <a:r>
                  <a:rPr b="1" lang="en-US" sz="1000" strike="noStrike" u="none">
                    <a:solidFill>
                      <a:srgbClr val="000000"/>
                    </a:solidFill>
                    <a:uFillTx/>
                    <a:latin typeface="Calibri"/>
                  </a:rPr>
                  <a:t>Average Score</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b="0" sz="1000" strike="noStrike" u="none">
                <a:solidFill>
                  <a:srgbClr val="000000"/>
                </a:solidFill>
                <a:uFillTx/>
                <a:latin typeface="Calibri"/>
              </a:defRPr>
            </a:pPr>
          </a:p>
        </c:txPr>
        <c:crossAx val="32058431"/>
        <c:crosses val="autoZero"/>
        <c:crossBetween val="between"/>
      </c:valAx>
      <c:spPr>
        <a:noFill/>
        <a:ln w="0">
          <a:noFill/>
        </a:ln>
      </c:spPr>
    </c:plotArea>
    <c:legend>
      <c:legendPos val="r"/>
      <c:overlay val="0"/>
      <c:spPr>
        <a:noFill/>
        <a:ln w="0">
          <a:noFill/>
        </a:ln>
      </c:spPr>
      <c:txPr>
        <a:bodyPr/>
        <a:lstStyle/>
        <a:p>
          <a:pPr>
            <a:defRPr b="0" sz="1000" strike="noStrike" u="none">
              <a:solidFill>
                <a:srgbClr val="000000"/>
              </a:solidFill>
              <a:uFillTx/>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0</xdr:colOff>
      <xdr:row>1</xdr:row>
      <xdr:rowOff>0</xdr:rowOff>
    </xdr:from>
    <xdr:to>
      <xdr:col>11</xdr:col>
      <xdr:colOff>303840</xdr:colOff>
      <xdr:row>15</xdr:row>
      <xdr:rowOff>75600</xdr:rowOff>
    </xdr:to>
    <xdr:graphicFrame>
      <xdr:nvGraphicFramePr>
        <xdr:cNvPr id="0" name="Chart 1"/>
        <xdr:cNvGraphicFramePr/>
      </xdr:nvGraphicFramePr>
      <xdr:xfrm>
        <a:off x="4001040" y="190440"/>
        <a:ext cx="450000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151"/>
  <sheetViews>
    <sheetView showFormulas="false" showGridLines="true" showRowColHeaders="true" showZeros="true" rightToLeft="false" tabSelected="true" showOutlineSymbols="true" defaultGridColor="true" view="normal" topLeftCell="A126" colorId="64" zoomScale="100" zoomScaleNormal="100" zoomScalePageLayoutView="100" workbookViewId="0">
      <selection pane="topLeft" activeCell="D135" activeCellId="0" sqref="D135"/>
    </sheetView>
  </sheetViews>
  <sheetFormatPr defaultColWidth="7.4921875" defaultRowHeight="15" customHeight="true" zeroHeight="false" outlineLevelRow="0" outlineLevelCol="0"/>
  <cols>
    <col collapsed="false" customWidth="true" hidden="false" outlineLevel="0" max="4" min="4" style="0" width="8.9"/>
    <col collapsed="false" customWidth="true" hidden="false" outlineLevel="0" max="10" min="10" style="0" width="16.23"/>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customFormat="false" ht="15" hidden="false" customHeight="false" outlineLevel="0" collapsed="false">
      <c r="A2" s="2" t="n">
        <v>1</v>
      </c>
      <c r="B2" s="3" t="s">
        <v>52</v>
      </c>
      <c r="C2" s="3" t="s">
        <v>53</v>
      </c>
      <c r="D2" s="3" t="s">
        <v>54</v>
      </c>
      <c r="E2" s="2" t="str">
        <f aca="false">HYPERLINK("https://github.com/mitsuhashi/chat-togovar/blob/main/answers/chat_togovar/q1/rs704341.md", "39")</f>
        <v>39</v>
      </c>
      <c r="F2" s="2" t="str">
        <f aca="false">HYPERLINK("https://github.com/mitsuhashi/chat-togovar/blob/main/answers/gpt-4o/q1/rs704341.md", "19")</f>
        <v>19</v>
      </c>
      <c r="G2" s="2" t="str">
        <f aca="false">HYPERLINK("https://github.com/mitsuhashi/chat-togovar/blob/main/answers/varchat/rs704341.md", "40")</f>
        <v>40</v>
      </c>
      <c r="H2" s="2" t="n">
        <v>8</v>
      </c>
      <c r="K2" s="2" t="n">
        <v>8</v>
      </c>
      <c r="N2" s="2" t="n">
        <v>7</v>
      </c>
      <c r="Q2" s="2" t="n">
        <v>8</v>
      </c>
      <c r="T2" s="2" t="n">
        <v>8</v>
      </c>
      <c r="W2" s="2" t="n">
        <v>2</v>
      </c>
      <c r="Z2" s="2" t="n">
        <v>5</v>
      </c>
      <c r="AC2" s="2" t="n">
        <v>5</v>
      </c>
      <c r="AF2" s="2" t="n">
        <v>2</v>
      </c>
      <c r="AI2" s="2" t="n">
        <v>5</v>
      </c>
      <c r="AL2" s="2" t="n">
        <v>8</v>
      </c>
      <c r="AO2" s="2" t="n">
        <v>8</v>
      </c>
      <c r="AR2" s="2" t="n">
        <v>8</v>
      </c>
      <c r="AU2" s="2" t="n">
        <v>8</v>
      </c>
      <c r="AX2" s="2" t="n">
        <v>8</v>
      </c>
    </row>
    <row r="3" customFormat="false" ht="15" hidden="false" customHeight="false" outlineLevel="0" collapsed="false">
      <c r="A3" s="2" t="n">
        <v>2</v>
      </c>
      <c r="B3" s="3" t="s">
        <v>52</v>
      </c>
      <c r="C3" s="3" t="s">
        <v>55</v>
      </c>
      <c r="D3" s="3" t="s">
        <v>56</v>
      </c>
      <c r="E3" s="2" t="str">
        <f aca="false">HYPERLINK("https://github.com/mitsuhashi/chat-togovar/blob/main/answers/chat_togovar/q1/rs762927460.md", "40")</f>
        <v>40</v>
      </c>
      <c r="F3" s="2" t="str">
        <f aca="false">HYPERLINK("https://github.com/mitsuhashi/chat-togovar/blob/main/answers/gpt-4o/q1/rs762927460.md", "16")</f>
        <v>16</v>
      </c>
      <c r="G3" s="2" t="str">
        <f aca="false">HYPERLINK("https://github.com/mitsuhashi/chat-togovar/blob/main/answers/varchat/rs762927460.md", "38")</f>
        <v>38</v>
      </c>
      <c r="H3" s="2" t="n">
        <v>8</v>
      </c>
      <c r="K3" s="2" t="n">
        <v>8</v>
      </c>
      <c r="N3" s="2" t="n">
        <v>8</v>
      </c>
      <c r="Q3" s="2" t="n">
        <v>8</v>
      </c>
      <c r="T3" s="2" t="n">
        <v>8</v>
      </c>
      <c r="W3" s="2" t="n">
        <v>2</v>
      </c>
      <c r="Z3" s="2" t="n">
        <v>5</v>
      </c>
      <c r="AC3" s="2" t="n">
        <v>2</v>
      </c>
      <c r="AF3" s="2" t="n">
        <v>2</v>
      </c>
      <c r="AI3" s="2" t="n">
        <v>5</v>
      </c>
      <c r="AL3" s="2" t="n">
        <v>8</v>
      </c>
      <c r="AO3" s="2" t="n">
        <v>8</v>
      </c>
      <c r="AR3" s="2" t="n">
        <v>7</v>
      </c>
      <c r="AU3" s="2" t="n">
        <v>7</v>
      </c>
      <c r="AX3" s="2" t="n">
        <v>8</v>
      </c>
    </row>
    <row r="4" customFormat="false" ht="15" hidden="false" customHeight="false" outlineLevel="0" collapsed="false">
      <c r="A4" s="2" t="n">
        <v>3</v>
      </c>
      <c r="B4" s="3" t="s">
        <v>52</v>
      </c>
      <c r="C4" s="3" t="s">
        <v>57</v>
      </c>
      <c r="D4" s="3" t="s">
        <v>56</v>
      </c>
      <c r="E4" s="2" t="str">
        <f aca="false">HYPERLINK("https://github.com/mitsuhashi/chat-togovar/blob/main/answers/chat_togovar/q1/rs12037987.md", "40")</f>
        <v>40</v>
      </c>
      <c r="F4" s="2" t="str">
        <f aca="false">HYPERLINK("https://github.com/mitsuhashi/chat-togovar/blob/main/answers/gpt-4o/q1/rs12037987.md", "19")</f>
        <v>19</v>
      </c>
      <c r="G4" s="2" t="str">
        <f aca="false">HYPERLINK("https://github.com/mitsuhashi/chat-togovar/blob/main/answers/varchat/rs12037987.md", "38")</f>
        <v>38</v>
      </c>
      <c r="H4" s="2" t="n">
        <v>8</v>
      </c>
      <c r="K4" s="2" t="n">
        <v>8</v>
      </c>
      <c r="N4" s="2" t="n">
        <v>8</v>
      </c>
      <c r="Q4" s="2" t="n">
        <v>8</v>
      </c>
      <c r="T4" s="2" t="n">
        <v>8</v>
      </c>
      <c r="W4" s="2" t="n">
        <v>2</v>
      </c>
      <c r="Z4" s="2" t="n">
        <v>5</v>
      </c>
      <c r="AC4" s="2" t="n">
        <v>5</v>
      </c>
      <c r="AF4" s="2" t="n">
        <v>2</v>
      </c>
      <c r="AI4" s="2" t="n">
        <v>5</v>
      </c>
      <c r="AL4" s="2" t="n">
        <v>8</v>
      </c>
      <c r="AO4" s="2" t="n">
        <v>8</v>
      </c>
      <c r="AR4" s="2" t="n">
        <v>7</v>
      </c>
      <c r="AU4" s="2" t="n">
        <v>7</v>
      </c>
      <c r="AX4" s="2" t="n">
        <v>8</v>
      </c>
    </row>
    <row r="5" customFormat="false" ht="15" hidden="false" customHeight="false" outlineLevel="0" collapsed="false">
      <c r="A5" s="2" t="n">
        <v>4</v>
      </c>
      <c r="B5" s="3" t="s">
        <v>58</v>
      </c>
      <c r="C5" s="3" t="s">
        <v>59</v>
      </c>
      <c r="D5" s="3" t="s">
        <v>56</v>
      </c>
      <c r="E5" s="2" t="str">
        <f aca="false">HYPERLINK("https://github.com/mitsuhashi/chat-togovar/blob/main/answers/chat_togovar/q2/rs571414497.md", "45")</f>
        <v>45</v>
      </c>
      <c r="F5" s="2" t="str">
        <f aca="false">HYPERLINK("https://github.com/mitsuhashi/chat-togovar/blob/main/answers/gpt-4o/q2/rs571414497.md", "5")</f>
        <v>5</v>
      </c>
      <c r="G5" s="2" t="str">
        <f aca="false">HYPERLINK("https://github.com/mitsuhashi/chat-togovar/blob/main/answers/varchat/rs571414497.md", "13")</f>
        <v>13</v>
      </c>
      <c r="H5" s="2" t="n">
        <v>9</v>
      </c>
      <c r="K5" s="2" t="n">
        <v>9</v>
      </c>
      <c r="N5" s="2" t="n">
        <v>9</v>
      </c>
      <c r="Q5" s="2" t="n">
        <v>9</v>
      </c>
      <c r="T5" s="2" t="n">
        <v>9</v>
      </c>
      <c r="W5" s="2" t="n">
        <v>1</v>
      </c>
      <c r="Z5" s="2" t="n">
        <v>1</v>
      </c>
      <c r="AC5" s="2" t="n">
        <v>1</v>
      </c>
      <c r="AF5" s="2" t="n">
        <v>1</v>
      </c>
      <c r="AI5" s="2" t="n">
        <v>1</v>
      </c>
      <c r="AL5" s="2" t="n">
        <v>1</v>
      </c>
      <c r="AO5" s="2" t="n">
        <v>1</v>
      </c>
      <c r="AR5" s="2" t="n">
        <v>5</v>
      </c>
      <c r="AU5" s="2" t="n">
        <v>1</v>
      </c>
      <c r="AX5" s="2" t="n">
        <v>5</v>
      </c>
    </row>
    <row r="6" customFormat="false" ht="15" hidden="false" customHeight="false" outlineLevel="0" collapsed="false">
      <c r="A6" s="2" t="n">
        <v>5</v>
      </c>
      <c r="B6" s="3" t="s">
        <v>60</v>
      </c>
      <c r="C6" s="3" t="s">
        <v>61</v>
      </c>
      <c r="D6" s="3" t="s">
        <v>56</v>
      </c>
      <c r="E6" s="2" t="str">
        <f aca="false">HYPERLINK("https://github.com/mitsuhashi/chat-togovar/blob/main/answers/chat_togovar/q3/rs80356821.md", "48")</f>
        <v>48</v>
      </c>
      <c r="F6" s="2" t="str">
        <f aca="false">HYPERLINK("https://github.com/mitsuhashi/chat-togovar/blob/main/answers/gpt-4o/q3/rs80356821.md", "5")</f>
        <v>5</v>
      </c>
      <c r="G6" s="2" t="str">
        <f aca="false">HYPERLINK("https://github.com/mitsuhashi/chat-togovar/blob/main/answers/varchat/rs80356821.md", "43")</f>
        <v>43</v>
      </c>
      <c r="H6" s="2" t="n">
        <v>10</v>
      </c>
      <c r="K6" s="2" t="n">
        <v>9</v>
      </c>
      <c r="N6" s="2" t="n">
        <v>10</v>
      </c>
      <c r="Q6" s="2" t="n">
        <v>10</v>
      </c>
      <c r="T6" s="2" t="n">
        <v>9</v>
      </c>
      <c r="W6" s="2" t="n">
        <v>1</v>
      </c>
      <c r="Y6" s="3" t="s">
        <v>62</v>
      </c>
      <c r="Z6" s="2" t="n">
        <v>1</v>
      </c>
      <c r="AC6" s="2" t="n">
        <v>1</v>
      </c>
      <c r="AF6" s="2" t="n">
        <v>1</v>
      </c>
      <c r="AI6" s="2" t="n">
        <v>1</v>
      </c>
      <c r="AL6" s="2" t="n">
        <v>9</v>
      </c>
      <c r="AO6" s="2" t="n">
        <v>9</v>
      </c>
      <c r="AR6" s="2" t="n">
        <v>8</v>
      </c>
      <c r="AU6" s="2" t="n">
        <v>8</v>
      </c>
      <c r="AX6" s="2" t="n">
        <v>9</v>
      </c>
    </row>
    <row r="7" customFormat="false" ht="15" hidden="false" customHeight="false" outlineLevel="0" collapsed="false">
      <c r="A7" s="2" t="n">
        <v>6</v>
      </c>
      <c r="B7" s="3" t="s">
        <v>60</v>
      </c>
      <c r="C7" s="3" t="s">
        <v>63</v>
      </c>
      <c r="D7" s="3" t="s">
        <v>56</v>
      </c>
      <c r="E7" s="2" t="str">
        <f aca="false">HYPERLINK("https://github.com/mitsuhashi/chat-togovar/blob/main/answers/chat_togovar/q3/rs1201448391.md", "50")</f>
        <v>50</v>
      </c>
      <c r="F7" s="2" t="str">
        <f aca="false">HYPERLINK("https://github.com/mitsuhashi/chat-togovar/blob/main/answers/gpt-4o/q3/rs1201448391.md", "5")</f>
        <v>5</v>
      </c>
      <c r="G7" s="2" t="str">
        <f aca="false">HYPERLINK("https://github.com/mitsuhashi/chat-togovar/blob/main/answers/varchat/rs1201448391.md", "45")</f>
        <v>45</v>
      </c>
      <c r="H7" s="2" t="n">
        <v>10</v>
      </c>
      <c r="K7" s="2" t="n">
        <v>10</v>
      </c>
      <c r="N7" s="2" t="n">
        <v>10</v>
      </c>
      <c r="Q7" s="2" t="n">
        <v>10</v>
      </c>
      <c r="T7" s="2" t="n">
        <v>10</v>
      </c>
      <c r="W7" s="2" t="n">
        <v>1</v>
      </c>
      <c r="Y7" s="2" t="s">
        <v>64</v>
      </c>
      <c r="Z7" s="2" t="n">
        <v>1</v>
      </c>
      <c r="AC7" s="2" t="n">
        <v>1</v>
      </c>
      <c r="AF7" s="2" t="n">
        <v>1</v>
      </c>
      <c r="AI7" s="2" t="n">
        <v>1</v>
      </c>
      <c r="AL7" s="2" t="n">
        <v>9</v>
      </c>
      <c r="AO7" s="2" t="n">
        <v>9</v>
      </c>
      <c r="AR7" s="2" t="n">
        <v>9</v>
      </c>
      <c r="AU7" s="2" t="n">
        <v>9</v>
      </c>
      <c r="AX7" s="2" t="n">
        <v>9</v>
      </c>
    </row>
    <row r="8" customFormat="false" ht="15" hidden="false" customHeight="false" outlineLevel="0" collapsed="false">
      <c r="A8" s="2" t="n">
        <v>7</v>
      </c>
      <c r="B8" s="3" t="s">
        <v>60</v>
      </c>
      <c r="C8" s="3" t="s">
        <v>65</v>
      </c>
      <c r="D8" s="3" t="s">
        <v>56</v>
      </c>
      <c r="E8" s="2" t="str">
        <f aca="false">HYPERLINK("https://github.com/mitsuhashi/chat-togovar/blob/main/answers/chat_togovar/q3/rs431905511.md", "47")</f>
        <v>47</v>
      </c>
      <c r="F8" s="2" t="str">
        <f aca="false">HYPERLINK("https://github.com/mitsuhashi/chat-togovar/blob/main/answers/gpt-4o/q3/rs431905511.md", "5")</f>
        <v>5</v>
      </c>
      <c r="G8" s="2" t="str">
        <f aca="false">HYPERLINK("https://github.com/mitsuhashi/chat-togovar/blob/main/answers/varchat/rs431905511.md", "46")</f>
        <v>46</v>
      </c>
      <c r="H8" s="2" t="n">
        <v>10</v>
      </c>
      <c r="K8" s="2" t="n">
        <v>9</v>
      </c>
      <c r="N8" s="2" t="n">
        <v>9</v>
      </c>
      <c r="Q8" s="2" t="n">
        <v>10</v>
      </c>
      <c r="T8" s="2" t="n">
        <v>9</v>
      </c>
      <c r="W8" s="2" t="n">
        <v>1</v>
      </c>
      <c r="Z8" s="2" t="n">
        <v>1</v>
      </c>
      <c r="AC8" s="2" t="n">
        <v>1</v>
      </c>
      <c r="AF8" s="2" t="n">
        <v>1</v>
      </c>
      <c r="AI8" s="2" t="n">
        <v>1</v>
      </c>
      <c r="AL8" s="2" t="n">
        <v>10</v>
      </c>
      <c r="AO8" s="2" t="n">
        <v>9</v>
      </c>
      <c r="AR8" s="2" t="n">
        <v>9</v>
      </c>
      <c r="AU8" s="2" t="n">
        <v>9</v>
      </c>
      <c r="AX8" s="2" t="n">
        <v>9</v>
      </c>
    </row>
    <row r="9" customFormat="false" ht="15" hidden="false" customHeight="false" outlineLevel="0" collapsed="false">
      <c r="A9" s="2" t="n">
        <v>8</v>
      </c>
      <c r="B9" s="3" t="s">
        <v>60</v>
      </c>
      <c r="C9" s="3" t="s">
        <v>66</v>
      </c>
      <c r="D9" s="3" t="s">
        <v>56</v>
      </c>
      <c r="E9" s="2" t="str">
        <f aca="false">HYPERLINK("https://github.com/mitsuhashi/chat-togovar/blob/main/answers/chat_togovar/q3/rs121913529.md", "47")</f>
        <v>47</v>
      </c>
      <c r="F9" s="2" t="str">
        <f aca="false">HYPERLINK("https://github.com/mitsuhashi/chat-togovar/blob/main/answers/gpt-4o/q3/rs121913529.md", "5")</f>
        <v>5</v>
      </c>
      <c r="G9" s="2" t="str">
        <f aca="false">HYPERLINK("https://github.com/mitsuhashi/chat-togovar/blob/main/answers/varchat/rs121913529.md", "46")</f>
        <v>46</v>
      </c>
      <c r="H9" s="2" t="n">
        <v>10</v>
      </c>
      <c r="K9" s="2" t="n">
        <v>9</v>
      </c>
      <c r="N9" s="2" t="n">
        <v>9</v>
      </c>
      <c r="Q9" s="2" t="n">
        <v>10</v>
      </c>
      <c r="T9" s="2" t="n">
        <v>9</v>
      </c>
      <c r="W9" s="2" t="n">
        <v>1</v>
      </c>
      <c r="Z9" s="2" t="n">
        <v>1</v>
      </c>
      <c r="AC9" s="2" t="n">
        <v>1</v>
      </c>
      <c r="AF9" s="2" t="n">
        <v>1</v>
      </c>
      <c r="AI9" s="2" t="n">
        <v>1</v>
      </c>
      <c r="AL9" s="2" t="n">
        <v>10</v>
      </c>
      <c r="AO9" s="2" t="n">
        <v>9</v>
      </c>
      <c r="AR9" s="2" t="n">
        <v>9</v>
      </c>
      <c r="AU9" s="2" t="n">
        <v>9</v>
      </c>
      <c r="AX9" s="2" t="n">
        <v>9</v>
      </c>
    </row>
    <row r="10" customFormat="false" ht="15" hidden="false" customHeight="false" outlineLevel="0" collapsed="false">
      <c r="A10" s="2" t="n">
        <v>9</v>
      </c>
      <c r="B10" s="3" t="s">
        <v>67</v>
      </c>
      <c r="C10" s="3" t="s">
        <v>68</v>
      </c>
      <c r="D10" s="3" t="s">
        <v>56</v>
      </c>
      <c r="E10" s="2" t="str">
        <f aca="false">HYPERLINK("https://github.com/mitsuhashi/chat-togovar/blob/main/answers/chat_togovar/q5/rs745774658.md", "47")</f>
        <v>47</v>
      </c>
      <c r="F10" s="2" t="str">
        <f aca="false">HYPERLINK("https://github.com/mitsuhashi/chat-togovar/blob/main/answers/gpt-4o/q5/rs745774658.md", "41")</f>
        <v>41</v>
      </c>
      <c r="G10" s="2" t="str">
        <f aca="false">HYPERLINK("https://github.com/mitsuhashi/chat-togovar/blob/main/answers/varchat/rs745774658.md", "39")</f>
        <v>39</v>
      </c>
      <c r="H10" s="2" t="n">
        <v>10</v>
      </c>
      <c r="K10" s="2" t="n">
        <v>9</v>
      </c>
      <c r="N10" s="2" t="n">
        <v>9</v>
      </c>
      <c r="Q10" s="2" t="n">
        <v>10</v>
      </c>
      <c r="T10" s="2" t="n">
        <v>9</v>
      </c>
      <c r="W10" s="2" t="n">
        <v>10</v>
      </c>
      <c r="Z10" s="2" t="n">
        <v>9</v>
      </c>
      <c r="AC10" s="2" t="n">
        <v>9</v>
      </c>
      <c r="AF10" s="2" t="n">
        <v>7</v>
      </c>
      <c r="AI10" s="2" t="n">
        <v>6</v>
      </c>
      <c r="AL10" s="2" t="n">
        <v>9</v>
      </c>
      <c r="AO10" s="2" t="n">
        <v>8</v>
      </c>
      <c r="AR10" s="2" t="n">
        <v>8</v>
      </c>
      <c r="AU10" s="2" t="n">
        <v>7</v>
      </c>
      <c r="AX10" s="2" t="n">
        <v>7</v>
      </c>
    </row>
    <row r="11" customFormat="false" ht="15" hidden="false" customHeight="false" outlineLevel="0" collapsed="false">
      <c r="A11" s="2" t="n">
        <v>10</v>
      </c>
      <c r="B11" s="3" t="s">
        <v>69</v>
      </c>
      <c r="C11" s="3" t="s">
        <v>68</v>
      </c>
      <c r="D11" s="3" t="s">
        <v>56</v>
      </c>
      <c r="E11" s="2" t="str">
        <f aca="false">HYPERLINK("https://github.com/mitsuhashi/chat-togovar/blob/main/answers/chat_togovar/q7/rs745774658.md", "45")</f>
        <v>45</v>
      </c>
      <c r="F11" s="2" t="str">
        <f aca="false">HYPERLINK("https://github.com/mitsuhashi/chat-togovar/blob/main/answers/gpt-4o/q7/rs745774658.md", "28")</f>
        <v>28</v>
      </c>
      <c r="G11" s="2" t="str">
        <f aca="false">HYPERLINK("https://github.com/mitsuhashi/chat-togovar/blob/main/answers/varchat/rs745774658.md", "29")</f>
        <v>29</v>
      </c>
      <c r="H11" s="2" t="n">
        <v>9</v>
      </c>
      <c r="K11" s="2" t="n">
        <v>9</v>
      </c>
      <c r="N11" s="2" t="n">
        <v>9</v>
      </c>
      <c r="Q11" s="2" t="n">
        <v>9</v>
      </c>
      <c r="T11" s="2" t="n">
        <v>9</v>
      </c>
      <c r="W11" s="2" t="n">
        <v>3</v>
      </c>
      <c r="Z11" s="2" t="n">
        <v>6</v>
      </c>
      <c r="AC11" s="2" t="n">
        <v>7</v>
      </c>
      <c r="AF11" s="2" t="n">
        <v>5</v>
      </c>
      <c r="AI11" s="2" t="n">
        <v>7</v>
      </c>
      <c r="AL11" s="2" t="n">
        <v>5</v>
      </c>
      <c r="AO11" s="2" t="n">
        <v>5</v>
      </c>
      <c r="AR11" s="2" t="n">
        <v>7</v>
      </c>
      <c r="AU11" s="2" t="n">
        <v>5</v>
      </c>
      <c r="AX11" s="2" t="n">
        <v>7</v>
      </c>
    </row>
    <row r="12" customFormat="false" ht="15" hidden="false" customHeight="false" outlineLevel="0" collapsed="false">
      <c r="A12" s="2" t="n">
        <v>11</v>
      </c>
      <c r="B12" s="3" t="s">
        <v>69</v>
      </c>
      <c r="C12" s="3" t="s">
        <v>70</v>
      </c>
      <c r="D12" s="3" t="s">
        <v>56</v>
      </c>
      <c r="E12" s="2" t="str">
        <f aca="false">HYPERLINK("https://github.com/mitsuhashi/chat-togovar/blob/main/answers/chat_togovar/q7/rs880315.md", "45")</f>
        <v>45</v>
      </c>
      <c r="F12" s="2" t="str">
        <f aca="false">HYPERLINK("https://github.com/mitsuhashi/chat-togovar/blob/main/answers/gpt-4o/q7/rs880315.md", "30")</f>
        <v>30</v>
      </c>
      <c r="G12" s="2" t="str">
        <f aca="false">HYPERLINK("https://github.com/mitsuhashi/chat-togovar/blob/main/answers/varchat/rs880315.md", "39")</f>
        <v>39</v>
      </c>
      <c r="H12" s="2" t="n">
        <v>9</v>
      </c>
      <c r="K12" s="2" t="n">
        <v>9</v>
      </c>
      <c r="N12" s="2" t="n">
        <v>9</v>
      </c>
      <c r="Q12" s="2" t="n">
        <v>9</v>
      </c>
      <c r="T12" s="2" t="n">
        <v>9</v>
      </c>
      <c r="W12" s="2" t="n">
        <v>3</v>
      </c>
      <c r="Z12" s="2" t="n">
        <v>7</v>
      </c>
      <c r="AC12" s="2" t="n">
        <v>8</v>
      </c>
      <c r="AF12" s="2" t="n">
        <v>5</v>
      </c>
      <c r="AI12" s="2" t="n">
        <v>7</v>
      </c>
      <c r="AL12" s="2" t="n">
        <v>9</v>
      </c>
      <c r="AO12" s="2" t="n">
        <v>8</v>
      </c>
      <c r="AR12" s="2" t="n">
        <v>8</v>
      </c>
      <c r="AU12" s="2" t="n">
        <v>6</v>
      </c>
      <c r="AX12" s="2" t="n">
        <v>8</v>
      </c>
    </row>
    <row r="13" customFormat="false" ht="15" hidden="false" customHeight="false" outlineLevel="0" collapsed="false">
      <c r="A13" s="2" t="n">
        <v>12</v>
      </c>
      <c r="B13" s="3" t="s">
        <v>69</v>
      </c>
      <c r="C13" s="3" t="s">
        <v>71</v>
      </c>
      <c r="D13" s="3" t="s">
        <v>56</v>
      </c>
      <c r="E13" s="2" t="str">
        <f aca="false">HYPERLINK("https://github.com/mitsuhashi/chat-togovar/blob/main/answers/chat_togovar/q7/rs796053166.md", "40")</f>
        <v>40</v>
      </c>
      <c r="F13" s="2" t="str">
        <f aca="false">HYPERLINK("https://github.com/mitsuhashi/chat-togovar/blob/main/answers/gpt-4o/q7/rs796053166.md", "8")</f>
        <v>8</v>
      </c>
      <c r="G13" s="2" t="str">
        <f aca="false">HYPERLINK("https://github.com/mitsuhashi/chat-togovar/blob/main/answers/varchat/rs796053166.md", "26")</f>
        <v>26</v>
      </c>
      <c r="H13" s="2" t="n">
        <v>8</v>
      </c>
      <c r="K13" s="2" t="n">
        <v>8</v>
      </c>
      <c r="N13" s="2" t="n">
        <v>8</v>
      </c>
      <c r="Q13" s="2" t="n">
        <v>8</v>
      </c>
      <c r="T13" s="2" t="n">
        <v>8</v>
      </c>
      <c r="W13" s="2" t="n">
        <v>1</v>
      </c>
      <c r="Z13" s="2" t="n">
        <v>2</v>
      </c>
      <c r="AC13" s="2" t="n">
        <v>2</v>
      </c>
      <c r="AF13" s="2" t="n">
        <v>1</v>
      </c>
      <c r="AI13" s="2" t="n">
        <v>2</v>
      </c>
      <c r="AL13" s="2" t="n">
        <v>6</v>
      </c>
      <c r="AO13" s="2" t="n">
        <v>6</v>
      </c>
      <c r="AR13" s="2" t="n">
        <v>4</v>
      </c>
      <c r="AU13" s="2" t="n">
        <v>4</v>
      </c>
      <c r="AX13" s="2" t="n">
        <v>6</v>
      </c>
    </row>
    <row r="14" customFormat="false" ht="15" hidden="false" customHeight="false" outlineLevel="0" collapsed="false">
      <c r="A14" s="2" t="n">
        <v>13</v>
      </c>
      <c r="B14" s="3" t="s">
        <v>69</v>
      </c>
      <c r="C14" s="3" t="s">
        <v>72</v>
      </c>
      <c r="D14" s="3" t="s">
        <v>56</v>
      </c>
      <c r="E14" s="2" t="str">
        <f aca="false">HYPERLINK("https://github.com/mitsuhashi/chat-togovar/blob/main/answers/chat_togovar/q7/rs796053229.md", "45")</f>
        <v>45</v>
      </c>
      <c r="F14" s="2" t="str">
        <f aca="false">HYPERLINK("https://github.com/mitsuhashi/chat-togovar/blob/main/answers/gpt-4o/q7/rs796053229.md", "5")</f>
        <v>5</v>
      </c>
      <c r="G14" s="2" t="str">
        <f aca="false">HYPERLINK("https://github.com/mitsuhashi/chat-togovar/blob/main/answers/varchat/rs796053229.md", "27")</f>
        <v>27</v>
      </c>
      <c r="H14" s="2" t="n">
        <v>9</v>
      </c>
      <c r="K14" s="2" t="n">
        <v>9</v>
      </c>
      <c r="N14" s="2" t="n">
        <v>9</v>
      </c>
      <c r="Q14" s="2" t="n">
        <v>9</v>
      </c>
      <c r="T14" s="2" t="n">
        <v>9</v>
      </c>
      <c r="W14" s="2" t="n">
        <v>1</v>
      </c>
      <c r="Z14" s="2" t="n">
        <v>1</v>
      </c>
      <c r="AC14" s="2" t="n">
        <v>1</v>
      </c>
      <c r="AF14" s="2" t="n">
        <v>1</v>
      </c>
      <c r="AI14" s="2" t="n">
        <v>1</v>
      </c>
      <c r="AL14" s="2" t="n">
        <v>5</v>
      </c>
      <c r="AO14" s="2" t="n">
        <v>6</v>
      </c>
      <c r="AR14" s="2" t="n">
        <v>5</v>
      </c>
      <c r="AU14" s="2" t="n">
        <v>5</v>
      </c>
      <c r="AX14" s="2" t="n">
        <v>6</v>
      </c>
    </row>
    <row r="15" customFormat="false" ht="15" hidden="false" customHeight="false" outlineLevel="0" collapsed="false">
      <c r="A15" s="2" t="n">
        <v>14</v>
      </c>
      <c r="B15" s="3" t="s">
        <v>73</v>
      </c>
      <c r="C15" s="3" t="s">
        <v>61</v>
      </c>
      <c r="D15" s="3" t="s">
        <v>56</v>
      </c>
      <c r="E15" s="2" t="str">
        <f aca="false">HYPERLINK("https://github.com/mitsuhashi/chat-togovar/blob/main/answers/chat_togovar/q8/rs80356821.md", "40")</f>
        <v>40</v>
      </c>
      <c r="F15" s="2" t="str">
        <f aca="false">HYPERLINK("https://github.com/mitsuhashi/chat-togovar/blob/main/answers/gpt-4o/q8/rs80356821.md", "8")</f>
        <v>8</v>
      </c>
      <c r="G15" s="2" t="str">
        <f aca="false">HYPERLINK("https://github.com/mitsuhashi/chat-togovar/blob/main/answers/varchat/rs80356821.md", "21")</f>
        <v>21</v>
      </c>
      <c r="H15" s="2" t="n">
        <v>8</v>
      </c>
      <c r="K15" s="2" t="n">
        <v>8</v>
      </c>
      <c r="N15" s="2" t="n">
        <v>8</v>
      </c>
      <c r="Q15" s="2" t="n">
        <v>8</v>
      </c>
      <c r="T15" s="2" t="n">
        <v>8</v>
      </c>
      <c r="W15" s="2" t="n">
        <v>1</v>
      </c>
      <c r="Z15" s="2" t="n">
        <v>2</v>
      </c>
      <c r="AC15" s="2" t="n">
        <v>2</v>
      </c>
      <c r="AF15" s="2" t="n">
        <v>1</v>
      </c>
      <c r="AI15" s="2" t="n">
        <v>2</v>
      </c>
      <c r="AL15" s="2" t="n">
        <v>5</v>
      </c>
      <c r="AO15" s="2" t="n">
        <v>5</v>
      </c>
      <c r="AR15" s="2" t="n">
        <v>3</v>
      </c>
      <c r="AU15" s="2" t="n">
        <v>3</v>
      </c>
      <c r="AX15" s="2" t="n">
        <v>5</v>
      </c>
    </row>
    <row r="16" customFormat="false" ht="15" hidden="false" customHeight="false" outlineLevel="0" collapsed="false">
      <c r="A16" s="2" t="n">
        <v>15</v>
      </c>
      <c r="B16" s="3" t="s">
        <v>73</v>
      </c>
      <c r="C16" s="3" t="s">
        <v>74</v>
      </c>
      <c r="D16" s="3" t="s">
        <v>56</v>
      </c>
      <c r="E16" s="2" t="str">
        <f aca="false">HYPERLINK("https://github.com/mitsuhashi/chat-togovar/blob/main/answers/chat_togovar/q8/rs794726784.md", "40")</f>
        <v>40</v>
      </c>
      <c r="F16" s="2" t="str">
        <f aca="false">HYPERLINK("https://github.com/mitsuhashi/chat-togovar/blob/main/answers/gpt-4o/q8/rs794726784.md", "38")</f>
        <v>38</v>
      </c>
      <c r="G16" s="2" t="str">
        <f aca="false">HYPERLINK("https://github.com/mitsuhashi/chat-togovar/blob/main/answers/varchat/rs794726784.md", "19")</f>
        <v>19</v>
      </c>
      <c r="H16" s="2" t="n">
        <v>8</v>
      </c>
      <c r="K16" s="2" t="n">
        <v>8</v>
      </c>
      <c r="N16" s="2" t="n">
        <v>8</v>
      </c>
      <c r="Q16" s="2" t="n">
        <v>8</v>
      </c>
      <c r="T16" s="2" t="n">
        <v>8</v>
      </c>
      <c r="W16" s="2" t="n">
        <v>8</v>
      </c>
      <c r="Z16" s="2" t="n">
        <v>8</v>
      </c>
      <c r="AC16" s="2" t="n">
        <v>8</v>
      </c>
      <c r="AF16" s="2" t="n">
        <v>7</v>
      </c>
      <c r="AH16" s="2" t="s">
        <v>75</v>
      </c>
      <c r="AI16" s="2" t="n">
        <v>7</v>
      </c>
      <c r="AK16" s="2" t="s">
        <v>76</v>
      </c>
      <c r="AL16" s="2" t="n">
        <v>5</v>
      </c>
      <c r="AO16" s="2" t="n">
        <v>5</v>
      </c>
      <c r="AR16" s="2" t="n">
        <v>2</v>
      </c>
      <c r="AU16" s="2" t="n">
        <v>2</v>
      </c>
      <c r="AX16" s="2" t="n">
        <v>5</v>
      </c>
    </row>
    <row r="17" customFormat="false" ht="15" hidden="false" customHeight="false" outlineLevel="0" collapsed="false">
      <c r="A17" s="2" t="n">
        <v>16</v>
      </c>
      <c r="B17" s="3" t="s">
        <v>77</v>
      </c>
      <c r="C17" s="3" t="s">
        <v>78</v>
      </c>
      <c r="D17" s="3" t="s">
        <v>56</v>
      </c>
      <c r="E17" s="2" t="str">
        <f aca="false">HYPERLINK("https://github.com/mitsuhashi/chat-togovar/blob/main/answers/chat_togovar/q9/rs763684724.md", "42")</f>
        <v>42</v>
      </c>
      <c r="F17" s="2" t="str">
        <f aca="false">HYPERLINK("https://github.com/mitsuhashi/chat-togovar/blob/main/answers/gpt-4o/q9/rs763684724.md", "30")</f>
        <v>30</v>
      </c>
      <c r="G17" s="2" t="str">
        <f aca="false">HYPERLINK("https://github.com/mitsuhashi/chat-togovar/blob/main/answers/varchat/rs763684724.md", "17")</f>
        <v>17</v>
      </c>
      <c r="H17" s="2" t="n">
        <v>9</v>
      </c>
      <c r="K17" s="2" t="n">
        <v>8</v>
      </c>
      <c r="N17" s="2" t="n">
        <v>9</v>
      </c>
      <c r="Q17" s="2" t="n">
        <v>8</v>
      </c>
      <c r="T17" s="2" t="n">
        <v>8</v>
      </c>
      <c r="W17" s="2" t="n">
        <v>5</v>
      </c>
      <c r="Z17" s="2" t="n">
        <v>7</v>
      </c>
      <c r="AC17" s="2" t="n">
        <v>6</v>
      </c>
      <c r="AF17" s="2" t="n">
        <v>5</v>
      </c>
      <c r="AI17" s="2" t="n">
        <v>7</v>
      </c>
      <c r="AL17" s="2" t="n">
        <v>2</v>
      </c>
      <c r="AN17" s="2" t="s">
        <v>79</v>
      </c>
      <c r="AO17" s="2" t="n">
        <v>3</v>
      </c>
      <c r="AR17" s="2" t="n">
        <v>5</v>
      </c>
      <c r="AU17" s="2" t="n">
        <v>2</v>
      </c>
      <c r="AX17" s="2" t="n">
        <v>5</v>
      </c>
    </row>
    <row r="18" customFormat="false" ht="15" hidden="false" customHeight="false" outlineLevel="0" collapsed="false">
      <c r="A18" s="2" t="n">
        <v>17</v>
      </c>
      <c r="B18" s="3" t="s">
        <v>77</v>
      </c>
      <c r="C18" s="3" t="s">
        <v>68</v>
      </c>
      <c r="D18" s="3" t="s">
        <v>56</v>
      </c>
      <c r="E18" s="2" t="str">
        <f aca="false">HYPERLINK("https://github.com/mitsuhashi/chat-togovar/blob/main/answers/chat_togovar/q9/rs745774658.md", "44")</f>
        <v>44</v>
      </c>
      <c r="F18" s="2" t="str">
        <f aca="false">HYPERLINK("https://github.com/mitsuhashi/chat-togovar/blob/main/answers/gpt-4o/q9/rs745774658.md", "17")</f>
        <v>17</v>
      </c>
      <c r="G18" s="2" t="str">
        <f aca="false">HYPERLINK("https://github.com/mitsuhashi/chat-togovar/blob/main/answers/varchat/rs745774658.md", "14")</f>
        <v>14</v>
      </c>
      <c r="H18" s="2" t="n">
        <v>9</v>
      </c>
      <c r="K18" s="2" t="n">
        <v>9</v>
      </c>
      <c r="N18" s="2" t="n">
        <v>9</v>
      </c>
      <c r="Q18" s="2" t="n">
        <v>8</v>
      </c>
      <c r="S18" s="2" t="s">
        <v>80</v>
      </c>
      <c r="T18" s="2" t="n">
        <v>9</v>
      </c>
      <c r="W18" s="2" t="n">
        <v>1</v>
      </c>
      <c r="Y18" s="2" t="s">
        <v>81</v>
      </c>
      <c r="Z18" s="2" t="n">
        <v>5</v>
      </c>
      <c r="AC18" s="2" t="n">
        <v>5</v>
      </c>
      <c r="AF18" s="2" t="n">
        <v>1</v>
      </c>
      <c r="AH18" s="2" t="s">
        <v>82</v>
      </c>
      <c r="AI18" s="2" t="n">
        <v>5</v>
      </c>
      <c r="AL18" s="2" t="n">
        <v>2</v>
      </c>
      <c r="AN18" s="2" t="s">
        <v>83</v>
      </c>
      <c r="AO18" s="2" t="n">
        <v>5</v>
      </c>
      <c r="AR18" s="2" t="n">
        <v>1</v>
      </c>
      <c r="AU18" s="2" t="n">
        <v>1</v>
      </c>
      <c r="AX18" s="2" t="n">
        <v>5</v>
      </c>
    </row>
    <row r="19" customFormat="false" ht="15" hidden="false" customHeight="false" outlineLevel="0" collapsed="false">
      <c r="A19" s="2" t="n">
        <v>18</v>
      </c>
      <c r="B19" s="3" t="s">
        <v>77</v>
      </c>
      <c r="C19" s="3" t="s">
        <v>84</v>
      </c>
      <c r="D19" s="3" t="s">
        <v>56</v>
      </c>
      <c r="E19" s="2" t="str">
        <f aca="false">HYPERLINK("https://github.com/mitsuhashi/chat-togovar/blob/main/answers/chat_togovar/q9/rs876660744.md", "40")</f>
        <v>40</v>
      </c>
      <c r="F19" s="2" t="str">
        <f aca="false">HYPERLINK("https://github.com/mitsuhashi/chat-togovar/blob/main/answers/gpt-4o/q9/rs876660744.md", "38")</f>
        <v>38</v>
      </c>
      <c r="G19" s="2" t="str">
        <f aca="false">HYPERLINK("https://github.com/mitsuhashi/chat-togovar/blob/main/answers/varchat/rs876660744.md", "21")</f>
        <v>21</v>
      </c>
      <c r="H19" s="2" t="n">
        <v>9</v>
      </c>
      <c r="K19" s="2" t="n">
        <v>8</v>
      </c>
      <c r="N19" s="2" t="n">
        <v>8</v>
      </c>
      <c r="Q19" s="2" t="n">
        <v>7</v>
      </c>
      <c r="S19" s="2" t="s">
        <v>85</v>
      </c>
      <c r="T19" s="2" t="n">
        <v>8</v>
      </c>
      <c r="W19" s="2" t="n">
        <v>9</v>
      </c>
      <c r="Z19" s="2" t="n">
        <v>8</v>
      </c>
      <c r="AC19" s="2" t="n">
        <v>8</v>
      </c>
      <c r="AF19" s="2" t="n">
        <v>5</v>
      </c>
      <c r="AH19" s="2" t="s">
        <v>86</v>
      </c>
      <c r="AI19" s="2" t="n">
        <v>8</v>
      </c>
      <c r="AL19" s="2" t="n">
        <v>3</v>
      </c>
      <c r="AN19" s="2" t="s">
        <v>87</v>
      </c>
      <c r="AO19" s="2" t="n">
        <v>5</v>
      </c>
      <c r="AR19" s="2" t="n">
        <v>5</v>
      </c>
      <c r="AU19" s="2" t="n">
        <v>3</v>
      </c>
      <c r="AX19" s="2" t="n">
        <v>5</v>
      </c>
    </row>
    <row r="20" customFormat="false" ht="15" hidden="false" customHeight="false" outlineLevel="0" collapsed="false">
      <c r="A20" s="2" t="n">
        <v>19</v>
      </c>
      <c r="B20" s="3" t="s">
        <v>88</v>
      </c>
      <c r="C20" s="3" t="s">
        <v>89</v>
      </c>
      <c r="D20" s="3" t="s">
        <v>56</v>
      </c>
      <c r="E20" s="2" t="str">
        <f aca="false">HYPERLINK("https://github.com/mitsuhashi/chat-togovar/blob/main/answers/chat_togovar/q10/rs727504136.md", "43")</f>
        <v>43</v>
      </c>
      <c r="F20" s="2" t="str">
        <f aca="false">HYPERLINK("https://github.com/mitsuhashi/chat-togovar/blob/main/answers/gpt-4o/q10/rs727504136.md", "25")</f>
        <v>25</v>
      </c>
      <c r="G20" s="2" t="str">
        <f aca="false">HYPERLINK("https://github.com/mitsuhashi/chat-togovar/blob/main/answers/varchat/rs727504136.md", "19")</f>
        <v>19</v>
      </c>
      <c r="H20" s="2" t="n">
        <v>9</v>
      </c>
      <c r="K20" s="2" t="n">
        <v>9</v>
      </c>
      <c r="N20" s="2" t="n">
        <v>9</v>
      </c>
      <c r="Q20" s="2" t="n">
        <v>7</v>
      </c>
      <c r="S20" s="2" t="s">
        <v>90</v>
      </c>
      <c r="T20" s="2" t="n">
        <v>9</v>
      </c>
      <c r="W20" s="2" t="n">
        <v>2</v>
      </c>
      <c r="Y20" s="2" t="s">
        <v>91</v>
      </c>
      <c r="Z20" s="2" t="n">
        <v>7</v>
      </c>
      <c r="AC20" s="2" t="n">
        <v>7</v>
      </c>
      <c r="AF20" s="2" t="n">
        <v>2</v>
      </c>
      <c r="AI20" s="2" t="n">
        <v>7</v>
      </c>
      <c r="AL20" s="2" t="n">
        <v>2</v>
      </c>
      <c r="AN20" s="2" t="s">
        <v>87</v>
      </c>
      <c r="AO20" s="2" t="n">
        <v>5</v>
      </c>
      <c r="AR20" s="2" t="n">
        <v>5</v>
      </c>
      <c r="AU20" s="2" t="n">
        <v>2</v>
      </c>
      <c r="AX20" s="2" t="n">
        <v>5</v>
      </c>
    </row>
    <row r="21" customFormat="false" ht="15" hidden="false" customHeight="false" outlineLevel="0" collapsed="false">
      <c r="A21" s="2" t="n">
        <v>20</v>
      </c>
      <c r="B21" s="3" t="s">
        <v>88</v>
      </c>
      <c r="C21" s="3" t="s">
        <v>92</v>
      </c>
      <c r="D21" s="3" t="s">
        <v>93</v>
      </c>
      <c r="E21" s="2" t="str">
        <f aca="false">HYPERLINK("https://github.com/mitsuhashi/chat-togovar/blob/main/answers/chat_togovar/q10/rs886042528.md", "40")</f>
        <v>40</v>
      </c>
      <c r="F21" s="2" t="str">
        <f aca="false">HYPERLINK("https://github.com/mitsuhashi/chat-togovar/blob/main/answers/gpt-4o/q10/rs886042528.md", "41")</f>
        <v>41</v>
      </c>
      <c r="G21" s="2" t="str">
        <f aca="false">HYPERLINK("https://github.com/mitsuhashi/chat-togovar/blob/main/answers/varchat/rs886042528.md", "21")</f>
        <v>21</v>
      </c>
      <c r="H21" s="2" t="n">
        <v>8</v>
      </c>
      <c r="K21" s="2" t="n">
        <v>8</v>
      </c>
      <c r="N21" s="2" t="n">
        <v>8</v>
      </c>
      <c r="Q21" s="2" t="n">
        <v>8</v>
      </c>
      <c r="T21" s="2" t="n">
        <v>8</v>
      </c>
      <c r="W21" s="2" t="n">
        <v>8</v>
      </c>
      <c r="Z21" s="2" t="n">
        <v>8</v>
      </c>
      <c r="AC21" s="2" t="n">
        <v>9</v>
      </c>
      <c r="AE21" s="2" t="s">
        <v>94</v>
      </c>
      <c r="AF21" s="2" t="n">
        <v>8</v>
      </c>
      <c r="AI21" s="2" t="n">
        <v>8</v>
      </c>
      <c r="AL21" s="2" t="n">
        <v>3</v>
      </c>
      <c r="AO21" s="2" t="n">
        <v>5</v>
      </c>
      <c r="AR21" s="2" t="n">
        <v>5</v>
      </c>
      <c r="AU21" s="2" t="n">
        <v>3</v>
      </c>
      <c r="AX21" s="2" t="n">
        <v>5</v>
      </c>
    </row>
    <row r="22" customFormat="false" ht="15" hidden="false" customHeight="false" outlineLevel="0" collapsed="false">
      <c r="A22" s="2" t="n">
        <v>21</v>
      </c>
      <c r="B22" s="3" t="s">
        <v>95</v>
      </c>
      <c r="C22" s="3" t="s">
        <v>96</v>
      </c>
      <c r="D22" s="3" t="s">
        <v>56</v>
      </c>
      <c r="E22" s="2" t="str">
        <f aca="false">HYPERLINK("https://github.com/mitsuhashi/chat-togovar/blob/main/answers/chat_togovar/q12/rs1057519999.md", "50")</f>
        <v>50</v>
      </c>
      <c r="F22" s="2" t="str">
        <f aca="false">HYPERLINK("https://github.com/mitsuhashi/chat-togovar/blob/main/answers/gpt-4o/q12/rs1057519999.md", "19")</f>
        <v>19</v>
      </c>
      <c r="G22" s="2" t="str">
        <f aca="false">HYPERLINK("https://github.com/mitsuhashi/chat-togovar/blob/main/answers/varchat/rs1057519999.md", "13")</f>
        <v>13</v>
      </c>
      <c r="H22" s="2" t="n">
        <v>10</v>
      </c>
      <c r="K22" s="2" t="n">
        <v>10</v>
      </c>
      <c r="N22" s="2" t="n">
        <v>10</v>
      </c>
      <c r="Q22" s="2" t="n">
        <v>10</v>
      </c>
      <c r="S22" s="3" t="s">
        <v>97</v>
      </c>
      <c r="T22" s="2" t="n">
        <v>10</v>
      </c>
      <c r="W22" s="2" t="n">
        <v>2</v>
      </c>
      <c r="Y22" s="2" t="s">
        <v>98</v>
      </c>
      <c r="Z22" s="2" t="n">
        <v>5</v>
      </c>
      <c r="AC22" s="2" t="n">
        <v>5</v>
      </c>
      <c r="AF22" s="2" t="n">
        <v>2</v>
      </c>
      <c r="AI22" s="2" t="n">
        <v>5</v>
      </c>
      <c r="AL22" s="2" t="n">
        <v>2</v>
      </c>
      <c r="AO22" s="2" t="n">
        <v>3</v>
      </c>
      <c r="AR22" s="2" t="n">
        <v>3</v>
      </c>
      <c r="AU22" s="2" t="n">
        <v>2</v>
      </c>
      <c r="AX22" s="2" t="n">
        <v>3</v>
      </c>
    </row>
    <row r="23" customFormat="false" ht="15" hidden="false" customHeight="false" outlineLevel="0" collapsed="false">
      <c r="A23" s="2" t="n">
        <v>22</v>
      </c>
      <c r="B23" s="3" t="s">
        <v>99</v>
      </c>
      <c r="C23" s="3" t="s">
        <v>78</v>
      </c>
      <c r="D23" s="3" t="s">
        <v>56</v>
      </c>
      <c r="E23" s="2" t="str">
        <f aca="false">HYPERLINK("https://github.com/mitsuhashi/chat-togovar/blob/main/answers/chat_togovar/q13/rs763684724.md", "40")</f>
        <v>40</v>
      </c>
      <c r="F23" s="2" t="str">
        <f aca="false">HYPERLINK("https://github.com/mitsuhashi/chat-togovar/blob/main/answers/gpt-4o/q13/rs763684724.md", "19")</f>
        <v>19</v>
      </c>
      <c r="G23" s="2" t="str">
        <f aca="false">HYPERLINK("https://github.com/mitsuhashi/chat-togovar/blob/main/answers/varchat/rs763684724.md", "19")</f>
        <v>19</v>
      </c>
      <c r="H23" s="2" t="n">
        <v>8</v>
      </c>
      <c r="J23" s="2" t="s">
        <v>100</v>
      </c>
      <c r="K23" s="2" t="n">
        <v>8</v>
      </c>
      <c r="N23" s="2" t="n">
        <v>8</v>
      </c>
      <c r="Q23" s="2" t="n">
        <v>8</v>
      </c>
      <c r="T23" s="2" t="n">
        <v>8</v>
      </c>
      <c r="W23" s="2" t="n">
        <v>2</v>
      </c>
      <c r="Y23" s="2" t="s">
        <v>101</v>
      </c>
      <c r="Z23" s="2" t="n">
        <v>5</v>
      </c>
      <c r="AC23" s="2" t="n">
        <v>5</v>
      </c>
      <c r="AF23" s="2" t="n">
        <v>2</v>
      </c>
      <c r="AI23" s="2" t="n">
        <v>5</v>
      </c>
      <c r="AL23" s="2" t="n">
        <v>2</v>
      </c>
      <c r="AO23" s="2" t="n">
        <v>5</v>
      </c>
      <c r="AR23" s="2" t="n">
        <v>5</v>
      </c>
      <c r="AU23" s="2" t="n">
        <v>2</v>
      </c>
      <c r="AX23" s="2" t="n">
        <v>5</v>
      </c>
    </row>
    <row r="24" customFormat="false" ht="15" hidden="false" customHeight="false" outlineLevel="0" collapsed="false">
      <c r="A24" s="2" t="n">
        <v>23</v>
      </c>
      <c r="B24" s="3" t="s">
        <v>102</v>
      </c>
      <c r="C24" s="3" t="s">
        <v>92</v>
      </c>
      <c r="D24" s="3" t="s">
        <v>56</v>
      </c>
      <c r="E24" s="2" t="str">
        <f aca="false">HYPERLINK("https://github.com/mitsuhashi/chat-togovar/blob/main/answers/chat_togovar/q14/rs886042528.md", "50")</f>
        <v>50</v>
      </c>
      <c r="F24" s="2" t="str">
        <f aca="false">HYPERLINK("https://github.com/mitsuhashi/chat-togovar/blob/main/answers/gpt-4o/q14/rs886042528.md", "17")</f>
        <v>17</v>
      </c>
      <c r="G24" s="2" t="str">
        <f aca="false">HYPERLINK("https://github.com/mitsuhashi/chat-togovar/blob/main/answers/varchat/rs886042528.md", "25")</f>
        <v>25</v>
      </c>
      <c r="H24" s="2" t="n">
        <v>10</v>
      </c>
      <c r="J24" s="2" t="s">
        <v>103</v>
      </c>
      <c r="K24" s="2" t="n">
        <v>10</v>
      </c>
      <c r="N24" s="2" t="n">
        <v>10</v>
      </c>
      <c r="Q24" s="2" t="n">
        <v>10</v>
      </c>
      <c r="T24" s="2" t="n">
        <v>10</v>
      </c>
      <c r="W24" s="2" t="n">
        <v>1</v>
      </c>
      <c r="Z24" s="2" t="n">
        <v>5</v>
      </c>
      <c r="AC24" s="2" t="n">
        <v>5</v>
      </c>
      <c r="AF24" s="2" t="n">
        <v>1</v>
      </c>
      <c r="AI24" s="2" t="n">
        <v>5</v>
      </c>
      <c r="AL24" s="2" t="n">
        <v>5</v>
      </c>
      <c r="AO24" s="2" t="n">
        <v>5</v>
      </c>
      <c r="AR24" s="2" t="n">
        <v>5</v>
      </c>
      <c r="AU24" s="2" t="n">
        <v>5</v>
      </c>
      <c r="AX24" s="2" t="n">
        <v>5</v>
      </c>
    </row>
    <row r="25" customFormat="false" ht="15" hidden="false" customHeight="false" outlineLevel="0" collapsed="false">
      <c r="A25" s="2" t="n">
        <v>24</v>
      </c>
      <c r="B25" s="3" t="s">
        <v>102</v>
      </c>
      <c r="C25" s="3" t="s">
        <v>78</v>
      </c>
      <c r="D25" s="3" t="s">
        <v>56</v>
      </c>
      <c r="E25" s="2" t="str">
        <f aca="false">HYPERLINK("https://github.com/mitsuhashi/chat-togovar/blob/main/answers/chat_togovar/q14/rs763684724.md", "40")</f>
        <v>40</v>
      </c>
      <c r="F25" s="2" t="str">
        <f aca="false">HYPERLINK("https://github.com/mitsuhashi/chat-togovar/blob/main/answers/gpt-4o/q14/rs763684724.md", "17")</f>
        <v>17</v>
      </c>
      <c r="G25" s="2" t="str">
        <f aca="false">HYPERLINK("https://github.com/mitsuhashi/chat-togovar/blob/main/answers/varchat/rs763684724.md", "19")</f>
        <v>19</v>
      </c>
      <c r="H25" s="2" t="n">
        <v>8</v>
      </c>
      <c r="J25" s="2" t="s">
        <v>104</v>
      </c>
      <c r="K25" s="2" t="n">
        <v>8</v>
      </c>
      <c r="N25" s="2" t="n">
        <v>8</v>
      </c>
      <c r="Q25" s="2" t="n">
        <v>8</v>
      </c>
      <c r="T25" s="2" t="n">
        <v>8</v>
      </c>
      <c r="W25" s="2" t="n">
        <v>1</v>
      </c>
      <c r="Y25" s="2" t="s">
        <v>105</v>
      </c>
      <c r="Z25" s="2" t="n">
        <v>5</v>
      </c>
      <c r="AC25" s="2" t="n">
        <v>5</v>
      </c>
      <c r="AF25" s="2" t="n">
        <v>1</v>
      </c>
      <c r="AI25" s="2" t="n">
        <v>5</v>
      </c>
      <c r="AL25" s="2" t="n">
        <v>4</v>
      </c>
      <c r="AO25" s="2" t="n">
        <v>5</v>
      </c>
      <c r="AR25" s="2" t="n">
        <v>3</v>
      </c>
      <c r="AU25" s="2" t="n">
        <v>2</v>
      </c>
      <c r="AX25" s="2" t="n">
        <v>5</v>
      </c>
    </row>
    <row r="26" customFormat="false" ht="15" hidden="false" customHeight="false" outlineLevel="0" collapsed="false">
      <c r="A26" s="2" t="n">
        <v>25</v>
      </c>
      <c r="B26" s="3" t="s">
        <v>102</v>
      </c>
      <c r="C26" s="3" t="s">
        <v>106</v>
      </c>
      <c r="D26" s="3" t="s">
        <v>56</v>
      </c>
      <c r="E26" s="2" t="str">
        <f aca="false">HYPERLINK("https://github.com/mitsuhashi/chat-togovar/blob/main/answers/chat_togovar/q14/rs794727152.md", "43")</f>
        <v>43</v>
      </c>
      <c r="F26" s="2" t="str">
        <f aca="false">HYPERLINK("https://github.com/mitsuhashi/chat-togovar/blob/main/answers/gpt-4o/q14/rs794727152.md", "14")</f>
        <v>14</v>
      </c>
      <c r="G26" s="2" t="str">
        <f aca="false">HYPERLINK("https://github.com/mitsuhashi/chat-togovar/blob/main/answers/varchat/rs794727152.md", "25")</f>
        <v>25</v>
      </c>
      <c r="H26" s="2" t="n">
        <v>8</v>
      </c>
      <c r="J26" s="2" t="s">
        <v>107</v>
      </c>
      <c r="K26" s="2" t="n">
        <v>9</v>
      </c>
      <c r="N26" s="2" t="n">
        <v>9</v>
      </c>
      <c r="Q26" s="2" t="n">
        <v>8</v>
      </c>
      <c r="T26" s="2" t="n">
        <v>9</v>
      </c>
      <c r="W26" s="2" t="n">
        <v>1</v>
      </c>
      <c r="Y26" s="2" t="s">
        <v>108</v>
      </c>
      <c r="Z26" s="2" t="n">
        <v>4</v>
      </c>
      <c r="AC26" s="2" t="n">
        <v>4</v>
      </c>
      <c r="AF26" s="2" t="n">
        <v>1</v>
      </c>
      <c r="AI26" s="2" t="n">
        <v>4</v>
      </c>
      <c r="AL26" s="2" t="n">
        <v>5</v>
      </c>
      <c r="AO26" s="2" t="n">
        <v>5</v>
      </c>
      <c r="AR26" s="2" t="n">
        <v>5</v>
      </c>
      <c r="AU26" s="2" t="n">
        <v>5</v>
      </c>
      <c r="AX26" s="2" t="n">
        <v>5</v>
      </c>
    </row>
    <row r="27" customFormat="false" ht="15" hidden="false" customHeight="false" outlineLevel="0" collapsed="false">
      <c r="A27" s="2" t="n">
        <v>26</v>
      </c>
      <c r="B27" s="3" t="s">
        <v>102</v>
      </c>
      <c r="C27" s="3" t="s">
        <v>84</v>
      </c>
      <c r="D27" s="3" t="s">
        <v>56</v>
      </c>
      <c r="E27" s="2" t="str">
        <f aca="false">HYPERLINK("https://github.com/mitsuhashi/chat-togovar/blob/main/answers/chat_togovar/q14/rs876660744.md", "40")</f>
        <v>40</v>
      </c>
      <c r="F27" s="2" t="str">
        <f aca="false">HYPERLINK("https://github.com/mitsuhashi/chat-togovar/blob/main/answers/gpt-4o/q14/rs876660744.md", "34")</f>
        <v>34</v>
      </c>
      <c r="G27" s="2" t="str">
        <f aca="false">HYPERLINK("https://github.com/mitsuhashi/chat-togovar/blob/main/answers/varchat/rs876660744.md", "25")</f>
        <v>25</v>
      </c>
      <c r="H27" s="2" t="n">
        <v>8</v>
      </c>
      <c r="J27" s="3" t="s">
        <v>109</v>
      </c>
      <c r="K27" s="2" t="n">
        <v>8</v>
      </c>
      <c r="N27" s="2" t="n">
        <v>8</v>
      </c>
      <c r="Q27" s="2" t="n">
        <v>8</v>
      </c>
      <c r="T27" s="2" t="n">
        <v>8</v>
      </c>
      <c r="W27" s="2" t="n">
        <v>5</v>
      </c>
      <c r="Z27" s="2" t="n">
        <v>8</v>
      </c>
      <c r="AC27" s="2" t="n">
        <v>8</v>
      </c>
      <c r="AF27" s="2" t="n">
        <v>5</v>
      </c>
      <c r="AI27" s="2" t="n">
        <v>8</v>
      </c>
      <c r="AL27" s="2" t="n">
        <v>5</v>
      </c>
      <c r="AO27" s="2" t="n">
        <v>5</v>
      </c>
      <c r="AR27" s="2" t="n">
        <v>5</v>
      </c>
      <c r="AU27" s="2" t="n">
        <v>5</v>
      </c>
      <c r="AX27" s="2" t="n">
        <v>5</v>
      </c>
    </row>
    <row r="28" customFormat="false" ht="15" hidden="false" customHeight="false" outlineLevel="0" collapsed="false">
      <c r="A28" s="2" t="n">
        <v>27</v>
      </c>
      <c r="B28" s="3" t="s">
        <v>110</v>
      </c>
      <c r="C28" s="3" t="s">
        <v>57</v>
      </c>
      <c r="D28" s="3" t="s">
        <v>56</v>
      </c>
      <c r="E28" s="2" t="str">
        <f aca="false">HYPERLINK("https://github.com/mitsuhashi/chat-togovar/blob/main/answers/chat_togovar/q15/rs12037987.md", "45")</f>
        <v>45</v>
      </c>
      <c r="F28" s="2" t="str">
        <f aca="false">HYPERLINK("https://github.com/mitsuhashi/chat-togovar/blob/main/answers/gpt-4o/q15/rs12037987.md", "14")</f>
        <v>14</v>
      </c>
      <c r="G28" s="2" t="str">
        <f aca="false">HYPERLINK("https://github.com/mitsuhashi/chat-togovar/blob/main/answers/varchat/rs12037987.md", "19")</f>
        <v>19</v>
      </c>
      <c r="H28" s="2" t="n">
        <v>9</v>
      </c>
      <c r="J28" s="2" t="s">
        <v>111</v>
      </c>
      <c r="K28" s="2" t="n">
        <v>9</v>
      </c>
      <c r="N28" s="2" t="n">
        <v>9</v>
      </c>
      <c r="Q28" s="2" t="n">
        <v>9</v>
      </c>
      <c r="T28" s="2" t="n">
        <v>9</v>
      </c>
      <c r="W28" s="2" t="n">
        <v>1</v>
      </c>
      <c r="Y28" s="2" t="s">
        <v>112</v>
      </c>
      <c r="Z28" s="2" t="n">
        <v>5</v>
      </c>
      <c r="AC28" s="2" t="n">
        <v>5</v>
      </c>
      <c r="AF28" s="2" t="n">
        <v>1</v>
      </c>
      <c r="AI28" s="2" t="n">
        <v>2</v>
      </c>
      <c r="AL28" s="2" t="n">
        <v>4</v>
      </c>
      <c r="AO28" s="2" t="n">
        <v>4</v>
      </c>
      <c r="AR28" s="2" t="n">
        <v>4</v>
      </c>
      <c r="AU28" s="2" t="n">
        <v>3</v>
      </c>
      <c r="AX28" s="2" t="n">
        <v>4</v>
      </c>
    </row>
    <row r="29" customFormat="false" ht="15" hidden="false" customHeight="false" outlineLevel="0" collapsed="false">
      <c r="A29" s="2" t="n">
        <v>28</v>
      </c>
      <c r="B29" s="3" t="s">
        <v>110</v>
      </c>
      <c r="C29" s="3" t="s">
        <v>113</v>
      </c>
      <c r="D29" s="3" t="s">
        <v>56</v>
      </c>
      <c r="E29" s="2" t="str">
        <f aca="false">HYPERLINK("https://github.com/mitsuhashi/chat-togovar/blob/main/answers/chat_togovar/q15/rs1208662086.md", "45")</f>
        <v>45</v>
      </c>
      <c r="F29" s="2" t="str">
        <f aca="false">HYPERLINK("https://github.com/mitsuhashi/chat-togovar/blob/main/answers/gpt-4o/q15/rs1208662086.md", "16")</f>
        <v>16</v>
      </c>
      <c r="G29" s="2" t="str">
        <f aca="false">HYPERLINK("https://github.com/mitsuhashi/chat-togovar/blob/main/answers/varchat/rs1208662086.md", "21")</f>
        <v>21</v>
      </c>
      <c r="H29" s="2" t="n">
        <v>9</v>
      </c>
      <c r="J29" s="3" t="s">
        <v>114</v>
      </c>
      <c r="K29" s="2" t="n">
        <v>9</v>
      </c>
      <c r="N29" s="2" t="n">
        <v>9</v>
      </c>
      <c r="Q29" s="2" t="n">
        <v>9</v>
      </c>
      <c r="T29" s="2" t="n">
        <v>9</v>
      </c>
      <c r="W29" s="2" t="n">
        <v>1</v>
      </c>
      <c r="Y29" s="2" t="s">
        <v>115</v>
      </c>
      <c r="Z29" s="2" t="n">
        <v>5</v>
      </c>
      <c r="AC29" s="2" t="n">
        <v>4</v>
      </c>
      <c r="AF29" s="2" t="n">
        <v>1</v>
      </c>
      <c r="AI29" s="2" t="n">
        <v>5</v>
      </c>
      <c r="AL29" s="2" t="n">
        <v>3</v>
      </c>
      <c r="AO29" s="2" t="n">
        <v>5</v>
      </c>
      <c r="AR29" s="2" t="n">
        <v>5</v>
      </c>
      <c r="AU29" s="2" t="n">
        <v>3</v>
      </c>
      <c r="AX29" s="2" t="n">
        <v>5</v>
      </c>
    </row>
    <row r="30" customFormat="false" ht="15" hidden="false" customHeight="false" outlineLevel="0" collapsed="false">
      <c r="A30" s="2" t="n">
        <v>29</v>
      </c>
      <c r="B30" s="3" t="s">
        <v>110</v>
      </c>
      <c r="C30" s="3" t="s">
        <v>55</v>
      </c>
      <c r="D30" s="3" t="s">
        <v>56</v>
      </c>
      <c r="E30" s="2" t="str">
        <f aca="false">HYPERLINK("https://github.com/mitsuhashi/chat-togovar/blob/main/answers/chat_togovar/q15/rs762927460.md", "45")</f>
        <v>45</v>
      </c>
      <c r="F30" s="2" t="str">
        <f aca="false">HYPERLINK("https://github.com/mitsuhashi/chat-togovar/blob/main/answers/gpt-4o/q15/rs762927460.md", "19")</f>
        <v>19</v>
      </c>
      <c r="G30" s="2" t="str">
        <f aca="false">HYPERLINK("https://github.com/mitsuhashi/chat-togovar/blob/main/answers/varchat/rs762927460.md", "15")</f>
        <v>15</v>
      </c>
      <c r="H30" s="2" t="n">
        <v>9</v>
      </c>
      <c r="J30" s="2" t="s">
        <v>116</v>
      </c>
      <c r="K30" s="2" t="n">
        <v>9</v>
      </c>
      <c r="N30" s="2" t="n">
        <v>9</v>
      </c>
      <c r="Q30" s="2" t="n">
        <v>9</v>
      </c>
      <c r="T30" s="2" t="n">
        <v>9</v>
      </c>
      <c r="W30" s="2" t="n">
        <v>2</v>
      </c>
      <c r="Z30" s="2" t="n">
        <v>5</v>
      </c>
      <c r="AC30" s="2" t="n">
        <v>5</v>
      </c>
      <c r="AF30" s="2" t="n">
        <v>2</v>
      </c>
      <c r="AI30" s="2" t="n">
        <v>5</v>
      </c>
      <c r="AL30" s="2" t="n">
        <v>3</v>
      </c>
      <c r="AO30" s="2" t="n">
        <v>3</v>
      </c>
      <c r="AR30" s="2" t="n">
        <v>3</v>
      </c>
      <c r="AU30" s="2" t="n">
        <v>3</v>
      </c>
      <c r="AX30" s="2" t="n">
        <v>3</v>
      </c>
    </row>
    <row r="31" customFormat="false" ht="15" hidden="false" customHeight="false" outlineLevel="0" collapsed="false">
      <c r="A31" s="2" t="n">
        <v>30</v>
      </c>
      <c r="B31" s="3" t="s">
        <v>117</v>
      </c>
      <c r="C31" s="3" t="s">
        <v>78</v>
      </c>
      <c r="D31" s="3" t="s">
        <v>56</v>
      </c>
      <c r="E31" s="2" t="str">
        <f aca="false">HYPERLINK("https://github.com/mitsuhashi/chat-togovar/blob/main/answers/chat_togovar/q16/rs763684724.md", "45")</f>
        <v>45</v>
      </c>
      <c r="F31" s="2" t="str">
        <f aca="false">HYPERLINK("https://github.com/mitsuhashi/chat-togovar/blob/main/answers/gpt-4o/q16/rs763684724.md", "33")</f>
        <v>33</v>
      </c>
      <c r="G31" s="2" t="str">
        <f aca="false">HYPERLINK("https://github.com/mitsuhashi/chat-togovar/blob/main/answers/varchat/rs763684724.md", "35")</f>
        <v>35</v>
      </c>
      <c r="H31" s="2" t="n">
        <v>9</v>
      </c>
      <c r="J31" s="2" t="s">
        <v>118</v>
      </c>
      <c r="K31" s="2" t="n">
        <v>9</v>
      </c>
      <c r="N31" s="2" t="n">
        <v>9</v>
      </c>
      <c r="Q31" s="2" t="n">
        <v>9</v>
      </c>
      <c r="T31" s="2" t="n">
        <v>9</v>
      </c>
      <c r="W31" s="2" t="n">
        <v>7</v>
      </c>
      <c r="Z31" s="2" t="n">
        <v>7</v>
      </c>
      <c r="AC31" s="2" t="n">
        <v>7</v>
      </c>
      <c r="AF31" s="2" t="n">
        <v>5</v>
      </c>
      <c r="AI31" s="2" t="n">
        <v>7</v>
      </c>
      <c r="AL31" s="2" t="n">
        <v>7</v>
      </c>
      <c r="AO31" s="2" t="n">
        <v>8</v>
      </c>
      <c r="AR31" s="2" t="n">
        <v>7</v>
      </c>
      <c r="AU31" s="2" t="n">
        <v>5</v>
      </c>
      <c r="AX31" s="2" t="n">
        <v>8</v>
      </c>
    </row>
    <row r="32" customFormat="false" ht="15" hidden="false" customHeight="false" outlineLevel="0" collapsed="false">
      <c r="A32" s="2" t="n">
        <v>31</v>
      </c>
      <c r="B32" s="3" t="s">
        <v>117</v>
      </c>
      <c r="C32" s="3" t="s">
        <v>53</v>
      </c>
      <c r="D32" s="3" t="s">
        <v>54</v>
      </c>
      <c r="E32" s="2" t="str">
        <f aca="false">HYPERLINK("https://github.com/mitsuhashi/chat-togovar/blob/main/answers/chat_togovar/q16/rs704341.md", "36")</f>
        <v>36</v>
      </c>
      <c r="F32" s="2" t="str">
        <f aca="false">HYPERLINK("https://github.com/mitsuhashi/chat-togovar/blob/main/answers/gpt-4o/q16/rs704341.md", "19")</f>
        <v>19</v>
      </c>
      <c r="G32" s="2" t="str">
        <f aca="false">HYPERLINK("https://github.com/mitsuhashi/chat-togovar/blob/main/answers/varchat/rs704341.md", "40")</f>
        <v>40</v>
      </c>
      <c r="H32" s="2" t="n">
        <v>8</v>
      </c>
      <c r="K32" s="2" t="n">
        <v>8</v>
      </c>
      <c r="N32" s="2" t="n">
        <v>6</v>
      </c>
      <c r="P32" s="2" t="s">
        <v>119</v>
      </c>
      <c r="Q32" s="2" t="n">
        <v>6</v>
      </c>
      <c r="T32" s="2" t="n">
        <v>8</v>
      </c>
      <c r="W32" s="2" t="n">
        <v>2</v>
      </c>
      <c r="Y32" s="2" t="s">
        <v>120</v>
      </c>
      <c r="Z32" s="2" t="n">
        <v>5</v>
      </c>
      <c r="AC32" s="2" t="n">
        <v>5</v>
      </c>
      <c r="AF32" s="2" t="n">
        <v>2</v>
      </c>
      <c r="AI32" s="2" t="n">
        <v>5</v>
      </c>
      <c r="AL32" s="2" t="n">
        <v>8</v>
      </c>
      <c r="AO32" s="2" t="n">
        <v>8</v>
      </c>
      <c r="AR32" s="2" t="n">
        <v>8</v>
      </c>
      <c r="AU32" s="2" t="n">
        <v>8</v>
      </c>
      <c r="AX32" s="2" t="n">
        <v>8</v>
      </c>
    </row>
    <row r="33" customFormat="false" ht="15" hidden="false" customHeight="false" outlineLevel="0" collapsed="false">
      <c r="A33" s="2" t="n">
        <v>32</v>
      </c>
      <c r="B33" s="3" t="s">
        <v>121</v>
      </c>
      <c r="C33" s="3" t="s">
        <v>122</v>
      </c>
      <c r="D33" s="3" t="s">
        <v>56</v>
      </c>
      <c r="E33" s="2" t="str">
        <f aca="false">HYPERLINK("https://github.com/mitsuhashi/chat-togovar/blob/main/answers/chat_togovar/q17/rs34637584.md", "45")</f>
        <v>45</v>
      </c>
      <c r="F33" s="2" t="str">
        <f aca="false">HYPERLINK("https://github.com/mitsuhashi/chat-togovar/blob/main/answers/gpt-4o/q17/rs34637584.md", "19")</f>
        <v>19</v>
      </c>
      <c r="G33" s="2" t="str">
        <f aca="false">HYPERLINK("https://github.com/mitsuhashi/chat-togovar/blob/main/answers/varchat/rs34637584.md", "35")</f>
        <v>35</v>
      </c>
      <c r="H33" s="2" t="n">
        <v>9</v>
      </c>
      <c r="J33" s="3" t="s">
        <v>123</v>
      </c>
      <c r="K33" s="2" t="n">
        <v>9</v>
      </c>
      <c r="N33" s="2" t="n">
        <v>9</v>
      </c>
      <c r="Q33" s="2" t="n">
        <v>9</v>
      </c>
      <c r="T33" s="2" t="n">
        <v>9</v>
      </c>
      <c r="W33" s="2" t="n">
        <v>2</v>
      </c>
      <c r="Y33" s="2" t="s">
        <v>124</v>
      </c>
      <c r="Z33" s="2" t="n">
        <v>5</v>
      </c>
      <c r="AC33" s="2" t="n">
        <v>5</v>
      </c>
      <c r="AF33" s="2" t="n">
        <v>2</v>
      </c>
      <c r="AI33" s="2" t="n">
        <v>5</v>
      </c>
      <c r="AL33" s="2" t="n">
        <v>7</v>
      </c>
      <c r="AO33" s="2" t="n">
        <v>7</v>
      </c>
      <c r="AR33" s="2" t="n">
        <v>7</v>
      </c>
      <c r="AU33" s="2" t="n">
        <v>7</v>
      </c>
      <c r="AX33" s="2" t="n">
        <v>7</v>
      </c>
    </row>
    <row r="34" customFormat="false" ht="15" hidden="false" customHeight="false" outlineLevel="0" collapsed="false">
      <c r="A34" s="2" t="n">
        <v>33</v>
      </c>
      <c r="B34" s="3" t="s">
        <v>121</v>
      </c>
      <c r="C34" s="3" t="s">
        <v>125</v>
      </c>
      <c r="D34" s="3" t="s">
        <v>56</v>
      </c>
      <c r="E34" s="2" t="str">
        <f aca="false">HYPERLINK("https://github.com/mitsuhashi/chat-togovar/blob/main/answers/chat_togovar/q17/rs796053216.md", "45")</f>
        <v>45</v>
      </c>
      <c r="F34" s="2" t="str">
        <f aca="false">HYPERLINK("https://github.com/mitsuhashi/chat-togovar/blob/main/answers/gpt-4o/q17/rs796053216.md", "17")</f>
        <v>17</v>
      </c>
      <c r="G34" s="2" t="str">
        <f aca="false">HYPERLINK("https://github.com/mitsuhashi/chat-togovar/blob/main/answers/varchat/rs796053216.md", "40")</f>
        <v>40</v>
      </c>
      <c r="H34" s="2" t="n">
        <v>9</v>
      </c>
      <c r="J34" s="2" t="s">
        <v>126</v>
      </c>
      <c r="K34" s="2" t="n">
        <v>9</v>
      </c>
      <c r="N34" s="2" t="n">
        <v>9</v>
      </c>
      <c r="Q34" s="2" t="n">
        <v>9</v>
      </c>
      <c r="T34" s="2" t="n">
        <v>9</v>
      </c>
      <c r="W34" s="2" t="n">
        <v>1</v>
      </c>
      <c r="Z34" s="2" t="n">
        <v>5</v>
      </c>
      <c r="AC34" s="2" t="n">
        <v>5</v>
      </c>
      <c r="AF34" s="2" t="n">
        <v>1</v>
      </c>
      <c r="AI34" s="2" t="n">
        <v>5</v>
      </c>
      <c r="AL34" s="2" t="n">
        <v>8</v>
      </c>
      <c r="AO34" s="2" t="n">
        <v>8</v>
      </c>
      <c r="AR34" s="2" t="n">
        <v>8</v>
      </c>
      <c r="AU34" s="2" t="n">
        <v>8</v>
      </c>
      <c r="AX34" s="2" t="n">
        <v>8</v>
      </c>
    </row>
    <row r="35" customFormat="false" ht="15" hidden="false" customHeight="false" outlineLevel="0" collapsed="false">
      <c r="A35" s="2" t="n">
        <v>34</v>
      </c>
      <c r="B35" s="3" t="s">
        <v>127</v>
      </c>
      <c r="C35" s="3" t="s">
        <v>59</v>
      </c>
      <c r="D35" s="3" t="s">
        <v>56</v>
      </c>
      <c r="E35" s="2" t="str">
        <f aca="false">HYPERLINK("https://github.com/mitsuhashi/chat-togovar/blob/main/answers/chat_togovar/q18/rs571414497.md", "45")</f>
        <v>45</v>
      </c>
      <c r="F35" s="2" t="str">
        <f aca="false">HYPERLINK("https://github.com/mitsuhashi/chat-togovar/blob/main/answers/gpt-4o/q18/rs571414497.md", "17")</f>
        <v>17</v>
      </c>
      <c r="G35" s="2" t="str">
        <f aca="false">HYPERLINK("https://github.com/mitsuhashi/chat-togovar/blob/main/answers/varchat/rs571414497.md", "0")</f>
        <v>0</v>
      </c>
      <c r="H35" s="2" t="n">
        <v>9</v>
      </c>
      <c r="J35" s="2" t="s">
        <v>128</v>
      </c>
      <c r="K35" s="2" t="n">
        <v>9</v>
      </c>
      <c r="N35" s="2" t="n">
        <v>9</v>
      </c>
      <c r="Q35" s="2" t="n">
        <v>9</v>
      </c>
      <c r="T35" s="2" t="n">
        <v>9</v>
      </c>
      <c r="W35" s="2" t="n">
        <v>1</v>
      </c>
      <c r="Y35" s="2" t="s">
        <v>129</v>
      </c>
      <c r="Z35" s="2" t="n">
        <v>5</v>
      </c>
      <c r="AC35" s="2" t="n">
        <v>5</v>
      </c>
      <c r="AF35" s="2" t="n">
        <v>1</v>
      </c>
      <c r="AI35" s="2" t="n">
        <v>5</v>
      </c>
      <c r="AL35" s="2" t="n">
        <v>0</v>
      </c>
      <c r="AO35" s="2" t="n">
        <v>0</v>
      </c>
      <c r="AR35" s="2" t="n">
        <v>0</v>
      </c>
      <c r="AU35" s="2" t="n">
        <v>0</v>
      </c>
      <c r="AX35" s="2" t="n">
        <v>0</v>
      </c>
    </row>
    <row r="36" customFormat="false" ht="15" hidden="false" customHeight="false" outlineLevel="0" collapsed="false">
      <c r="A36" s="2" t="n">
        <v>35</v>
      </c>
      <c r="B36" s="3" t="s">
        <v>127</v>
      </c>
      <c r="C36" s="3" t="s">
        <v>130</v>
      </c>
      <c r="D36" s="3" t="s">
        <v>56</v>
      </c>
      <c r="E36" s="2" t="str">
        <f aca="false">HYPERLINK("https://github.com/mitsuhashi/chat-togovar/blob/main/answers/chat_togovar/q18/rs121913279.md", "45")</f>
        <v>45</v>
      </c>
      <c r="F36" s="2" t="str">
        <f aca="false">HYPERLINK("https://github.com/mitsuhashi/chat-togovar/blob/main/answers/gpt-4o/q18/rs121913279.md", "17")</f>
        <v>17</v>
      </c>
      <c r="G36" s="2" t="str">
        <f aca="false">HYPERLINK("https://github.com/mitsuhashi/chat-togovar/blob/main/answers/varchat/rs121913279.md", "43")</f>
        <v>43</v>
      </c>
      <c r="H36" s="2" t="n">
        <v>9</v>
      </c>
      <c r="J36" s="2" t="s">
        <v>131</v>
      </c>
      <c r="K36" s="2" t="n">
        <v>9</v>
      </c>
      <c r="N36" s="2" t="n">
        <v>9</v>
      </c>
      <c r="Q36" s="2" t="n">
        <v>9</v>
      </c>
      <c r="T36" s="2" t="n">
        <v>9</v>
      </c>
      <c r="W36" s="2" t="n">
        <v>1</v>
      </c>
      <c r="Y36" s="2" t="s">
        <v>132</v>
      </c>
      <c r="Z36" s="2" t="n">
        <v>5</v>
      </c>
      <c r="AC36" s="2" t="n">
        <v>5</v>
      </c>
      <c r="AF36" s="2" t="n">
        <v>1</v>
      </c>
      <c r="AI36" s="2" t="n">
        <v>5</v>
      </c>
      <c r="AL36" s="2" t="n">
        <v>9</v>
      </c>
      <c r="AO36" s="2" t="n">
        <v>9</v>
      </c>
      <c r="AR36" s="2" t="n">
        <v>8</v>
      </c>
      <c r="AU36" s="2" t="n">
        <v>8</v>
      </c>
      <c r="AX36" s="2" t="n">
        <v>9</v>
      </c>
    </row>
    <row r="37" customFormat="false" ht="15" hidden="false" customHeight="false" outlineLevel="0" collapsed="false">
      <c r="A37" s="2" t="n">
        <v>36</v>
      </c>
      <c r="B37" s="3" t="s">
        <v>127</v>
      </c>
      <c r="C37" s="3" t="s">
        <v>74</v>
      </c>
      <c r="D37" s="3" t="s">
        <v>54</v>
      </c>
      <c r="E37" s="2" t="str">
        <f aca="false">HYPERLINK("https://github.com/mitsuhashi/chat-togovar/blob/main/answers/chat_togovar/q18/rs794726784.md", "45")</f>
        <v>45</v>
      </c>
      <c r="F37" s="2" t="str">
        <f aca="false">HYPERLINK("https://github.com/mitsuhashi/chat-togovar/blob/main/answers/gpt-4o/q18/rs794726784.md", "17")</f>
        <v>17</v>
      </c>
      <c r="G37" s="2" t="str">
        <f aca="false">HYPERLINK("https://github.com/mitsuhashi/chat-togovar/blob/main/answers/varchat/rs794726784.md", "46")</f>
        <v>46</v>
      </c>
      <c r="H37" s="2" t="n">
        <v>9</v>
      </c>
      <c r="K37" s="2" t="n">
        <v>9</v>
      </c>
      <c r="N37" s="2" t="n">
        <v>9</v>
      </c>
      <c r="Q37" s="2" t="n">
        <v>9</v>
      </c>
      <c r="T37" s="2" t="n">
        <v>9</v>
      </c>
      <c r="W37" s="2" t="n">
        <v>1</v>
      </c>
      <c r="Y37" s="2" t="s">
        <v>133</v>
      </c>
      <c r="Z37" s="2" t="n">
        <v>5</v>
      </c>
      <c r="AC37" s="2" t="n">
        <v>5</v>
      </c>
      <c r="AF37" s="2" t="n">
        <v>1</v>
      </c>
      <c r="AI37" s="2" t="n">
        <v>5</v>
      </c>
      <c r="AL37" s="2" t="n">
        <v>9</v>
      </c>
      <c r="AN37" s="3" t="s">
        <v>134</v>
      </c>
      <c r="AO37" s="2" t="n">
        <v>9</v>
      </c>
      <c r="AR37" s="2" t="n">
        <v>10</v>
      </c>
      <c r="AU37" s="2" t="n">
        <v>9</v>
      </c>
      <c r="AX37" s="2" t="n">
        <v>9</v>
      </c>
    </row>
    <row r="38" customFormat="false" ht="15" hidden="false" customHeight="false" outlineLevel="0" collapsed="false">
      <c r="A38" s="2" t="n">
        <v>37</v>
      </c>
      <c r="B38" s="3" t="s">
        <v>127</v>
      </c>
      <c r="C38" s="3" t="s">
        <v>92</v>
      </c>
      <c r="D38" s="3" t="s">
        <v>56</v>
      </c>
      <c r="E38" s="2" t="str">
        <f aca="false">HYPERLINK("https://github.com/mitsuhashi/chat-togovar/blob/main/answers/chat_togovar/q18/rs886042528.md", "45")</f>
        <v>45</v>
      </c>
      <c r="F38" s="2" t="str">
        <f aca="false">HYPERLINK("https://github.com/mitsuhashi/chat-togovar/blob/main/answers/gpt-4o/q18/rs886042528.md", "17")</f>
        <v>17</v>
      </c>
      <c r="G38" s="2" t="str">
        <f aca="false">HYPERLINK("https://github.com/mitsuhashi/chat-togovar/blob/main/answers/varchat/rs886042528.md", "40")</f>
        <v>40</v>
      </c>
      <c r="H38" s="2" t="n">
        <v>9</v>
      </c>
      <c r="K38" s="2" t="n">
        <v>9</v>
      </c>
      <c r="N38" s="2" t="n">
        <v>9</v>
      </c>
      <c r="Q38" s="2" t="n">
        <v>9</v>
      </c>
      <c r="T38" s="2" t="n">
        <v>9</v>
      </c>
      <c r="W38" s="2" t="n">
        <v>1</v>
      </c>
      <c r="Z38" s="2" t="n">
        <v>5</v>
      </c>
      <c r="AC38" s="2" t="n">
        <v>5</v>
      </c>
      <c r="AF38" s="2" t="n">
        <v>1</v>
      </c>
      <c r="AI38" s="2" t="n">
        <v>5</v>
      </c>
      <c r="AL38" s="2" t="n">
        <v>8</v>
      </c>
      <c r="AO38" s="2" t="n">
        <v>9</v>
      </c>
      <c r="AR38" s="2" t="n">
        <v>9</v>
      </c>
      <c r="AU38" s="2" t="n">
        <v>5</v>
      </c>
      <c r="AX38" s="2" t="n">
        <v>9</v>
      </c>
    </row>
    <row r="39" customFormat="false" ht="15" hidden="false" customHeight="false" outlineLevel="0" collapsed="false">
      <c r="A39" s="2" t="n">
        <v>38</v>
      </c>
      <c r="B39" s="3" t="s">
        <v>135</v>
      </c>
      <c r="C39" s="3" t="s">
        <v>65</v>
      </c>
      <c r="D39" s="3" t="s">
        <v>56</v>
      </c>
      <c r="E39" s="2" t="str">
        <f aca="false">HYPERLINK("https://github.com/mitsuhashi/chat-togovar/blob/main/answers/chat_togovar/q19/rs431905511.md", "45")</f>
        <v>45</v>
      </c>
      <c r="F39" s="2" t="str">
        <f aca="false">HYPERLINK("https://github.com/mitsuhashi/chat-togovar/blob/main/answers/gpt-4o/q19/rs431905511.md", "17")</f>
        <v>17</v>
      </c>
      <c r="G39" s="2" t="str">
        <f aca="false">HYPERLINK("https://github.com/mitsuhashi/chat-togovar/blob/main/answers/varchat/rs431905511.md", "25")</f>
        <v>25</v>
      </c>
      <c r="H39" s="2" t="n">
        <v>9</v>
      </c>
      <c r="K39" s="2" t="n">
        <v>9</v>
      </c>
      <c r="N39" s="2" t="n">
        <v>9</v>
      </c>
      <c r="Q39" s="2" t="n">
        <v>9</v>
      </c>
      <c r="T39" s="2" t="n">
        <v>9</v>
      </c>
      <c r="W39" s="2" t="n">
        <v>1</v>
      </c>
      <c r="Y39" s="2" t="s">
        <v>136</v>
      </c>
      <c r="Z39" s="2" t="n">
        <v>5</v>
      </c>
      <c r="AC39" s="2" t="n">
        <v>5</v>
      </c>
      <c r="AF39" s="2" t="n">
        <v>1</v>
      </c>
      <c r="AI39" s="2" t="n">
        <v>5</v>
      </c>
      <c r="AL39" s="2" t="n">
        <v>5</v>
      </c>
      <c r="AO39" s="2" t="n">
        <v>5</v>
      </c>
      <c r="AR39" s="2" t="n">
        <v>5</v>
      </c>
      <c r="AU39" s="2" t="n">
        <v>5</v>
      </c>
      <c r="AX39" s="2" t="n">
        <v>5</v>
      </c>
    </row>
    <row r="40" customFormat="false" ht="15" hidden="false" customHeight="false" outlineLevel="0" collapsed="false">
      <c r="A40" s="2" t="n">
        <v>39</v>
      </c>
      <c r="B40" s="3" t="s">
        <v>135</v>
      </c>
      <c r="C40" s="3" t="s">
        <v>63</v>
      </c>
      <c r="D40" s="3" t="s">
        <v>93</v>
      </c>
      <c r="E40" s="2" t="str">
        <f aca="false">HYPERLINK("https://github.com/mitsuhashi/chat-togovar/blob/main/answers/chat_togovar/q19/rs1201448391.md", "25")</f>
        <v>25</v>
      </c>
      <c r="F40" s="2" t="str">
        <f aca="false">HYPERLINK("https://github.com/mitsuhashi/chat-togovar/blob/main/answers/gpt-4o/q19/rs1201448391.md", "27")</f>
        <v>27</v>
      </c>
      <c r="G40" s="2" t="str">
        <f aca="false">HYPERLINK("https://github.com/mitsuhashi/chat-togovar/blob/main/answers/varchat/rs1201448391.md", "25")</f>
        <v>25</v>
      </c>
      <c r="H40" s="2" t="n">
        <v>5</v>
      </c>
      <c r="K40" s="2" t="n">
        <v>5</v>
      </c>
      <c r="N40" s="2" t="n">
        <v>5</v>
      </c>
      <c r="Q40" s="2" t="n">
        <v>5</v>
      </c>
      <c r="T40" s="2" t="n">
        <v>5</v>
      </c>
      <c r="W40" s="2" t="n">
        <v>5</v>
      </c>
      <c r="Z40" s="2" t="n">
        <v>5</v>
      </c>
      <c r="AC40" s="2" t="n">
        <v>7</v>
      </c>
      <c r="AF40" s="2" t="n">
        <v>5</v>
      </c>
      <c r="AI40" s="2" t="n">
        <v>5</v>
      </c>
      <c r="AL40" s="2" t="n">
        <v>5</v>
      </c>
      <c r="AO40" s="2" t="n">
        <v>5</v>
      </c>
      <c r="AR40" s="2" t="n">
        <v>5</v>
      </c>
      <c r="AU40" s="2" t="n">
        <v>5</v>
      </c>
      <c r="AX40" s="2" t="n">
        <v>5</v>
      </c>
    </row>
    <row r="41" customFormat="false" ht="15" hidden="false" customHeight="false" outlineLevel="0" collapsed="false">
      <c r="A41" s="2" t="n">
        <v>40</v>
      </c>
      <c r="B41" s="3" t="s">
        <v>137</v>
      </c>
      <c r="C41" s="3" t="s">
        <v>70</v>
      </c>
      <c r="D41" s="3" t="s">
        <v>54</v>
      </c>
      <c r="E41" s="2" t="str">
        <f aca="false">HYPERLINK("https://github.com/mitsuhashi/chat-togovar/blob/main/answers/chat_togovar/q20/rs880315.md", "42")</f>
        <v>42</v>
      </c>
      <c r="F41" s="2" t="str">
        <f aca="false">HYPERLINK("https://github.com/mitsuhashi/chat-togovar/blob/main/answers/gpt-4o/q20/rs880315.md", "17")</f>
        <v>17</v>
      </c>
      <c r="G41" s="2" t="str">
        <f aca="false">HYPERLINK("https://github.com/mitsuhashi/chat-togovar/blob/main/answers/varchat/rs880315.md", "45")</f>
        <v>45</v>
      </c>
      <c r="H41" s="2" t="n">
        <v>8</v>
      </c>
      <c r="K41" s="2" t="n">
        <v>9</v>
      </c>
      <c r="N41" s="2" t="n">
        <v>8</v>
      </c>
      <c r="Q41" s="2" t="n">
        <v>8</v>
      </c>
      <c r="S41" s="3" t="s">
        <v>138</v>
      </c>
      <c r="T41" s="2" t="n">
        <v>9</v>
      </c>
      <c r="W41" s="2" t="n">
        <v>1</v>
      </c>
      <c r="Y41" s="2" t="s">
        <v>136</v>
      </c>
      <c r="Z41" s="2" t="n">
        <v>5</v>
      </c>
      <c r="AC41" s="2" t="n">
        <v>5</v>
      </c>
      <c r="AF41" s="2" t="n">
        <v>1</v>
      </c>
      <c r="AI41" s="2" t="n">
        <v>5</v>
      </c>
      <c r="AL41" s="2" t="n">
        <v>9</v>
      </c>
      <c r="AN41" s="2" t="s">
        <v>139</v>
      </c>
      <c r="AO41" s="2" t="n">
        <v>9</v>
      </c>
      <c r="AR41" s="2" t="n">
        <v>9</v>
      </c>
      <c r="AU41" s="2" t="n">
        <v>9</v>
      </c>
      <c r="AX41" s="2" t="n">
        <v>9</v>
      </c>
    </row>
    <row r="42" customFormat="false" ht="15" hidden="false" customHeight="false" outlineLevel="0" collapsed="false">
      <c r="A42" s="2" t="n">
        <v>41</v>
      </c>
      <c r="B42" s="3" t="s">
        <v>140</v>
      </c>
      <c r="C42" s="3" t="s">
        <v>66</v>
      </c>
      <c r="D42" s="3" t="s">
        <v>54</v>
      </c>
      <c r="E42" s="2" t="str">
        <f aca="false">HYPERLINK("https://github.com/mitsuhashi/chat-togovar/blob/main/answers/chat_togovar/q21/rs121913529.md", "45")</f>
        <v>45</v>
      </c>
      <c r="F42" s="2" t="str">
        <f aca="false">HYPERLINK("https://github.com/mitsuhashi/chat-togovar/blob/main/answers/gpt-4o/q21/rs121913529.md", "17")</f>
        <v>17</v>
      </c>
      <c r="G42" s="2" t="str">
        <f aca="false">HYPERLINK("https://github.com/mitsuhashi/chat-togovar/blob/main/answers/varchat/rs121913529.md", "47")</f>
        <v>47</v>
      </c>
      <c r="H42" s="2" t="n">
        <v>9</v>
      </c>
      <c r="K42" s="2" t="n">
        <v>9</v>
      </c>
      <c r="N42" s="2" t="n">
        <v>9</v>
      </c>
      <c r="Q42" s="2" t="n">
        <v>9</v>
      </c>
      <c r="T42" s="2" t="n">
        <v>9</v>
      </c>
      <c r="W42" s="2" t="n">
        <v>1</v>
      </c>
      <c r="Y42" s="2" t="s">
        <v>136</v>
      </c>
      <c r="Z42" s="2" t="n">
        <v>5</v>
      </c>
      <c r="AC42" s="2" t="n">
        <v>5</v>
      </c>
      <c r="AF42" s="2" t="n">
        <v>1</v>
      </c>
      <c r="AI42" s="2" t="n">
        <v>5</v>
      </c>
      <c r="AL42" s="2" t="n">
        <v>9</v>
      </c>
      <c r="AN42" s="2" t="s">
        <v>141</v>
      </c>
      <c r="AO42" s="2" t="n">
        <v>9</v>
      </c>
      <c r="AR42" s="2" t="n">
        <v>10</v>
      </c>
      <c r="AU42" s="2" t="n">
        <v>10</v>
      </c>
      <c r="AX42" s="2" t="n">
        <v>9</v>
      </c>
    </row>
    <row r="43" customFormat="false" ht="15" hidden="false" customHeight="false" outlineLevel="0" collapsed="false">
      <c r="A43" s="2" t="n">
        <v>42</v>
      </c>
      <c r="B43" s="3" t="s">
        <v>140</v>
      </c>
      <c r="C43" s="3" t="s">
        <v>113</v>
      </c>
      <c r="D43" s="3" t="s">
        <v>56</v>
      </c>
      <c r="E43" s="2" t="str">
        <f aca="false">HYPERLINK("https://github.com/mitsuhashi/chat-togovar/blob/main/answers/chat_togovar/q21/rs1208662086.md", "45")</f>
        <v>45</v>
      </c>
      <c r="F43" s="2" t="str">
        <f aca="false">HYPERLINK("https://github.com/mitsuhashi/chat-togovar/blob/main/answers/gpt-4o/q21/rs1208662086.md", "17")</f>
        <v>17</v>
      </c>
      <c r="G43" s="2" t="str">
        <f aca="false">HYPERLINK("https://github.com/mitsuhashi/chat-togovar/blob/main/answers/varchat/rs1208662086.md", "44")</f>
        <v>44</v>
      </c>
      <c r="H43" s="2" t="n">
        <v>9</v>
      </c>
      <c r="K43" s="2" t="n">
        <v>9</v>
      </c>
      <c r="N43" s="2" t="n">
        <v>9</v>
      </c>
      <c r="Q43" s="2" t="n">
        <v>9</v>
      </c>
      <c r="T43" s="2" t="n">
        <v>9</v>
      </c>
      <c r="W43" s="2" t="n">
        <v>1</v>
      </c>
      <c r="Z43" s="2" t="n">
        <v>5</v>
      </c>
      <c r="AC43" s="2" t="n">
        <v>5</v>
      </c>
      <c r="AF43" s="2" t="n">
        <v>1</v>
      </c>
      <c r="AI43" s="2" t="n">
        <v>5</v>
      </c>
      <c r="AL43" s="2" t="n">
        <v>9</v>
      </c>
      <c r="AO43" s="2" t="n">
        <v>9</v>
      </c>
      <c r="AR43" s="2" t="n">
        <v>8</v>
      </c>
      <c r="AU43" s="2" t="n">
        <v>9</v>
      </c>
      <c r="AX43" s="2" t="n">
        <v>9</v>
      </c>
    </row>
    <row r="44" customFormat="false" ht="15" hidden="false" customHeight="false" outlineLevel="0" collapsed="false">
      <c r="A44" s="2" t="n">
        <v>43</v>
      </c>
      <c r="B44" s="3" t="s">
        <v>142</v>
      </c>
      <c r="C44" s="3" t="s">
        <v>70</v>
      </c>
      <c r="D44" s="3" t="s">
        <v>56</v>
      </c>
      <c r="E44" s="2" t="str">
        <f aca="false">HYPERLINK("https://github.com/mitsuhashi/chat-togovar/blob/main/answers/chat_togovar/q23/rs880315.md", "50")</f>
        <v>50</v>
      </c>
      <c r="F44" s="2" t="str">
        <f aca="false">HYPERLINK("https://github.com/mitsuhashi/chat-togovar/blob/main/answers/gpt-4o/q23/rs880315.md", "17")</f>
        <v>17</v>
      </c>
      <c r="G44" s="2" t="str">
        <f aca="false">HYPERLINK("https://github.com/mitsuhashi/chat-togovar/blob/main/answers/varchat/rs880315.md", "34")</f>
        <v>34</v>
      </c>
      <c r="H44" s="2" t="n">
        <v>10</v>
      </c>
      <c r="J44" s="2" t="s">
        <v>143</v>
      </c>
      <c r="K44" s="2" t="n">
        <v>10</v>
      </c>
      <c r="N44" s="2" t="n">
        <v>10</v>
      </c>
      <c r="Q44" s="2" t="n">
        <v>10</v>
      </c>
      <c r="T44" s="2" t="n">
        <v>10</v>
      </c>
      <c r="W44" s="2" t="n">
        <v>1</v>
      </c>
      <c r="Z44" s="2" t="n">
        <v>5</v>
      </c>
      <c r="AC44" s="2" t="n">
        <v>5</v>
      </c>
      <c r="AF44" s="2" t="n">
        <v>1</v>
      </c>
      <c r="AI44" s="2" t="n">
        <v>5</v>
      </c>
      <c r="AL44" s="2" t="n">
        <v>8</v>
      </c>
      <c r="AO44" s="2" t="n">
        <v>8</v>
      </c>
      <c r="AR44" s="2" t="n">
        <v>5</v>
      </c>
      <c r="AU44" s="2" t="n">
        <v>5</v>
      </c>
      <c r="AX44" s="2" t="n">
        <v>8</v>
      </c>
    </row>
    <row r="45" customFormat="false" ht="15" hidden="false" customHeight="false" outlineLevel="0" collapsed="false">
      <c r="A45" s="2" t="n">
        <v>44</v>
      </c>
      <c r="B45" s="3" t="s">
        <v>142</v>
      </c>
      <c r="C45" s="3" t="s">
        <v>71</v>
      </c>
      <c r="D45" s="3" t="s">
        <v>56</v>
      </c>
      <c r="E45" s="2" t="str">
        <f aca="false">HYPERLINK("https://github.com/mitsuhashi/chat-togovar/blob/main/answers/chat_togovar/q23/rs796053166.md", "50")</f>
        <v>50</v>
      </c>
      <c r="F45" s="2" t="str">
        <f aca="false">HYPERLINK("https://github.com/mitsuhashi/chat-togovar/blob/main/answers/gpt-4o/q23/rs796053166.md", "17")</f>
        <v>17</v>
      </c>
      <c r="G45" s="2" t="str">
        <f aca="false">HYPERLINK("https://github.com/mitsuhashi/chat-togovar/blob/main/answers/varchat/rs796053166.md", "34")</f>
        <v>34</v>
      </c>
      <c r="H45" s="2" t="n">
        <v>10</v>
      </c>
      <c r="K45" s="2" t="n">
        <v>10</v>
      </c>
      <c r="N45" s="2" t="n">
        <v>10</v>
      </c>
      <c r="Q45" s="2" t="n">
        <v>10</v>
      </c>
      <c r="T45" s="2" t="n">
        <v>10</v>
      </c>
      <c r="W45" s="2" t="n">
        <v>1</v>
      </c>
      <c r="Z45" s="2" t="n">
        <v>5</v>
      </c>
      <c r="AC45" s="2" t="n">
        <v>5</v>
      </c>
      <c r="AF45" s="2" t="n">
        <v>1</v>
      </c>
      <c r="AI45" s="2" t="n">
        <v>5</v>
      </c>
      <c r="AL45" s="2" t="n">
        <v>8</v>
      </c>
      <c r="AO45" s="2" t="n">
        <v>8</v>
      </c>
      <c r="AR45" s="2" t="n">
        <v>5</v>
      </c>
      <c r="AU45" s="2" t="n">
        <v>5</v>
      </c>
      <c r="AX45" s="2" t="n">
        <v>8</v>
      </c>
    </row>
    <row r="46" customFormat="false" ht="15" hidden="false" customHeight="false" outlineLevel="0" collapsed="false">
      <c r="A46" s="2" t="n">
        <v>45</v>
      </c>
      <c r="B46" s="3" t="s">
        <v>144</v>
      </c>
      <c r="C46" s="3" t="s">
        <v>145</v>
      </c>
      <c r="D46" s="3" t="s">
        <v>56</v>
      </c>
      <c r="E46" s="2" t="str">
        <f aca="false">HYPERLINK("https://github.com/mitsuhashi/chat-togovar/blob/main/answers/chat_togovar/q24/rs587782044.md", "41")</f>
        <v>41</v>
      </c>
      <c r="F46" s="2" t="str">
        <f aca="false">HYPERLINK("https://github.com/mitsuhashi/chat-togovar/blob/main/answers/gpt-4o/q24/rs587782044.md", "17")</f>
        <v>17</v>
      </c>
      <c r="G46" s="2" t="str">
        <f aca="false">HYPERLINK("https://github.com/mitsuhashi/chat-togovar/blob/main/answers/varchat/rs587782044.md", "34")</f>
        <v>34</v>
      </c>
      <c r="H46" s="2" t="n">
        <v>7</v>
      </c>
      <c r="J46" s="2" t="s">
        <v>146</v>
      </c>
      <c r="K46" s="2" t="n">
        <v>9</v>
      </c>
      <c r="N46" s="2" t="n">
        <v>9</v>
      </c>
      <c r="Q46" s="2" t="n">
        <v>7</v>
      </c>
      <c r="T46" s="2" t="n">
        <v>9</v>
      </c>
      <c r="W46" s="2" t="n">
        <v>1</v>
      </c>
      <c r="Z46" s="2" t="n">
        <v>5</v>
      </c>
      <c r="AC46" s="2" t="n">
        <v>5</v>
      </c>
      <c r="AF46" s="2" t="n">
        <v>1</v>
      </c>
      <c r="AI46" s="2" t="n">
        <v>5</v>
      </c>
      <c r="AL46" s="2" t="n">
        <v>8</v>
      </c>
      <c r="AN46" s="2" t="s">
        <v>147</v>
      </c>
      <c r="AO46" s="2" t="n">
        <v>8</v>
      </c>
      <c r="AR46" s="2" t="n">
        <v>5</v>
      </c>
      <c r="AU46" s="2" t="n">
        <v>5</v>
      </c>
      <c r="AX46" s="2" t="n">
        <v>8</v>
      </c>
    </row>
    <row r="47" customFormat="false" ht="15" hidden="false" customHeight="false" outlineLevel="0" collapsed="false">
      <c r="A47" s="2" t="n">
        <v>46</v>
      </c>
      <c r="B47" s="3" t="s">
        <v>144</v>
      </c>
      <c r="C47" s="3" t="s">
        <v>148</v>
      </c>
      <c r="D47" s="3" t="s">
        <v>56</v>
      </c>
      <c r="E47" s="2" t="str">
        <f aca="false">HYPERLINK("https://github.com/mitsuhashi/chat-togovar/blob/main/answers/chat_togovar/q24/rs1489788269.md", "43")</f>
        <v>43</v>
      </c>
      <c r="F47" s="2" t="str">
        <f aca="false">HYPERLINK("https://github.com/mitsuhashi/chat-togovar/blob/main/answers/gpt-4o/q24/rs1489788269.md", "25")</f>
        <v>25</v>
      </c>
      <c r="G47" s="2" t="str">
        <f aca="false">HYPERLINK("https://github.com/mitsuhashi/chat-togovar/blob/main/answers/varchat/rs1489788269.md", "34")</f>
        <v>34</v>
      </c>
      <c r="H47" s="2" t="n">
        <v>8</v>
      </c>
      <c r="K47" s="2" t="n">
        <v>9</v>
      </c>
      <c r="N47" s="2" t="n">
        <v>9</v>
      </c>
      <c r="Q47" s="2" t="n">
        <v>8</v>
      </c>
      <c r="T47" s="2" t="n">
        <v>9</v>
      </c>
      <c r="W47" s="2" t="n">
        <v>5</v>
      </c>
      <c r="Z47" s="2" t="n">
        <v>5</v>
      </c>
      <c r="AC47" s="2" t="n">
        <v>5</v>
      </c>
      <c r="AF47" s="2" t="n">
        <v>5</v>
      </c>
      <c r="AI47" s="2" t="n">
        <v>5</v>
      </c>
      <c r="AL47" s="2" t="n">
        <v>8</v>
      </c>
      <c r="AO47" s="2" t="n">
        <v>8</v>
      </c>
      <c r="AR47" s="2" t="n">
        <v>5</v>
      </c>
      <c r="AU47" s="2" t="n">
        <v>5</v>
      </c>
      <c r="AX47" s="2" t="n">
        <v>8</v>
      </c>
    </row>
    <row r="48" customFormat="false" ht="15" hidden="false" customHeight="false" outlineLevel="0" collapsed="false">
      <c r="A48" s="2" t="n">
        <v>47</v>
      </c>
      <c r="B48" s="3" t="s">
        <v>144</v>
      </c>
      <c r="C48" s="3" t="s">
        <v>71</v>
      </c>
      <c r="D48" s="3" t="s">
        <v>56</v>
      </c>
      <c r="E48" s="2" t="str">
        <f aca="false">HYPERLINK("https://github.com/mitsuhashi/chat-togovar/blob/main/answers/chat_togovar/q24/rs796053166.md", "40")</f>
        <v>40</v>
      </c>
      <c r="F48" s="2" t="str">
        <f aca="false">HYPERLINK("https://github.com/mitsuhashi/chat-togovar/blob/main/answers/gpt-4o/q24/rs796053166.md", "17")</f>
        <v>17</v>
      </c>
      <c r="G48" s="2" t="str">
        <f aca="false">HYPERLINK("https://github.com/mitsuhashi/chat-togovar/blob/main/answers/varchat/rs796053166.md", "35")</f>
        <v>35</v>
      </c>
      <c r="H48" s="2" t="n">
        <v>8</v>
      </c>
      <c r="J48" s="3" t="s">
        <v>149</v>
      </c>
      <c r="K48" s="2" t="n">
        <v>8</v>
      </c>
      <c r="N48" s="2" t="n">
        <v>8</v>
      </c>
      <c r="Q48" s="2" t="n">
        <v>8</v>
      </c>
      <c r="T48" s="2" t="n">
        <v>8</v>
      </c>
      <c r="W48" s="2" t="n">
        <v>1</v>
      </c>
      <c r="Z48" s="2" t="n">
        <v>5</v>
      </c>
      <c r="AC48" s="2" t="n">
        <v>5</v>
      </c>
      <c r="AF48" s="2" t="n">
        <v>1</v>
      </c>
      <c r="AI48" s="2" t="n">
        <v>5</v>
      </c>
      <c r="AL48" s="2" t="n">
        <v>8</v>
      </c>
      <c r="AO48" s="2" t="n">
        <v>8</v>
      </c>
      <c r="AR48" s="2" t="n">
        <v>5</v>
      </c>
      <c r="AU48" s="2" t="n">
        <v>6</v>
      </c>
      <c r="AX48" s="2" t="n">
        <v>8</v>
      </c>
    </row>
    <row r="49" customFormat="false" ht="15" hidden="false" customHeight="false" outlineLevel="0" collapsed="false">
      <c r="A49" s="2" t="n">
        <v>48</v>
      </c>
      <c r="B49" s="3" t="s">
        <v>150</v>
      </c>
      <c r="C49" s="3" t="s">
        <v>151</v>
      </c>
      <c r="D49" s="3" t="s">
        <v>56</v>
      </c>
      <c r="E49" s="2" t="str">
        <f aca="false">HYPERLINK("https://github.com/mitsuhashi/chat-togovar/blob/main/answers/chat_togovar/q25/rs1170153450.md", "35")</f>
        <v>35</v>
      </c>
      <c r="F49" s="2" t="str">
        <f aca="false">HYPERLINK("https://github.com/mitsuhashi/chat-togovar/blob/main/answers/gpt-4o/q25/rs1170153450.md", "21")</f>
        <v>21</v>
      </c>
      <c r="G49" s="2" t="str">
        <f aca="false">HYPERLINK("https://github.com/mitsuhashi/chat-togovar/blob/main/answers/varchat/rs1170153450.md", "21")</f>
        <v>21</v>
      </c>
      <c r="H49" s="2" t="n">
        <v>7</v>
      </c>
      <c r="J49" s="3" t="s">
        <v>152</v>
      </c>
      <c r="K49" s="2" t="n">
        <v>8</v>
      </c>
      <c r="N49" s="2" t="n">
        <v>6</v>
      </c>
      <c r="Q49" s="2" t="n">
        <v>6</v>
      </c>
      <c r="T49" s="2" t="n">
        <v>8</v>
      </c>
      <c r="W49" s="2" t="n">
        <v>5</v>
      </c>
      <c r="Z49" s="2" t="n">
        <v>5</v>
      </c>
      <c r="AC49" s="2" t="n">
        <v>2</v>
      </c>
      <c r="AF49" s="2" t="n">
        <v>4</v>
      </c>
      <c r="AI49" s="2" t="n">
        <v>5</v>
      </c>
      <c r="AL49" s="2" t="n">
        <v>5</v>
      </c>
      <c r="AO49" s="2" t="n">
        <v>5</v>
      </c>
      <c r="AR49" s="2" t="n">
        <v>3</v>
      </c>
      <c r="AU49" s="2" t="n">
        <v>3</v>
      </c>
      <c r="AX49" s="2" t="n">
        <v>5</v>
      </c>
    </row>
    <row r="50" customFormat="false" ht="15" hidden="false" customHeight="false" outlineLevel="0" collapsed="false">
      <c r="A50" s="2" t="n">
        <v>49</v>
      </c>
      <c r="B50" s="3" t="s">
        <v>150</v>
      </c>
      <c r="C50" s="3" t="s">
        <v>84</v>
      </c>
      <c r="D50" s="3" t="s">
        <v>56</v>
      </c>
      <c r="E50" s="2" t="str">
        <f aca="false">HYPERLINK("https://github.com/mitsuhashi/chat-togovar/blob/main/answers/chat_togovar/q25/rs876660744.md", "35")</f>
        <v>35</v>
      </c>
      <c r="F50" s="2" t="str">
        <f aca="false">HYPERLINK("https://github.com/mitsuhashi/chat-togovar/blob/main/answers/gpt-4o/q25/rs876660744.md", "26")</f>
        <v>26</v>
      </c>
      <c r="G50" s="2" t="str">
        <f aca="false">HYPERLINK("https://github.com/mitsuhashi/chat-togovar/blob/main/answers/varchat/rs876660744.md", "24")</f>
        <v>24</v>
      </c>
      <c r="H50" s="2" t="n">
        <v>7</v>
      </c>
      <c r="J50" s="2" t="s">
        <v>153</v>
      </c>
      <c r="K50" s="2" t="n">
        <v>7</v>
      </c>
      <c r="N50" s="2" t="n">
        <v>7</v>
      </c>
      <c r="Q50" s="2" t="n">
        <v>7</v>
      </c>
      <c r="T50" s="2" t="n">
        <v>7</v>
      </c>
      <c r="W50" s="2" t="n">
        <v>6</v>
      </c>
      <c r="Z50" s="2" t="n">
        <v>6</v>
      </c>
      <c r="AC50" s="2" t="n">
        <v>4</v>
      </c>
      <c r="AF50" s="2" t="n">
        <v>4</v>
      </c>
      <c r="AI50" s="2" t="n">
        <v>6</v>
      </c>
      <c r="AL50" s="2" t="n">
        <v>7</v>
      </c>
      <c r="AO50" s="2" t="n">
        <v>0</v>
      </c>
      <c r="AR50" s="2" t="n">
        <v>5</v>
      </c>
      <c r="AU50" s="2" t="n">
        <v>5</v>
      </c>
      <c r="AX50" s="2" t="n">
        <v>7</v>
      </c>
    </row>
    <row r="51" customFormat="false" ht="15" hidden="false" customHeight="false" outlineLevel="0" collapsed="false">
      <c r="A51" s="2" t="n">
        <v>50</v>
      </c>
      <c r="B51" s="3" t="s">
        <v>150</v>
      </c>
      <c r="C51" s="3" t="s">
        <v>154</v>
      </c>
      <c r="D51" s="3" t="s">
        <v>56</v>
      </c>
      <c r="E51" s="2" t="str">
        <f aca="false">HYPERLINK("https://github.com/mitsuhashi/chat-togovar/blob/main/answers/chat_togovar/q25/rs121918719.md", "35")</f>
        <v>35</v>
      </c>
      <c r="F51" s="2" t="str">
        <f aca="false">HYPERLINK("https://github.com/mitsuhashi/chat-togovar/blob/main/answers/gpt-4o/q25/rs121918719.md", "17")</f>
        <v>17</v>
      </c>
      <c r="G51" s="2" t="str">
        <f aca="false">HYPERLINK("https://github.com/mitsuhashi/chat-togovar/blob/main/answers/varchat/rs121918719.md", "30")</f>
        <v>30</v>
      </c>
      <c r="H51" s="2" t="n">
        <v>7</v>
      </c>
      <c r="K51" s="2" t="n">
        <v>7</v>
      </c>
      <c r="N51" s="2" t="n">
        <v>7</v>
      </c>
      <c r="Q51" s="2" t="n">
        <v>7</v>
      </c>
      <c r="T51" s="2" t="n">
        <v>7</v>
      </c>
      <c r="W51" s="2" t="n">
        <v>1</v>
      </c>
      <c r="Z51" s="2" t="n">
        <v>5</v>
      </c>
      <c r="AC51" s="2" t="n">
        <v>5</v>
      </c>
      <c r="AF51" s="2" t="n">
        <v>1</v>
      </c>
      <c r="AI51" s="2" t="n">
        <v>5</v>
      </c>
      <c r="AL51" s="2" t="n">
        <v>7</v>
      </c>
      <c r="AO51" s="2" t="n">
        <v>7</v>
      </c>
      <c r="AR51" s="2" t="n">
        <v>4</v>
      </c>
      <c r="AU51" s="2" t="n">
        <v>5</v>
      </c>
      <c r="AX51" s="2" t="n">
        <v>7</v>
      </c>
    </row>
    <row r="52" customFormat="false" ht="15" hidden="false" customHeight="false" outlineLevel="0" collapsed="false">
      <c r="A52" s="2" t="n">
        <v>51</v>
      </c>
      <c r="B52" s="3" t="s">
        <v>155</v>
      </c>
      <c r="C52" s="3" t="s">
        <v>74</v>
      </c>
      <c r="D52" s="3" t="s">
        <v>56</v>
      </c>
      <c r="E52" s="2" t="str">
        <f aca="false">HYPERLINK("https://github.com/mitsuhashi/chat-togovar/blob/main/answers/chat_togovar/q26/rs794726784.md", "39")</f>
        <v>39</v>
      </c>
      <c r="F52" s="2" t="str">
        <f aca="false">HYPERLINK("https://github.com/mitsuhashi/chat-togovar/blob/main/answers/gpt-4o/q26/rs794726784.md", "15")</f>
        <v>15</v>
      </c>
      <c r="G52" s="2" t="str">
        <f aca="false">HYPERLINK("https://github.com/mitsuhashi/chat-togovar/blob/main/answers/varchat/rs794726784.md", "27")</f>
        <v>27</v>
      </c>
      <c r="H52" s="2" t="n">
        <v>8</v>
      </c>
      <c r="J52" s="2" t="s">
        <v>156</v>
      </c>
      <c r="K52" s="2" t="n">
        <v>8</v>
      </c>
      <c r="N52" s="2" t="n">
        <v>7</v>
      </c>
      <c r="Q52" s="2" t="n">
        <v>8</v>
      </c>
      <c r="T52" s="2" t="n">
        <v>8</v>
      </c>
      <c r="W52" s="2" t="n">
        <v>0</v>
      </c>
      <c r="Y52" s="2" t="s">
        <v>157</v>
      </c>
      <c r="Z52" s="2" t="n">
        <v>5</v>
      </c>
      <c r="AC52" s="2" t="n">
        <v>5</v>
      </c>
      <c r="AF52" s="2" t="n">
        <v>0</v>
      </c>
      <c r="AI52" s="2" t="n">
        <v>5</v>
      </c>
      <c r="AL52" s="2" t="n">
        <v>7</v>
      </c>
      <c r="AN52" s="2" t="s">
        <v>158</v>
      </c>
      <c r="AO52" s="2" t="n">
        <v>7</v>
      </c>
      <c r="AR52" s="2" t="n">
        <v>2</v>
      </c>
      <c r="AU52" s="2" t="n">
        <v>4</v>
      </c>
      <c r="AX52" s="2" t="n">
        <v>7</v>
      </c>
    </row>
    <row r="53" customFormat="false" ht="15" hidden="false" customHeight="false" outlineLevel="0" collapsed="false">
      <c r="A53" s="2" t="n">
        <v>52</v>
      </c>
      <c r="B53" s="3" t="s">
        <v>155</v>
      </c>
      <c r="C53" s="3" t="s">
        <v>61</v>
      </c>
      <c r="D53" s="3" t="s">
        <v>56</v>
      </c>
      <c r="E53" s="2" t="str">
        <f aca="false">HYPERLINK("https://github.com/mitsuhashi/chat-togovar/blob/main/answers/chat_togovar/q26/rs80356821.md", "45")</f>
        <v>45</v>
      </c>
      <c r="F53" s="2" t="str">
        <f aca="false">HYPERLINK("https://github.com/mitsuhashi/chat-togovar/blob/main/answers/gpt-4o/q26/rs80356821.md", "17")</f>
        <v>17</v>
      </c>
      <c r="G53" s="2" t="str">
        <f aca="false">HYPERLINK("https://github.com/mitsuhashi/chat-togovar/blob/main/answers/varchat/rs80356821.md", "33")</f>
        <v>33</v>
      </c>
      <c r="H53" s="2" t="n">
        <v>9</v>
      </c>
      <c r="K53" s="2" t="n">
        <v>9</v>
      </c>
      <c r="N53" s="2" t="n">
        <v>9</v>
      </c>
      <c r="Q53" s="2" t="n">
        <v>9</v>
      </c>
      <c r="T53" s="2" t="n">
        <v>9</v>
      </c>
      <c r="W53" s="2" t="n">
        <v>1</v>
      </c>
      <c r="Z53" s="2" t="n">
        <v>5</v>
      </c>
      <c r="AC53" s="2" t="n">
        <v>5</v>
      </c>
      <c r="AF53" s="2" t="n">
        <v>1</v>
      </c>
      <c r="AI53" s="2" t="n">
        <v>5</v>
      </c>
      <c r="AL53" s="2" t="n">
        <v>8</v>
      </c>
      <c r="AO53" s="2" t="n">
        <v>8</v>
      </c>
      <c r="AR53" s="2" t="n">
        <v>4</v>
      </c>
      <c r="AU53" s="2" t="n">
        <v>5</v>
      </c>
      <c r="AX53" s="2" t="n">
        <v>8</v>
      </c>
    </row>
    <row r="54" customFormat="false" ht="15" hidden="false" customHeight="false" outlineLevel="0" collapsed="false">
      <c r="A54" s="2" t="n">
        <v>53</v>
      </c>
      <c r="B54" s="3" t="s">
        <v>159</v>
      </c>
      <c r="C54" s="3" t="s">
        <v>63</v>
      </c>
      <c r="D54" s="3" t="s">
        <v>56</v>
      </c>
      <c r="E54" s="2" t="str">
        <f aca="false">HYPERLINK("https://github.com/mitsuhashi/chat-togovar/blob/main/answers/chat_togovar/q27/rs1201448391.md", "42")</f>
        <v>42</v>
      </c>
      <c r="F54" s="2" t="str">
        <f aca="false">HYPERLINK("https://github.com/mitsuhashi/chat-togovar/blob/main/answers/gpt-4o/q27/rs1201448391.md", "35")</f>
        <v>35</v>
      </c>
      <c r="G54" s="2" t="str">
        <f aca="false">HYPERLINK("https://github.com/mitsuhashi/chat-togovar/blob/main/answers/varchat/rs1201448391.md", "25")</f>
        <v>25</v>
      </c>
      <c r="H54" s="2" t="n">
        <v>9</v>
      </c>
      <c r="J54" s="3" t="s">
        <v>160</v>
      </c>
      <c r="K54" s="2" t="n">
        <v>9</v>
      </c>
      <c r="N54" s="2" t="n">
        <v>8</v>
      </c>
      <c r="Q54" s="2" t="n">
        <v>7</v>
      </c>
      <c r="T54" s="2" t="n">
        <v>9</v>
      </c>
      <c r="W54" s="2" t="n">
        <v>9</v>
      </c>
      <c r="Z54" s="2" t="n">
        <v>8</v>
      </c>
      <c r="AC54" s="2" t="n">
        <v>5</v>
      </c>
      <c r="AF54" s="2" t="n">
        <v>5</v>
      </c>
      <c r="AI54" s="2" t="n">
        <v>8</v>
      </c>
      <c r="AL54" s="2" t="n">
        <v>5</v>
      </c>
      <c r="AO54" s="2" t="n">
        <v>5</v>
      </c>
      <c r="AR54" s="2" t="n">
        <v>5</v>
      </c>
      <c r="AU54" s="2" t="n">
        <v>5</v>
      </c>
      <c r="AX54" s="2" t="n">
        <v>5</v>
      </c>
    </row>
    <row r="55" customFormat="false" ht="15" hidden="false" customHeight="false" outlineLevel="0" collapsed="false">
      <c r="A55" s="2" t="n">
        <v>54</v>
      </c>
      <c r="B55" s="3" t="s">
        <v>161</v>
      </c>
      <c r="C55" s="3" t="s">
        <v>162</v>
      </c>
      <c r="D55" s="3" t="s">
        <v>56</v>
      </c>
      <c r="E55" s="2" t="str">
        <f aca="false">HYPERLINK("https://github.com/mitsuhashi/chat-togovar/blob/main/answers/chat_togovar/q28/rs113488022.md", "46")</f>
        <v>46</v>
      </c>
      <c r="F55" s="2" t="str">
        <f aca="false">HYPERLINK("https://github.com/mitsuhashi/chat-togovar/blob/main/answers/gpt-4o/q28/rs113488022.md", "17")</f>
        <v>17</v>
      </c>
      <c r="G55" s="2" t="str">
        <f aca="false">HYPERLINK("https://github.com/mitsuhashi/chat-togovar/blob/main/answers/varchat/rs113488022.md", "40")</f>
        <v>40</v>
      </c>
      <c r="H55" s="2" t="n">
        <v>9</v>
      </c>
      <c r="J55" s="3" t="s">
        <v>163</v>
      </c>
      <c r="K55" s="2" t="n">
        <v>9</v>
      </c>
      <c r="N55" s="2" t="n">
        <v>10</v>
      </c>
      <c r="Q55" s="2" t="n">
        <v>9</v>
      </c>
      <c r="T55" s="2" t="n">
        <v>9</v>
      </c>
      <c r="W55" s="2" t="n">
        <v>1</v>
      </c>
      <c r="Z55" s="2" t="n">
        <v>5</v>
      </c>
      <c r="AC55" s="2" t="n">
        <v>5</v>
      </c>
      <c r="AF55" s="2" t="n">
        <v>1</v>
      </c>
      <c r="AI55" s="2" t="n">
        <v>5</v>
      </c>
      <c r="AL55" s="2" t="n">
        <v>9</v>
      </c>
      <c r="AO55" s="2" t="n">
        <v>9</v>
      </c>
      <c r="AR55" s="2" t="n">
        <v>5</v>
      </c>
      <c r="AU55" s="2" t="n">
        <v>8</v>
      </c>
      <c r="AX55" s="2" t="n">
        <v>9</v>
      </c>
    </row>
    <row r="56" customFormat="false" ht="15" hidden="false" customHeight="false" outlineLevel="0" collapsed="false">
      <c r="A56" s="2" t="n">
        <v>55</v>
      </c>
      <c r="B56" s="3" t="s">
        <v>161</v>
      </c>
      <c r="C56" s="3" t="s">
        <v>106</v>
      </c>
      <c r="D56" s="3" t="s">
        <v>56</v>
      </c>
      <c r="E56" s="2" t="str">
        <f aca="false">HYPERLINK("https://github.com/mitsuhashi/chat-togovar/blob/main/answers/chat_togovar/q28/rs794727152.md", "40")</f>
        <v>40</v>
      </c>
      <c r="F56" s="2" t="str">
        <f aca="false">HYPERLINK("https://github.com/mitsuhashi/chat-togovar/blob/main/answers/gpt-4o/q28/rs794727152.md", "17")</f>
        <v>17</v>
      </c>
      <c r="G56" s="2" t="str">
        <f aca="false">HYPERLINK("https://github.com/mitsuhashi/chat-togovar/blob/main/answers/varchat/rs794727152.md", "30")</f>
        <v>30</v>
      </c>
      <c r="H56" s="2" t="n">
        <v>8</v>
      </c>
      <c r="K56" s="2" t="n">
        <v>8</v>
      </c>
      <c r="N56" s="2" t="n">
        <v>8</v>
      </c>
      <c r="Q56" s="2" t="n">
        <v>8</v>
      </c>
      <c r="T56" s="2" t="n">
        <v>8</v>
      </c>
      <c r="W56" s="2" t="n">
        <v>1</v>
      </c>
      <c r="Z56" s="2" t="n">
        <v>5</v>
      </c>
      <c r="AC56" s="2" t="n">
        <v>5</v>
      </c>
      <c r="AF56" s="2" t="n">
        <v>1</v>
      </c>
      <c r="AI56" s="2" t="n">
        <v>5</v>
      </c>
      <c r="AL56" s="2" t="n">
        <v>7</v>
      </c>
      <c r="AO56" s="2" t="n">
        <v>7</v>
      </c>
      <c r="AR56" s="2" t="n">
        <v>4</v>
      </c>
      <c r="AU56" s="2" t="n">
        <v>5</v>
      </c>
      <c r="AX56" s="2" t="n">
        <v>7</v>
      </c>
    </row>
    <row r="57" customFormat="false" ht="15" hidden="false" customHeight="false" outlineLevel="0" collapsed="false">
      <c r="A57" s="2" t="n">
        <v>56</v>
      </c>
      <c r="B57" s="3" t="s">
        <v>164</v>
      </c>
      <c r="C57" s="3" t="s">
        <v>71</v>
      </c>
      <c r="D57" s="3" t="s">
        <v>56</v>
      </c>
      <c r="E57" s="2" t="str">
        <f aca="false">HYPERLINK("https://github.com/mitsuhashi/chat-togovar/blob/main/answers/chat_togovar/q29/rs796053166.md", "47")</f>
        <v>47</v>
      </c>
      <c r="F57" s="2" t="str">
        <f aca="false">HYPERLINK("https://github.com/mitsuhashi/chat-togovar/blob/main/answers/gpt-4o/q29/rs796053166.md", "17")</f>
        <v>17</v>
      </c>
      <c r="G57" s="2" t="str">
        <f aca="false">HYPERLINK("https://github.com/mitsuhashi/chat-togovar/blob/main/answers/varchat/rs796053166.md", "30")</f>
        <v>30</v>
      </c>
      <c r="H57" s="2" t="n">
        <v>9</v>
      </c>
      <c r="J57" s="2" t="s">
        <v>165</v>
      </c>
      <c r="K57" s="2" t="n">
        <v>9</v>
      </c>
      <c r="N57" s="2" t="n">
        <v>10</v>
      </c>
      <c r="Q57" s="2" t="n">
        <v>10</v>
      </c>
      <c r="T57" s="2" t="n">
        <v>9</v>
      </c>
      <c r="W57" s="2" t="n">
        <v>1</v>
      </c>
      <c r="Z57" s="2" t="n">
        <v>5</v>
      </c>
      <c r="AC57" s="2" t="n">
        <v>5</v>
      </c>
      <c r="AF57" s="2" t="n">
        <v>1</v>
      </c>
      <c r="AI57" s="2" t="n">
        <v>5</v>
      </c>
      <c r="AL57" s="2" t="n">
        <v>6</v>
      </c>
      <c r="AO57" s="2" t="n">
        <v>6</v>
      </c>
      <c r="AR57" s="2" t="n">
        <v>6</v>
      </c>
      <c r="AU57" s="2" t="n">
        <v>6</v>
      </c>
      <c r="AX57" s="2" t="n">
        <v>6</v>
      </c>
    </row>
    <row r="58" customFormat="false" ht="15" hidden="false" customHeight="false" outlineLevel="0" collapsed="false">
      <c r="A58" s="2" t="n">
        <v>57</v>
      </c>
      <c r="B58" s="3" t="s">
        <v>164</v>
      </c>
      <c r="C58" s="3" t="s">
        <v>122</v>
      </c>
      <c r="D58" s="3" t="s">
        <v>56</v>
      </c>
      <c r="E58" s="2" t="str">
        <f aca="false">HYPERLINK("https://github.com/mitsuhashi/chat-togovar/blob/main/answers/chat_togovar/q29/rs34637584.md", "45")</f>
        <v>45</v>
      </c>
      <c r="F58" s="2" t="str">
        <f aca="false">HYPERLINK("https://github.com/mitsuhashi/chat-togovar/blob/main/answers/gpt-4o/q29/rs34637584.md", "17")</f>
        <v>17</v>
      </c>
      <c r="G58" s="2" t="str">
        <f aca="false">HYPERLINK("https://github.com/mitsuhashi/chat-togovar/blob/main/answers/varchat/rs34637584.md", "40")</f>
        <v>40</v>
      </c>
      <c r="H58" s="2" t="n">
        <v>9</v>
      </c>
      <c r="K58" s="2" t="n">
        <v>9</v>
      </c>
      <c r="N58" s="2" t="n">
        <v>9</v>
      </c>
      <c r="Q58" s="2" t="n">
        <v>9</v>
      </c>
      <c r="T58" s="2" t="n">
        <v>9</v>
      </c>
      <c r="W58" s="2" t="n">
        <v>1</v>
      </c>
      <c r="Z58" s="2" t="n">
        <v>5</v>
      </c>
      <c r="AC58" s="2" t="n">
        <v>5</v>
      </c>
      <c r="AF58" s="2" t="n">
        <v>1</v>
      </c>
      <c r="AI58" s="2" t="n">
        <v>5</v>
      </c>
      <c r="AL58" s="2" t="n">
        <v>8</v>
      </c>
      <c r="AO58" s="2" t="n">
        <v>8</v>
      </c>
      <c r="AR58" s="2" t="n">
        <v>8</v>
      </c>
      <c r="AU58" s="2" t="n">
        <v>8</v>
      </c>
      <c r="AX58" s="2" t="n">
        <v>8</v>
      </c>
    </row>
    <row r="59" customFormat="false" ht="15" hidden="false" customHeight="false" outlineLevel="0" collapsed="false">
      <c r="A59" s="2" t="n">
        <v>58</v>
      </c>
      <c r="B59" s="3" t="s">
        <v>164</v>
      </c>
      <c r="C59" s="3" t="s">
        <v>78</v>
      </c>
      <c r="D59" s="3" t="s">
        <v>56</v>
      </c>
      <c r="E59" s="2" t="str">
        <f aca="false">HYPERLINK("https://github.com/mitsuhashi/chat-togovar/blob/main/answers/chat_togovar/q29/rs763684724.md", "45")</f>
        <v>45</v>
      </c>
      <c r="F59" s="2" t="str">
        <f aca="false">HYPERLINK("https://github.com/mitsuhashi/chat-togovar/blob/main/answers/gpt-4o/q29/rs763684724.md", "17")</f>
        <v>17</v>
      </c>
      <c r="G59" s="2" t="str">
        <f aca="false">HYPERLINK("https://github.com/mitsuhashi/chat-togovar/blob/main/answers/varchat/rs763684724.md", "40")</f>
        <v>40</v>
      </c>
      <c r="H59" s="2" t="n">
        <v>9</v>
      </c>
      <c r="K59" s="2" t="n">
        <v>9</v>
      </c>
      <c r="N59" s="2" t="n">
        <v>9</v>
      </c>
      <c r="Q59" s="2" t="n">
        <v>9</v>
      </c>
      <c r="T59" s="2" t="n">
        <v>9</v>
      </c>
      <c r="W59" s="2" t="n">
        <v>1</v>
      </c>
      <c r="Z59" s="2" t="n">
        <v>5</v>
      </c>
      <c r="AC59" s="2" t="n">
        <v>5</v>
      </c>
      <c r="AF59" s="2" t="n">
        <v>1</v>
      </c>
      <c r="AI59" s="2" t="n">
        <v>5</v>
      </c>
      <c r="AL59" s="2" t="n">
        <v>8</v>
      </c>
      <c r="AO59" s="2" t="n">
        <v>8</v>
      </c>
      <c r="AR59" s="2" t="n">
        <v>8</v>
      </c>
      <c r="AU59" s="2" t="n">
        <v>8</v>
      </c>
      <c r="AX59" s="2" t="n">
        <v>8</v>
      </c>
    </row>
    <row r="60" customFormat="false" ht="15" hidden="false" customHeight="false" outlineLevel="0" collapsed="false">
      <c r="A60" s="2" t="n">
        <v>59</v>
      </c>
      <c r="B60" s="3" t="s">
        <v>166</v>
      </c>
      <c r="C60" s="3" t="s">
        <v>71</v>
      </c>
      <c r="D60" s="3" t="s">
        <v>56</v>
      </c>
      <c r="E60" s="2" t="str">
        <f aca="false">HYPERLINK("https://github.com/mitsuhashi/chat-togovar/blob/main/answers/chat_togovar/q30/rs796053166.md", "45")</f>
        <v>45</v>
      </c>
      <c r="F60" s="2" t="str">
        <f aca="false">HYPERLINK("https://github.com/mitsuhashi/chat-togovar/blob/main/answers/gpt-4o/q30/rs796053166.md", "17")</f>
        <v>17</v>
      </c>
      <c r="G60" s="2" t="str">
        <f aca="false">HYPERLINK("https://github.com/mitsuhashi/chat-togovar/blob/main/answers/varchat/rs796053166.md", "25")</f>
        <v>25</v>
      </c>
      <c r="H60" s="2" t="n">
        <v>9</v>
      </c>
      <c r="J60" s="2" t="s">
        <v>167</v>
      </c>
      <c r="K60" s="2" t="n">
        <v>9</v>
      </c>
      <c r="N60" s="2" t="n">
        <v>9</v>
      </c>
      <c r="Q60" s="2" t="n">
        <v>9</v>
      </c>
      <c r="T60" s="2" t="n">
        <v>9</v>
      </c>
      <c r="W60" s="2" t="n">
        <v>1</v>
      </c>
      <c r="Z60" s="2" t="n">
        <v>5</v>
      </c>
      <c r="AC60" s="2" t="n">
        <v>5</v>
      </c>
      <c r="AF60" s="2" t="n">
        <v>1</v>
      </c>
      <c r="AI60" s="2" t="n">
        <v>5</v>
      </c>
      <c r="AL60" s="2" t="n">
        <v>5</v>
      </c>
      <c r="AO60" s="2" t="n">
        <v>5</v>
      </c>
      <c r="AR60" s="2" t="n">
        <v>5</v>
      </c>
      <c r="AU60" s="2" t="n">
        <v>5</v>
      </c>
      <c r="AX60" s="2" t="n">
        <v>5</v>
      </c>
    </row>
    <row r="61" customFormat="false" ht="15" hidden="false" customHeight="false" outlineLevel="0" collapsed="false">
      <c r="A61" s="2" t="n">
        <v>60</v>
      </c>
      <c r="B61" s="3" t="s">
        <v>166</v>
      </c>
      <c r="C61" s="3" t="s">
        <v>68</v>
      </c>
      <c r="D61" s="3" t="s">
        <v>54</v>
      </c>
      <c r="E61" s="2" t="str">
        <f aca="false">HYPERLINK("https://github.com/mitsuhashi/chat-togovar/blob/main/answers/chat_togovar/q30/rs745774658.md", "45")</f>
        <v>45</v>
      </c>
      <c r="F61" s="2" t="str">
        <f aca="false">HYPERLINK("https://github.com/mitsuhashi/chat-togovar/blob/main/answers/gpt-4o/q30/rs745774658.md", "17")</f>
        <v>17</v>
      </c>
      <c r="G61" s="2" t="str">
        <f aca="false">HYPERLINK("https://github.com/mitsuhashi/chat-togovar/blob/main/answers/varchat/rs745774658.md", "48")</f>
        <v>48</v>
      </c>
      <c r="H61" s="2" t="n">
        <v>9</v>
      </c>
      <c r="K61" s="2" t="n">
        <v>9</v>
      </c>
      <c r="N61" s="2" t="n">
        <v>9</v>
      </c>
      <c r="Q61" s="2" t="n">
        <v>9</v>
      </c>
      <c r="T61" s="2" t="n">
        <v>9</v>
      </c>
      <c r="W61" s="2" t="n">
        <v>1</v>
      </c>
      <c r="Z61" s="2" t="n">
        <v>5</v>
      </c>
      <c r="AC61" s="2" t="n">
        <v>5</v>
      </c>
      <c r="AF61" s="2" t="n">
        <v>1</v>
      </c>
      <c r="AI61" s="2" t="n">
        <v>5</v>
      </c>
      <c r="AL61" s="2" t="n">
        <v>10</v>
      </c>
      <c r="AO61" s="2" t="n">
        <v>9</v>
      </c>
      <c r="AR61" s="2" t="n">
        <v>10</v>
      </c>
      <c r="AT61" s="2" t="s">
        <v>168</v>
      </c>
      <c r="AU61" s="2" t="n">
        <v>10</v>
      </c>
      <c r="AX61" s="2" t="n">
        <v>9</v>
      </c>
    </row>
    <row r="62" customFormat="false" ht="15" hidden="false" customHeight="false" outlineLevel="0" collapsed="false">
      <c r="A62" s="2" t="n">
        <v>61</v>
      </c>
      <c r="B62" s="3" t="s">
        <v>169</v>
      </c>
      <c r="C62" s="3" t="s">
        <v>148</v>
      </c>
      <c r="D62" s="3" t="s">
        <v>56</v>
      </c>
      <c r="E62" s="2" t="str">
        <f aca="false">HYPERLINK("https://github.com/mitsuhashi/chat-togovar/blob/main/answers/chat_togovar/q31/rs1489788269.md", "45")</f>
        <v>45</v>
      </c>
      <c r="F62" s="2" t="str">
        <f aca="false">HYPERLINK("https://github.com/mitsuhashi/chat-togovar/blob/main/answers/gpt-4o/q31/rs1489788269.md", "17")</f>
        <v>17</v>
      </c>
      <c r="G62" s="2" t="str">
        <f aca="false">HYPERLINK("https://github.com/mitsuhashi/chat-togovar/blob/main/answers/varchat/rs1489788269.md", "25")</f>
        <v>25</v>
      </c>
      <c r="H62" s="2" t="n">
        <v>9</v>
      </c>
      <c r="K62" s="2" t="n">
        <v>9</v>
      </c>
      <c r="N62" s="2" t="n">
        <v>9</v>
      </c>
      <c r="Q62" s="2" t="n">
        <v>9</v>
      </c>
      <c r="T62" s="2" t="n">
        <v>9</v>
      </c>
      <c r="W62" s="2" t="n">
        <v>1</v>
      </c>
      <c r="Z62" s="2" t="n">
        <v>5</v>
      </c>
      <c r="AC62" s="2" t="n">
        <v>5</v>
      </c>
      <c r="AF62" s="2" t="n">
        <v>1</v>
      </c>
      <c r="AI62" s="2" t="n">
        <v>5</v>
      </c>
      <c r="AL62" s="2" t="n">
        <v>5</v>
      </c>
      <c r="AO62" s="2" t="n">
        <v>5</v>
      </c>
      <c r="AR62" s="2" t="n">
        <v>5</v>
      </c>
      <c r="AU62" s="2" t="n">
        <v>5</v>
      </c>
      <c r="AX62" s="2" t="n">
        <v>5</v>
      </c>
    </row>
    <row r="63" customFormat="false" ht="15" hidden="false" customHeight="false" outlineLevel="0" collapsed="false">
      <c r="A63" s="2" t="n">
        <v>62</v>
      </c>
      <c r="B63" s="3" t="s">
        <v>169</v>
      </c>
      <c r="C63" s="3" t="s">
        <v>53</v>
      </c>
      <c r="D63" s="3" t="s">
        <v>56</v>
      </c>
      <c r="E63" s="2" t="str">
        <f aca="false">HYPERLINK("https://github.com/mitsuhashi/chat-togovar/blob/main/answers/chat_togovar/q31/rs704341.md", "43")</f>
        <v>43</v>
      </c>
      <c r="F63" s="2" t="str">
        <f aca="false">HYPERLINK("https://github.com/mitsuhashi/chat-togovar/blob/main/answers/gpt-4o/q31/rs704341.md", "17")</f>
        <v>17</v>
      </c>
      <c r="G63" s="2" t="str">
        <f aca="false">HYPERLINK("https://github.com/mitsuhashi/chat-togovar/blob/main/answers/varchat/rs704341.md", "40")</f>
        <v>40</v>
      </c>
      <c r="H63" s="2" t="n">
        <v>9</v>
      </c>
      <c r="K63" s="2" t="n">
        <v>9</v>
      </c>
      <c r="N63" s="2" t="n">
        <v>7</v>
      </c>
      <c r="P63" s="2" t="s">
        <v>170</v>
      </c>
      <c r="Q63" s="2" t="n">
        <v>9</v>
      </c>
      <c r="T63" s="2" t="n">
        <v>9</v>
      </c>
      <c r="W63" s="2" t="n">
        <v>1</v>
      </c>
      <c r="Z63" s="2" t="n">
        <v>5</v>
      </c>
      <c r="AC63" s="2" t="n">
        <v>5</v>
      </c>
      <c r="AF63" s="2" t="n">
        <v>1</v>
      </c>
      <c r="AI63" s="2" t="n">
        <v>5</v>
      </c>
      <c r="AL63" s="2" t="n">
        <v>8</v>
      </c>
      <c r="AO63" s="2" t="n">
        <v>8</v>
      </c>
      <c r="AR63" s="2" t="n">
        <v>8</v>
      </c>
      <c r="AU63" s="2" t="n">
        <v>8</v>
      </c>
      <c r="AX63" s="2" t="n">
        <v>8</v>
      </c>
    </row>
    <row r="64" customFormat="false" ht="15" hidden="false" customHeight="false" outlineLevel="0" collapsed="false">
      <c r="A64" s="2" t="n">
        <v>63</v>
      </c>
      <c r="B64" s="3" t="s">
        <v>171</v>
      </c>
      <c r="C64" s="3" t="s">
        <v>68</v>
      </c>
      <c r="D64" s="3" t="s">
        <v>56</v>
      </c>
      <c r="E64" s="2" t="str">
        <f aca="false">HYPERLINK("https://github.com/mitsuhashi/chat-togovar/blob/main/answers/chat_togovar/q32/rs745774658.md", "35")</f>
        <v>35</v>
      </c>
      <c r="F64" s="2" t="str">
        <f aca="false">HYPERLINK("https://github.com/mitsuhashi/chat-togovar/blob/main/answers/gpt-4o/q32/rs745774658.md", "31")</f>
        <v>31</v>
      </c>
      <c r="G64" s="2" t="str">
        <f aca="false">HYPERLINK("https://github.com/mitsuhashi/chat-togovar/blob/main/answers/varchat/rs745774658.md", "31")</f>
        <v>31</v>
      </c>
      <c r="H64" s="2" t="n">
        <v>7</v>
      </c>
      <c r="K64" s="2" t="n">
        <v>7</v>
      </c>
      <c r="N64" s="2" t="n">
        <v>7</v>
      </c>
      <c r="Q64" s="2" t="n">
        <v>7</v>
      </c>
      <c r="T64" s="2" t="n">
        <v>7</v>
      </c>
      <c r="W64" s="2" t="n">
        <v>7</v>
      </c>
      <c r="Z64" s="2" t="n">
        <v>7</v>
      </c>
      <c r="AC64" s="2" t="n">
        <v>5</v>
      </c>
      <c r="AF64" s="2" t="n">
        <v>5</v>
      </c>
      <c r="AI64" s="2" t="n">
        <v>7</v>
      </c>
      <c r="AL64" s="2" t="n">
        <v>7</v>
      </c>
      <c r="AO64" s="2" t="n">
        <v>7</v>
      </c>
      <c r="AR64" s="2" t="n">
        <v>5</v>
      </c>
      <c r="AU64" s="2" t="n">
        <v>5</v>
      </c>
      <c r="AX64" s="2" t="n">
        <v>7</v>
      </c>
    </row>
    <row r="65" customFormat="false" ht="15" hidden="false" customHeight="false" outlineLevel="0" collapsed="false">
      <c r="A65" s="2" t="n">
        <v>64</v>
      </c>
      <c r="B65" s="3" t="s">
        <v>171</v>
      </c>
      <c r="C65" s="3" t="s">
        <v>172</v>
      </c>
      <c r="D65" s="3" t="s">
        <v>56</v>
      </c>
      <c r="E65" s="2" t="str">
        <f aca="false">HYPERLINK("https://github.com/mitsuhashi/chat-togovar/blob/main/answers/chat_togovar/q32/rs794726721.md", "40")</f>
        <v>40</v>
      </c>
      <c r="F65" s="2" t="str">
        <f aca="false">HYPERLINK("https://github.com/mitsuhashi/chat-togovar/blob/main/answers/gpt-4o/q32/rs794726721.md", "17")</f>
        <v>17</v>
      </c>
      <c r="G65" s="2" t="str">
        <f aca="false">HYPERLINK("https://github.com/mitsuhashi/chat-togovar/blob/main/answers/varchat/rs794726721.md", "40")</f>
        <v>40</v>
      </c>
      <c r="H65" s="2" t="n">
        <v>8</v>
      </c>
      <c r="K65" s="2" t="n">
        <v>8</v>
      </c>
      <c r="N65" s="2" t="n">
        <v>8</v>
      </c>
      <c r="Q65" s="2" t="n">
        <v>8</v>
      </c>
      <c r="T65" s="2" t="n">
        <v>8</v>
      </c>
      <c r="W65" s="2" t="n">
        <v>1</v>
      </c>
      <c r="Z65" s="2" t="n">
        <v>5</v>
      </c>
      <c r="AC65" s="2" t="n">
        <v>5</v>
      </c>
      <c r="AF65" s="2" t="n">
        <v>1</v>
      </c>
      <c r="AI65" s="2" t="n">
        <v>5</v>
      </c>
      <c r="AL65" s="2" t="n">
        <v>8</v>
      </c>
      <c r="AO65" s="2" t="n">
        <v>8</v>
      </c>
      <c r="AR65" s="2" t="n">
        <v>8</v>
      </c>
      <c r="AU65" s="2" t="n">
        <v>8</v>
      </c>
      <c r="AX65" s="2" t="n">
        <v>8</v>
      </c>
    </row>
    <row r="66" customFormat="false" ht="15" hidden="false" customHeight="false" outlineLevel="0" collapsed="false">
      <c r="A66" s="2" t="n">
        <v>65</v>
      </c>
      <c r="B66" s="3" t="s">
        <v>171</v>
      </c>
      <c r="C66" s="3" t="s">
        <v>71</v>
      </c>
      <c r="D66" s="3" t="s">
        <v>54</v>
      </c>
      <c r="E66" s="2" t="str">
        <f aca="false">HYPERLINK("https://github.com/mitsuhashi/chat-togovar/blob/main/answers/chat_togovar/q32/rs796053166.md", "31")</f>
        <v>31</v>
      </c>
      <c r="F66" s="2" t="str">
        <f aca="false">HYPERLINK("https://github.com/mitsuhashi/chat-togovar/blob/main/answers/gpt-4o/q32/rs796053166.md", "17")</f>
        <v>17</v>
      </c>
      <c r="G66" s="2" t="str">
        <f aca="false">HYPERLINK("https://github.com/mitsuhashi/chat-togovar/blob/main/answers/varchat/rs796053166.md", "40")</f>
        <v>40</v>
      </c>
      <c r="H66" s="2" t="n">
        <v>7</v>
      </c>
      <c r="K66" s="2" t="n">
        <v>7</v>
      </c>
      <c r="N66" s="2" t="n">
        <v>5</v>
      </c>
      <c r="Q66" s="2" t="n">
        <v>5</v>
      </c>
      <c r="T66" s="2" t="n">
        <v>7</v>
      </c>
      <c r="W66" s="2" t="n">
        <v>1</v>
      </c>
      <c r="Z66" s="2" t="n">
        <v>5</v>
      </c>
      <c r="AC66" s="2" t="n">
        <v>5</v>
      </c>
      <c r="AF66" s="2" t="n">
        <v>1</v>
      </c>
      <c r="AI66" s="2" t="n">
        <v>5</v>
      </c>
      <c r="AL66" s="2" t="n">
        <v>8</v>
      </c>
      <c r="AO66" s="2" t="n">
        <v>8</v>
      </c>
      <c r="AR66" s="2" t="n">
        <v>8</v>
      </c>
      <c r="AU66" s="2" t="n">
        <v>8</v>
      </c>
      <c r="AX66" s="2" t="n">
        <v>8</v>
      </c>
    </row>
    <row r="67" customFormat="false" ht="15" hidden="false" customHeight="false" outlineLevel="0" collapsed="false">
      <c r="A67" s="2" t="n">
        <v>66</v>
      </c>
      <c r="B67" s="3" t="s">
        <v>171</v>
      </c>
      <c r="C67" s="3" t="s">
        <v>55</v>
      </c>
      <c r="D67" s="3" t="s">
        <v>56</v>
      </c>
      <c r="E67" s="2" t="str">
        <f aca="false">HYPERLINK("https://github.com/mitsuhashi/chat-togovar/blob/main/answers/chat_togovar/q32/rs762927460.md", "45")</f>
        <v>45</v>
      </c>
      <c r="F67" s="2" t="str">
        <f aca="false">HYPERLINK("https://github.com/mitsuhashi/chat-togovar/blob/main/answers/gpt-4o/q32/rs762927460.md", "17")</f>
        <v>17</v>
      </c>
      <c r="G67" s="2" t="str">
        <f aca="false">HYPERLINK("https://github.com/mitsuhashi/chat-togovar/blob/main/answers/varchat/rs762927460.md", "42")</f>
        <v>42</v>
      </c>
      <c r="H67" s="2" t="n">
        <v>9</v>
      </c>
      <c r="K67" s="2" t="n">
        <v>9</v>
      </c>
      <c r="N67" s="2" t="n">
        <v>9</v>
      </c>
      <c r="Q67" s="2" t="n">
        <v>9</v>
      </c>
      <c r="T67" s="2" t="n">
        <v>9</v>
      </c>
      <c r="W67" s="2" t="n">
        <v>1</v>
      </c>
      <c r="Z67" s="2" t="n">
        <v>5</v>
      </c>
      <c r="AC67" s="2" t="n">
        <v>5</v>
      </c>
      <c r="AF67" s="2" t="n">
        <v>1</v>
      </c>
      <c r="AI67" s="2" t="n">
        <v>5</v>
      </c>
      <c r="AL67" s="2" t="n">
        <v>9</v>
      </c>
      <c r="AO67" s="2" t="n">
        <v>9</v>
      </c>
      <c r="AR67" s="2" t="n">
        <v>8</v>
      </c>
      <c r="AU67" s="2" t="n">
        <v>8</v>
      </c>
      <c r="AX67" s="2" t="n">
        <v>8</v>
      </c>
    </row>
    <row r="68" customFormat="false" ht="15" hidden="false" customHeight="false" outlineLevel="0" collapsed="false">
      <c r="A68" s="2" t="n">
        <v>67</v>
      </c>
      <c r="B68" s="3" t="s">
        <v>171</v>
      </c>
      <c r="C68" s="3" t="s">
        <v>151</v>
      </c>
      <c r="D68" s="3" t="s">
        <v>56</v>
      </c>
      <c r="E68" s="2" t="str">
        <f aca="false">HYPERLINK("https://github.com/mitsuhashi/chat-togovar/blob/main/answers/chat_togovar/q32/rs1170153450.md", "45")</f>
        <v>45</v>
      </c>
      <c r="F68" s="2" t="str">
        <f aca="false">HYPERLINK("https://github.com/mitsuhashi/chat-togovar/blob/main/answers/gpt-4o/q32/rs1170153450.md", "17")</f>
        <v>17</v>
      </c>
      <c r="G68" s="2" t="str">
        <f aca="false">HYPERLINK("https://github.com/mitsuhashi/chat-togovar/blob/main/answers/varchat/rs1170153450.md", "42")</f>
        <v>42</v>
      </c>
      <c r="H68" s="2" t="n">
        <v>9</v>
      </c>
      <c r="K68" s="2" t="n">
        <v>9</v>
      </c>
      <c r="N68" s="2" t="n">
        <v>9</v>
      </c>
      <c r="Q68" s="2" t="n">
        <v>9</v>
      </c>
      <c r="T68" s="2" t="n">
        <v>9</v>
      </c>
      <c r="W68" s="2" t="n">
        <v>1</v>
      </c>
      <c r="Z68" s="2" t="n">
        <v>5</v>
      </c>
      <c r="AC68" s="2" t="n">
        <v>5</v>
      </c>
      <c r="AF68" s="2" t="n">
        <v>1</v>
      </c>
      <c r="AI68" s="2" t="n">
        <v>5</v>
      </c>
      <c r="AL68" s="2" t="n">
        <v>9</v>
      </c>
      <c r="AO68" s="2" t="n">
        <v>9</v>
      </c>
      <c r="AR68" s="2" t="n">
        <v>8</v>
      </c>
      <c r="AU68" s="2" t="n">
        <v>8</v>
      </c>
      <c r="AX68" s="2" t="n">
        <v>8</v>
      </c>
    </row>
    <row r="69" customFormat="false" ht="15" hidden="false" customHeight="false" outlineLevel="0" collapsed="false">
      <c r="A69" s="2" t="n">
        <v>68</v>
      </c>
      <c r="B69" s="3" t="s">
        <v>171</v>
      </c>
      <c r="C69" s="3" t="s">
        <v>61</v>
      </c>
      <c r="D69" s="3" t="s">
        <v>56</v>
      </c>
      <c r="E69" s="2" t="str">
        <f aca="false">HYPERLINK("https://github.com/mitsuhashi/chat-togovar/blob/main/answers/chat_togovar/q32/rs80356821.md", "45")</f>
        <v>45</v>
      </c>
      <c r="F69" s="2" t="str">
        <f aca="false">HYPERLINK("https://github.com/mitsuhashi/chat-togovar/blob/main/answers/gpt-4o/q32/rs80356821.md", "17")</f>
        <v>17</v>
      </c>
      <c r="G69" s="2" t="str">
        <f aca="false">HYPERLINK("https://github.com/mitsuhashi/chat-togovar/blob/main/answers/varchat/rs80356821.md", "40")</f>
        <v>40</v>
      </c>
      <c r="H69" s="2" t="n">
        <v>9</v>
      </c>
      <c r="K69" s="2" t="n">
        <v>9</v>
      </c>
      <c r="N69" s="2" t="n">
        <v>9</v>
      </c>
      <c r="Q69" s="2" t="n">
        <v>9</v>
      </c>
      <c r="T69" s="2" t="n">
        <v>9</v>
      </c>
      <c r="W69" s="2" t="n">
        <v>1</v>
      </c>
      <c r="Z69" s="2" t="n">
        <v>5</v>
      </c>
      <c r="AC69" s="2" t="n">
        <v>5</v>
      </c>
      <c r="AF69" s="2" t="n">
        <v>1</v>
      </c>
      <c r="AI69" s="2" t="n">
        <v>5</v>
      </c>
      <c r="AL69" s="2" t="n">
        <v>8</v>
      </c>
      <c r="AO69" s="2" t="n">
        <v>8</v>
      </c>
      <c r="AR69" s="2" t="n">
        <v>8</v>
      </c>
      <c r="AU69" s="2" t="n">
        <v>8</v>
      </c>
      <c r="AX69" s="2" t="n">
        <v>8</v>
      </c>
    </row>
    <row r="70" customFormat="false" ht="15" hidden="false" customHeight="false" outlineLevel="0" collapsed="false">
      <c r="A70" s="2" t="n">
        <v>69</v>
      </c>
      <c r="B70" s="3" t="s">
        <v>171</v>
      </c>
      <c r="C70" s="3" t="s">
        <v>92</v>
      </c>
      <c r="D70" s="3" t="s">
        <v>56</v>
      </c>
      <c r="E70" s="2" t="str">
        <f aca="false">HYPERLINK("https://github.com/mitsuhashi/chat-togovar/blob/main/answers/chat_togovar/q32/rs886042528.md", "45")</f>
        <v>45</v>
      </c>
      <c r="F70" s="2" t="str">
        <f aca="false">HYPERLINK("https://github.com/mitsuhashi/chat-togovar/blob/main/answers/gpt-4o/q32/rs886042528.md", "17")</f>
        <v>17</v>
      </c>
      <c r="G70" s="2" t="str">
        <f aca="false">HYPERLINK("https://github.com/mitsuhashi/chat-togovar/blob/main/answers/varchat/rs886042528.md", "40")</f>
        <v>40</v>
      </c>
      <c r="H70" s="2" t="n">
        <v>9</v>
      </c>
      <c r="K70" s="2" t="n">
        <v>9</v>
      </c>
      <c r="N70" s="2" t="n">
        <v>9</v>
      </c>
      <c r="Q70" s="2" t="n">
        <v>9</v>
      </c>
      <c r="T70" s="2" t="n">
        <v>9</v>
      </c>
      <c r="W70" s="2" t="n">
        <v>1</v>
      </c>
      <c r="Z70" s="2" t="n">
        <v>5</v>
      </c>
      <c r="AC70" s="2" t="n">
        <v>5</v>
      </c>
      <c r="AF70" s="2" t="n">
        <v>1</v>
      </c>
      <c r="AI70" s="2" t="n">
        <v>5</v>
      </c>
      <c r="AL70" s="2" t="n">
        <v>8</v>
      </c>
      <c r="AO70" s="2" t="n">
        <v>8</v>
      </c>
      <c r="AR70" s="2" t="n">
        <v>8</v>
      </c>
      <c r="AU70" s="2" t="n">
        <v>8</v>
      </c>
      <c r="AX70" s="2" t="n">
        <v>8</v>
      </c>
    </row>
    <row r="71" customFormat="false" ht="15" hidden="false" customHeight="false" outlineLevel="0" collapsed="false">
      <c r="A71" s="2" t="n">
        <v>70</v>
      </c>
      <c r="B71" s="3" t="s">
        <v>173</v>
      </c>
      <c r="C71" s="3" t="s">
        <v>68</v>
      </c>
      <c r="D71" s="3" t="s">
        <v>56</v>
      </c>
      <c r="E71" s="2" t="str">
        <f aca="false">HYPERLINK("https://github.com/mitsuhashi/chat-togovar/blob/main/answers/chat_togovar/q33/rs745774658.md", "43")</f>
        <v>43</v>
      </c>
      <c r="F71" s="2" t="str">
        <f aca="false">HYPERLINK("https://github.com/mitsuhashi/chat-togovar/blob/main/answers/gpt-4o/q33/rs745774658.md", "17")</f>
        <v>17</v>
      </c>
      <c r="G71" s="2" t="str">
        <f aca="false">HYPERLINK("https://github.com/mitsuhashi/chat-togovar/blob/main/answers/varchat/rs745774658.md", "21")</f>
        <v>21</v>
      </c>
      <c r="H71" s="2" t="n">
        <v>9</v>
      </c>
      <c r="J71" s="3" t="s">
        <v>174</v>
      </c>
      <c r="K71" s="2" t="n">
        <v>9</v>
      </c>
      <c r="N71" s="2" t="n">
        <v>8</v>
      </c>
      <c r="Q71" s="2" t="n">
        <v>8</v>
      </c>
      <c r="T71" s="2" t="n">
        <v>9</v>
      </c>
      <c r="W71" s="2" t="n">
        <v>1</v>
      </c>
      <c r="Z71" s="2" t="n">
        <v>5</v>
      </c>
      <c r="AC71" s="2" t="n">
        <v>5</v>
      </c>
      <c r="AF71" s="2" t="n">
        <v>1</v>
      </c>
      <c r="AI71" s="2" t="n">
        <v>5</v>
      </c>
      <c r="AL71" s="2" t="n">
        <v>5</v>
      </c>
      <c r="AO71" s="2" t="n">
        <v>5</v>
      </c>
      <c r="AR71" s="2" t="n">
        <v>2</v>
      </c>
      <c r="AU71" s="2" t="n">
        <v>4</v>
      </c>
      <c r="AX71" s="2" t="n">
        <v>5</v>
      </c>
    </row>
    <row r="72" customFormat="false" ht="15" hidden="false" customHeight="false" outlineLevel="0" collapsed="false">
      <c r="A72" s="2" t="n">
        <v>71</v>
      </c>
      <c r="B72" s="3" t="s">
        <v>173</v>
      </c>
      <c r="C72" s="3" t="s">
        <v>65</v>
      </c>
      <c r="D72" s="3" t="s">
        <v>56</v>
      </c>
      <c r="E72" s="2" t="str">
        <f aca="false">HYPERLINK("https://github.com/mitsuhashi/chat-togovar/blob/main/answers/chat_togovar/q33/rs431905511.md", "31")</f>
        <v>31</v>
      </c>
      <c r="F72" s="2" t="str">
        <f aca="false">HYPERLINK("https://github.com/mitsuhashi/chat-togovar/blob/main/answers/gpt-4o/q33/rs431905511.md", "24")</f>
        <v>24</v>
      </c>
      <c r="G72" s="2" t="str">
        <f aca="false">HYPERLINK("https://github.com/mitsuhashi/chat-togovar/blob/main/answers/varchat/rs431905511.md", "23")</f>
        <v>23</v>
      </c>
      <c r="H72" s="2" t="n">
        <v>7</v>
      </c>
      <c r="K72" s="2" t="n">
        <v>7</v>
      </c>
      <c r="N72" s="2" t="n">
        <v>5</v>
      </c>
      <c r="Q72" s="2" t="n">
        <v>5</v>
      </c>
      <c r="T72" s="2" t="n">
        <v>7</v>
      </c>
      <c r="W72" s="2" t="n">
        <v>5</v>
      </c>
      <c r="Z72" s="2" t="n">
        <v>5</v>
      </c>
      <c r="AC72" s="2" t="n">
        <v>5</v>
      </c>
      <c r="AF72" s="2" t="n">
        <v>4</v>
      </c>
      <c r="AI72" s="2" t="n">
        <v>5</v>
      </c>
      <c r="AL72" s="2" t="n">
        <v>6</v>
      </c>
      <c r="AO72" s="2" t="n">
        <v>5</v>
      </c>
      <c r="AR72" s="2" t="n">
        <v>3</v>
      </c>
      <c r="AU72" s="2" t="n">
        <v>4</v>
      </c>
      <c r="AX72" s="2" t="n">
        <v>5</v>
      </c>
    </row>
    <row r="73" customFormat="false" ht="15" hidden="false" customHeight="false" outlineLevel="0" collapsed="false">
      <c r="A73" s="2" t="n">
        <v>72</v>
      </c>
      <c r="B73" s="3" t="s">
        <v>175</v>
      </c>
      <c r="C73" s="3" t="s">
        <v>61</v>
      </c>
      <c r="D73" s="3" t="s">
        <v>56</v>
      </c>
      <c r="E73" s="2" t="str">
        <f aca="false">HYPERLINK("https://github.com/mitsuhashi/chat-togovar/blob/main/answers/chat_togovar/q34/rs80356821.md", "45")</f>
        <v>45</v>
      </c>
      <c r="F73" s="2" t="str">
        <f aca="false">HYPERLINK("https://github.com/mitsuhashi/chat-togovar/blob/main/answers/gpt-4o/q34/rs80356821.md", "17")</f>
        <v>17</v>
      </c>
      <c r="G73" s="2" t="str">
        <f aca="false">HYPERLINK("https://github.com/mitsuhashi/chat-togovar/blob/main/answers/varchat/rs80356821.md", "28")</f>
        <v>28</v>
      </c>
      <c r="H73" s="2" t="n">
        <v>9</v>
      </c>
      <c r="J73" s="3" t="s">
        <v>176</v>
      </c>
      <c r="K73" s="2" t="n">
        <v>9</v>
      </c>
      <c r="N73" s="2" t="n">
        <v>9</v>
      </c>
      <c r="Q73" s="2" t="n">
        <v>9</v>
      </c>
      <c r="T73" s="2" t="n">
        <v>9</v>
      </c>
      <c r="W73" s="2" t="n">
        <v>1</v>
      </c>
      <c r="Z73" s="2" t="n">
        <v>5</v>
      </c>
      <c r="AC73" s="2" t="n">
        <v>5</v>
      </c>
      <c r="AF73" s="2" t="n">
        <v>1</v>
      </c>
      <c r="AI73" s="2" t="n">
        <v>5</v>
      </c>
      <c r="AL73" s="2" t="n">
        <v>7</v>
      </c>
      <c r="AO73" s="2" t="n">
        <v>7</v>
      </c>
      <c r="AR73" s="2" t="n">
        <v>2</v>
      </c>
      <c r="AU73" s="2" t="n">
        <v>5</v>
      </c>
      <c r="AX73" s="2" t="n">
        <v>7</v>
      </c>
    </row>
    <row r="74" customFormat="false" ht="15" hidden="false" customHeight="false" outlineLevel="0" collapsed="false">
      <c r="A74" s="2" t="n">
        <v>73</v>
      </c>
      <c r="B74" s="3" t="s">
        <v>177</v>
      </c>
      <c r="C74" s="3" t="s">
        <v>63</v>
      </c>
      <c r="D74" s="3" t="s">
        <v>56</v>
      </c>
      <c r="E74" s="2" t="str">
        <f aca="false">HYPERLINK("https://github.com/mitsuhashi/chat-togovar/blob/main/answers/chat_togovar/q35/rs1201448391.md", "45")</f>
        <v>45</v>
      </c>
      <c r="F74" s="2" t="str">
        <f aca="false">HYPERLINK("https://github.com/mitsuhashi/chat-togovar/blob/main/answers/gpt-4o/q35/rs1201448391.md", "24")</f>
        <v>24</v>
      </c>
      <c r="G74" s="2" t="str">
        <f aca="false">HYPERLINK("https://github.com/mitsuhashi/chat-togovar/blob/main/answers/varchat/rs1201448391.md", "28")</f>
        <v>28</v>
      </c>
      <c r="H74" s="2" t="n">
        <v>9</v>
      </c>
      <c r="J74" s="2" t="s">
        <v>178</v>
      </c>
      <c r="K74" s="2" t="n">
        <v>9</v>
      </c>
      <c r="N74" s="2" t="n">
        <v>9</v>
      </c>
      <c r="Q74" s="2" t="n">
        <v>9</v>
      </c>
      <c r="T74" s="2" t="n">
        <v>9</v>
      </c>
      <c r="W74" s="2" t="n">
        <v>5</v>
      </c>
      <c r="Z74" s="2" t="n">
        <v>5</v>
      </c>
      <c r="AC74" s="2" t="n">
        <v>5</v>
      </c>
      <c r="AF74" s="2" t="n">
        <v>4</v>
      </c>
      <c r="AI74" s="2" t="n">
        <v>5</v>
      </c>
      <c r="AL74" s="2" t="n">
        <v>7</v>
      </c>
      <c r="AO74" s="2" t="n">
        <v>7</v>
      </c>
      <c r="AR74" s="2" t="n">
        <v>2</v>
      </c>
      <c r="AU74" s="2" t="n">
        <v>5</v>
      </c>
      <c r="AX74" s="2" t="n">
        <v>7</v>
      </c>
    </row>
    <row r="75" customFormat="false" ht="15" hidden="false" customHeight="false" outlineLevel="0" collapsed="false">
      <c r="A75" s="2" t="n">
        <v>74</v>
      </c>
      <c r="B75" s="3" t="s">
        <v>179</v>
      </c>
      <c r="C75" s="3" t="s">
        <v>106</v>
      </c>
      <c r="D75" s="3" t="s">
        <v>56</v>
      </c>
      <c r="E75" s="2" t="str">
        <f aca="false">HYPERLINK("https://github.com/mitsuhashi/chat-togovar/blob/main/answers/chat_togovar/q36/rs794727152.md", "45")</f>
        <v>45</v>
      </c>
      <c r="F75" s="2" t="str">
        <f aca="false">HYPERLINK("https://github.com/mitsuhashi/chat-togovar/blob/main/answers/gpt-4o/q36/rs794727152.md", "17")</f>
        <v>17</v>
      </c>
      <c r="G75" s="2" t="str">
        <f aca="false">HYPERLINK("https://github.com/mitsuhashi/chat-togovar/blob/main/answers/varchat/rs794727152.md", "37")</f>
        <v>37</v>
      </c>
      <c r="H75" s="2" t="n">
        <v>9</v>
      </c>
      <c r="K75" s="2" t="n">
        <v>9</v>
      </c>
      <c r="N75" s="2" t="n">
        <v>9</v>
      </c>
      <c r="Q75" s="2" t="n">
        <v>9</v>
      </c>
      <c r="T75" s="2" t="n">
        <v>9</v>
      </c>
      <c r="W75" s="2" t="n">
        <v>1</v>
      </c>
      <c r="Z75" s="2" t="n">
        <v>5</v>
      </c>
      <c r="AC75" s="2" t="n">
        <v>5</v>
      </c>
      <c r="AF75" s="2" t="n">
        <v>1</v>
      </c>
      <c r="AI75" s="2" t="n">
        <v>5</v>
      </c>
      <c r="AL75" s="2" t="n">
        <v>8</v>
      </c>
      <c r="AO75" s="2" t="n">
        <v>8</v>
      </c>
      <c r="AR75" s="2" t="n">
        <v>5</v>
      </c>
      <c r="AU75" s="2" t="n">
        <v>8</v>
      </c>
      <c r="AX75" s="2" t="n">
        <v>8</v>
      </c>
    </row>
    <row r="76" customFormat="false" ht="15" hidden="false" customHeight="false" outlineLevel="0" collapsed="false">
      <c r="A76" s="2" t="n">
        <v>75</v>
      </c>
      <c r="B76" s="3" t="s">
        <v>179</v>
      </c>
      <c r="C76" s="3" t="s">
        <v>145</v>
      </c>
      <c r="D76" s="3" t="s">
        <v>56</v>
      </c>
      <c r="E76" s="2" t="str">
        <f aca="false">HYPERLINK("https://github.com/mitsuhashi/chat-togovar/blob/main/answers/chat_togovar/q36/rs587782044.md", "45")</f>
        <v>45</v>
      </c>
      <c r="F76" s="2" t="str">
        <f aca="false">HYPERLINK("https://github.com/mitsuhashi/chat-togovar/blob/main/answers/gpt-4o/q36/rs587782044.md", "20")</f>
        <v>20</v>
      </c>
      <c r="G76" s="2" t="str">
        <f aca="false">HYPERLINK("https://github.com/mitsuhashi/chat-togovar/blob/main/answers/varchat/rs587782044.md", "24")</f>
        <v>24</v>
      </c>
      <c r="H76" s="2" t="n">
        <v>9</v>
      </c>
      <c r="J76" s="2" t="s">
        <v>180</v>
      </c>
      <c r="K76" s="2" t="n">
        <v>9</v>
      </c>
      <c r="N76" s="2" t="n">
        <v>9</v>
      </c>
      <c r="Q76" s="2" t="n">
        <v>9</v>
      </c>
      <c r="T76" s="2" t="n">
        <v>9</v>
      </c>
      <c r="W76" s="2" t="n">
        <v>1</v>
      </c>
      <c r="Z76" s="2" t="n">
        <v>6</v>
      </c>
      <c r="AC76" s="2" t="n">
        <v>6</v>
      </c>
      <c r="AF76" s="2" t="n">
        <v>1</v>
      </c>
      <c r="AI76" s="2" t="n">
        <v>6</v>
      </c>
      <c r="AL76" s="2" t="n">
        <v>7</v>
      </c>
      <c r="AO76" s="2" t="n">
        <v>5</v>
      </c>
      <c r="AR76" s="2" t="n">
        <v>2</v>
      </c>
      <c r="AU76" s="2" t="n">
        <v>5</v>
      </c>
      <c r="AX76" s="2" t="n">
        <v>5</v>
      </c>
    </row>
    <row r="77" customFormat="false" ht="15" hidden="false" customHeight="false" outlineLevel="0" collapsed="false">
      <c r="A77" s="2" t="n">
        <v>76</v>
      </c>
      <c r="B77" s="3" t="s">
        <v>179</v>
      </c>
      <c r="C77" s="3" t="s">
        <v>57</v>
      </c>
      <c r="D77" s="3" t="s">
        <v>56</v>
      </c>
      <c r="E77" s="2" t="str">
        <f aca="false">HYPERLINK("https://github.com/mitsuhashi/chat-togovar/blob/main/answers/chat_togovar/q36/rs12037987.md", "44")</f>
        <v>44</v>
      </c>
      <c r="F77" s="2" t="str">
        <f aca="false">HYPERLINK("https://github.com/mitsuhashi/chat-togovar/blob/main/answers/gpt-4o/q36/rs12037987.md", "17")</f>
        <v>17</v>
      </c>
      <c r="G77" s="2" t="str">
        <f aca="false">HYPERLINK("https://github.com/mitsuhashi/chat-togovar/blob/main/answers/varchat/rs12037987.md", "38")</f>
        <v>38</v>
      </c>
      <c r="H77" s="2" t="n">
        <v>8</v>
      </c>
      <c r="J77" s="2" t="s">
        <v>181</v>
      </c>
      <c r="K77" s="2" t="n">
        <v>9</v>
      </c>
      <c r="N77" s="2" t="n">
        <v>9</v>
      </c>
      <c r="Q77" s="2" t="n">
        <v>9</v>
      </c>
      <c r="T77" s="2" t="n">
        <v>9</v>
      </c>
      <c r="W77" s="2" t="n">
        <v>1</v>
      </c>
      <c r="Z77" s="2" t="n">
        <v>5</v>
      </c>
      <c r="AC77" s="2" t="n">
        <v>5</v>
      </c>
      <c r="AF77" s="2" t="n">
        <v>1</v>
      </c>
      <c r="AI77" s="2" t="n">
        <v>5</v>
      </c>
      <c r="AL77" s="2" t="n">
        <v>8</v>
      </c>
      <c r="AO77" s="2" t="n">
        <v>8</v>
      </c>
      <c r="AR77" s="2" t="n">
        <v>6</v>
      </c>
      <c r="AU77" s="2" t="n">
        <v>8</v>
      </c>
      <c r="AX77" s="2" t="n">
        <v>8</v>
      </c>
    </row>
    <row r="78" customFormat="false" ht="15" hidden="false" customHeight="false" outlineLevel="0" collapsed="false">
      <c r="A78" s="2" t="n">
        <v>77</v>
      </c>
      <c r="B78" s="3" t="s">
        <v>182</v>
      </c>
      <c r="C78" s="3" t="s">
        <v>66</v>
      </c>
      <c r="D78" s="3" t="s">
        <v>56</v>
      </c>
      <c r="E78" s="2" t="str">
        <f aca="false">HYPERLINK("https://github.com/mitsuhashi/chat-togovar/blob/main/answers/chat_togovar/q37/rs121913529.md", "45")</f>
        <v>45</v>
      </c>
      <c r="F78" s="2" t="str">
        <f aca="false">HYPERLINK("https://github.com/mitsuhashi/chat-togovar/blob/main/answers/gpt-4o/q37/rs121913529.md", "23")</f>
        <v>23</v>
      </c>
      <c r="G78" s="2" t="str">
        <f aca="false">HYPERLINK("https://github.com/mitsuhashi/chat-togovar/blob/main/answers/varchat/rs121913529.md", "36")</f>
        <v>36</v>
      </c>
      <c r="H78" s="2" t="n">
        <v>9</v>
      </c>
      <c r="J78" s="2" t="s">
        <v>183</v>
      </c>
      <c r="K78" s="2" t="n">
        <v>9</v>
      </c>
      <c r="N78" s="2" t="n">
        <v>9</v>
      </c>
      <c r="Q78" s="2" t="n">
        <v>9</v>
      </c>
      <c r="T78" s="2" t="n">
        <v>9</v>
      </c>
      <c r="W78" s="2" t="n">
        <v>3</v>
      </c>
      <c r="Z78" s="2" t="n">
        <v>6</v>
      </c>
      <c r="AC78" s="2" t="n">
        <v>7</v>
      </c>
      <c r="AF78" s="2" t="n">
        <v>1</v>
      </c>
      <c r="AI78" s="2" t="n">
        <v>6</v>
      </c>
      <c r="AL78" s="2" t="n">
        <v>9</v>
      </c>
      <c r="AO78" s="2" t="n">
        <v>7</v>
      </c>
      <c r="AR78" s="2" t="n">
        <v>6</v>
      </c>
      <c r="AU78" s="2" t="n">
        <v>7</v>
      </c>
      <c r="AX78" s="2" t="n">
        <v>7</v>
      </c>
    </row>
    <row r="79" customFormat="false" ht="15" hidden="false" customHeight="false" outlineLevel="0" collapsed="false">
      <c r="A79" s="2" t="n">
        <v>78</v>
      </c>
      <c r="B79" s="3" t="s">
        <v>182</v>
      </c>
      <c r="C79" s="3" t="s">
        <v>68</v>
      </c>
      <c r="D79" s="3" t="s">
        <v>56</v>
      </c>
      <c r="E79" s="2" t="str">
        <f aca="false">HYPERLINK("https://github.com/mitsuhashi/chat-togovar/blob/main/answers/chat_togovar/q37/rs745774658.md", "45")</f>
        <v>45</v>
      </c>
      <c r="F79" s="2" t="str">
        <f aca="false">HYPERLINK("https://github.com/mitsuhashi/chat-togovar/blob/main/answers/gpt-4o/q37/rs745774658.md", "17")</f>
        <v>17</v>
      </c>
      <c r="G79" s="2" t="str">
        <f aca="false">HYPERLINK("https://github.com/mitsuhashi/chat-togovar/blob/main/answers/varchat/rs745774658.md", "42")</f>
        <v>42</v>
      </c>
      <c r="H79" s="2" t="n">
        <v>9</v>
      </c>
      <c r="J79" s="2" t="s">
        <v>184</v>
      </c>
      <c r="K79" s="2" t="n">
        <v>9</v>
      </c>
      <c r="N79" s="2" t="n">
        <v>9</v>
      </c>
      <c r="Q79" s="2" t="n">
        <v>9</v>
      </c>
      <c r="T79" s="2" t="n">
        <v>9</v>
      </c>
      <c r="W79" s="2" t="n">
        <v>1</v>
      </c>
      <c r="Y79" s="2" t="s">
        <v>185</v>
      </c>
      <c r="Z79" s="2" t="n">
        <v>5</v>
      </c>
      <c r="AC79" s="2" t="n">
        <v>5</v>
      </c>
      <c r="AF79" s="2" t="n">
        <v>1</v>
      </c>
      <c r="AI79" s="2" t="n">
        <v>5</v>
      </c>
      <c r="AL79" s="2" t="n">
        <v>9</v>
      </c>
      <c r="AO79" s="2" t="n">
        <v>9</v>
      </c>
      <c r="AR79" s="2" t="n">
        <v>7</v>
      </c>
      <c r="AU79" s="2" t="n">
        <v>8</v>
      </c>
      <c r="AX79" s="2" t="n">
        <v>9</v>
      </c>
    </row>
    <row r="80" customFormat="false" ht="15" hidden="false" customHeight="false" outlineLevel="0" collapsed="false">
      <c r="A80" s="2" t="n">
        <v>79</v>
      </c>
      <c r="B80" s="3" t="s">
        <v>186</v>
      </c>
      <c r="C80" s="3" t="s">
        <v>106</v>
      </c>
      <c r="D80" s="3" t="s">
        <v>56</v>
      </c>
      <c r="E80" s="2" t="str">
        <f aca="false">HYPERLINK("https://github.com/mitsuhashi/chat-togovar/blob/main/answers/chat_togovar/q39/rs794727152.md", "45")</f>
        <v>45</v>
      </c>
      <c r="F80" s="2" t="str">
        <f aca="false">HYPERLINK("https://github.com/mitsuhashi/chat-togovar/blob/main/answers/gpt-4o/q39/rs794727152.md", "17")</f>
        <v>17</v>
      </c>
      <c r="G80" s="2" t="str">
        <f aca="false">HYPERLINK("https://github.com/mitsuhashi/chat-togovar/blob/main/answers/varchat/rs794727152.md", "32")</f>
        <v>32</v>
      </c>
      <c r="H80" s="2" t="n">
        <v>9</v>
      </c>
      <c r="J80" s="2" t="s">
        <v>187</v>
      </c>
      <c r="K80" s="2" t="n">
        <v>9</v>
      </c>
      <c r="N80" s="2" t="n">
        <v>9</v>
      </c>
      <c r="Q80" s="2" t="n">
        <v>9</v>
      </c>
      <c r="T80" s="2" t="n">
        <v>9</v>
      </c>
      <c r="W80" s="2" t="n">
        <v>1</v>
      </c>
      <c r="Z80" s="2" t="n">
        <v>5</v>
      </c>
      <c r="AC80" s="2" t="n">
        <v>5</v>
      </c>
      <c r="AF80" s="2" t="n">
        <v>1</v>
      </c>
      <c r="AI80" s="2" t="n">
        <v>5</v>
      </c>
      <c r="AL80" s="2" t="n">
        <v>8</v>
      </c>
      <c r="AO80" s="2" t="n">
        <v>7</v>
      </c>
      <c r="AR80" s="2" t="n">
        <v>5</v>
      </c>
      <c r="AU80" s="2" t="n">
        <v>5</v>
      </c>
      <c r="AX80" s="2" t="n">
        <v>7</v>
      </c>
    </row>
    <row r="81" customFormat="false" ht="65.7" hidden="false" customHeight="true" outlineLevel="0" collapsed="false">
      <c r="A81" s="2" t="n">
        <v>80</v>
      </c>
      <c r="B81" s="3" t="s">
        <v>186</v>
      </c>
      <c r="C81" s="3" t="s">
        <v>57</v>
      </c>
      <c r="D81" s="3" t="s">
        <v>56</v>
      </c>
      <c r="E81" s="2" t="str">
        <f aca="false">HYPERLINK("https://github.com/mitsuhashi/chat-togovar/blob/main/answers/chat_togovar/q39/rs12037987.md", "42")</f>
        <v>42</v>
      </c>
      <c r="F81" s="2" t="str">
        <f aca="false">HYPERLINK("https://github.com/mitsuhashi/chat-togovar/blob/main/answers/gpt-4o/q39/rs12037987.md", "21")</f>
        <v>21</v>
      </c>
      <c r="G81" s="2" t="str">
        <f aca="false">HYPERLINK("https://github.com/mitsuhashi/chat-togovar/blob/main/answers/varchat/rs12037987.md", "37")</f>
        <v>37</v>
      </c>
      <c r="H81" s="2" t="n">
        <v>9</v>
      </c>
      <c r="K81" s="2" t="n">
        <v>9</v>
      </c>
      <c r="N81" s="2" t="n">
        <v>7</v>
      </c>
      <c r="P81" s="4" t="s">
        <v>188</v>
      </c>
      <c r="Q81" s="2" t="n">
        <v>8</v>
      </c>
      <c r="T81" s="2" t="n">
        <v>9</v>
      </c>
      <c r="W81" s="2" t="n">
        <v>1</v>
      </c>
      <c r="Z81" s="2" t="n">
        <v>6</v>
      </c>
      <c r="AC81" s="2" t="n">
        <v>7</v>
      </c>
      <c r="AF81" s="2" t="n">
        <v>1</v>
      </c>
      <c r="AI81" s="2" t="n">
        <v>6</v>
      </c>
      <c r="AL81" s="2" t="n">
        <v>9</v>
      </c>
      <c r="AO81" s="2" t="n">
        <v>8</v>
      </c>
      <c r="AR81" s="2" t="n">
        <v>5</v>
      </c>
      <c r="AU81" s="2" t="n">
        <v>7</v>
      </c>
      <c r="AX81" s="2" t="n">
        <v>8</v>
      </c>
    </row>
    <row r="82" customFormat="false" ht="15" hidden="false" customHeight="false" outlineLevel="0" collapsed="false">
      <c r="A82" s="2" t="n">
        <v>81</v>
      </c>
      <c r="B82" s="3" t="s">
        <v>189</v>
      </c>
      <c r="C82" s="3" t="s">
        <v>55</v>
      </c>
      <c r="D82" s="3" t="s">
        <v>56</v>
      </c>
      <c r="E82" s="2" t="str">
        <f aca="false">HYPERLINK("https://github.com/mitsuhashi/chat-togovar/blob/main/answers/chat_togovar/q40/rs762927460.md", "45")</f>
        <v>45</v>
      </c>
      <c r="F82" s="2" t="str">
        <f aca="false">HYPERLINK("https://github.com/mitsuhashi/chat-togovar/blob/main/answers/gpt-4o/q40/rs762927460.md", "21")</f>
        <v>21</v>
      </c>
      <c r="G82" s="2" t="str">
        <f aca="false">HYPERLINK("https://github.com/mitsuhashi/chat-togovar/blob/main/answers/varchat/rs762927460.md", "38")</f>
        <v>38</v>
      </c>
      <c r="H82" s="2" t="n">
        <v>9</v>
      </c>
      <c r="J82" s="2" t="s">
        <v>190</v>
      </c>
      <c r="K82" s="2" t="n">
        <v>9</v>
      </c>
      <c r="N82" s="2" t="n">
        <v>9</v>
      </c>
      <c r="Q82" s="2" t="n">
        <v>9</v>
      </c>
      <c r="T82" s="2" t="n">
        <v>9</v>
      </c>
      <c r="W82" s="2" t="n">
        <v>3</v>
      </c>
      <c r="Y82" s="2" t="s">
        <v>191</v>
      </c>
      <c r="Z82" s="2" t="n">
        <v>5</v>
      </c>
      <c r="AC82" s="2" t="n">
        <v>5</v>
      </c>
      <c r="AF82" s="2" t="n">
        <v>3</v>
      </c>
      <c r="AI82" s="2" t="n">
        <v>5</v>
      </c>
      <c r="AL82" s="2" t="n">
        <v>9</v>
      </c>
      <c r="AO82" s="2" t="n">
        <v>8</v>
      </c>
      <c r="AR82" s="2" t="n">
        <v>5</v>
      </c>
      <c r="AU82" s="2" t="n">
        <v>8</v>
      </c>
      <c r="AX82" s="2" t="n">
        <v>8</v>
      </c>
    </row>
    <row r="83" customFormat="false" ht="15" hidden="false" customHeight="false" outlineLevel="0" collapsed="false">
      <c r="A83" s="2" t="n">
        <v>82</v>
      </c>
      <c r="B83" s="3" t="s">
        <v>192</v>
      </c>
      <c r="C83" s="3" t="s">
        <v>148</v>
      </c>
      <c r="D83" s="3" t="s">
        <v>56</v>
      </c>
      <c r="E83" s="2" t="str">
        <f aca="false">HYPERLINK("https://github.com/mitsuhashi/chat-togovar/blob/main/answers/chat_togovar/q41/rs1489788269.md", "38")</f>
        <v>38</v>
      </c>
      <c r="F83" s="2" t="str">
        <f aca="false">HYPERLINK("https://github.com/mitsuhashi/chat-togovar/blob/main/answers/gpt-4o/q41/rs1489788269.md", "28")</f>
        <v>28</v>
      </c>
      <c r="G83" s="2" t="str">
        <f aca="false">HYPERLINK("https://github.com/mitsuhashi/chat-togovar/blob/main/answers/varchat/rs1489788269.md", "29")</f>
        <v>29</v>
      </c>
      <c r="H83" s="2" t="n">
        <v>7</v>
      </c>
      <c r="K83" s="2" t="n">
        <v>8</v>
      </c>
      <c r="N83" s="2" t="n">
        <v>8</v>
      </c>
      <c r="Q83" s="2" t="n">
        <v>7</v>
      </c>
      <c r="T83" s="2" t="n">
        <v>8</v>
      </c>
      <c r="W83" s="2" t="n">
        <v>6</v>
      </c>
      <c r="Z83" s="2" t="n">
        <v>6</v>
      </c>
      <c r="AC83" s="2" t="n">
        <v>5</v>
      </c>
      <c r="AF83" s="2" t="n">
        <v>5</v>
      </c>
      <c r="AI83" s="2" t="n">
        <v>6</v>
      </c>
      <c r="AL83" s="2" t="n">
        <v>8</v>
      </c>
      <c r="AO83" s="2" t="n">
        <v>6</v>
      </c>
      <c r="AR83" s="2" t="n">
        <v>2</v>
      </c>
      <c r="AU83" s="2" t="n">
        <v>7</v>
      </c>
      <c r="AX83" s="2" t="n">
        <v>6</v>
      </c>
    </row>
    <row r="84" customFormat="false" ht="15" hidden="false" customHeight="false" outlineLevel="0" collapsed="false">
      <c r="A84" s="2" t="n">
        <v>83</v>
      </c>
      <c r="B84" s="3" t="s">
        <v>192</v>
      </c>
      <c r="C84" s="3" t="s">
        <v>68</v>
      </c>
      <c r="D84" s="3" t="s">
        <v>56</v>
      </c>
      <c r="E84" s="2" t="str">
        <f aca="false">HYPERLINK("https://github.com/mitsuhashi/chat-togovar/blob/main/answers/chat_togovar/q41/rs745774658.md", "30")</f>
        <v>30</v>
      </c>
      <c r="F84" s="2" t="str">
        <f aca="false">HYPERLINK("https://github.com/mitsuhashi/chat-togovar/blob/main/answers/gpt-4o/q41/rs745774658.md", "27")</f>
        <v>27</v>
      </c>
      <c r="G84" s="2" t="str">
        <f aca="false">HYPERLINK("https://github.com/mitsuhashi/chat-togovar/blob/main/answers/varchat/rs745774658.md", "27")</f>
        <v>27</v>
      </c>
      <c r="H84" s="2" t="n">
        <v>7</v>
      </c>
      <c r="K84" s="2" t="n">
        <v>7</v>
      </c>
      <c r="N84" s="2" t="n">
        <v>4</v>
      </c>
      <c r="Q84" s="2" t="n">
        <v>5</v>
      </c>
      <c r="T84" s="2" t="n">
        <v>7</v>
      </c>
      <c r="W84" s="2" t="n">
        <v>6</v>
      </c>
      <c r="Z84" s="2" t="n">
        <v>6</v>
      </c>
      <c r="AC84" s="2" t="n">
        <v>4</v>
      </c>
      <c r="AF84" s="2" t="n">
        <v>5</v>
      </c>
      <c r="AI84" s="2" t="n">
        <v>6</v>
      </c>
      <c r="AL84" s="2" t="n">
        <v>8</v>
      </c>
      <c r="AO84" s="2" t="n">
        <v>6</v>
      </c>
      <c r="AR84" s="2" t="n">
        <v>2</v>
      </c>
      <c r="AU84" s="2" t="n">
        <v>5</v>
      </c>
      <c r="AX84" s="2" t="n">
        <v>6</v>
      </c>
    </row>
    <row r="85" customFormat="false" ht="15" hidden="false" customHeight="false" outlineLevel="0" collapsed="false">
      <c r="A85" s="2" t="n">
        <v>84</v>
      </c>
      <c r="B85" s="3" t="s">
        <v>192</v>
      </c>
      <c r="C85" s="3" t="s">
        <v>125</v>
      </c>
      <c r="D85" s="3" t="s">
        <v>56</v>
      </c>
      <c r="E85" s="2" t="str">
        <f aca="false">HYPERLINK("https://github.com/mitsuhashi/chat-togovar/blob/main/answers/chat_togovar/q41/rs796053216.md", "33")</f>
        <v>33</v>
      </c>
      <c r="F85" s="2" t="str">
        <f aca="false">HYPERLINK("https://github.com/mitsuhashi/chat-togovar/blob/main/answers/gpt-4o/q41/rs796053216.md", "23")</f>
        <v>23</v>
      </c>
      <c r="G85" s="2" t="str">
        <f aca="false">HYPERLINK("https://github.com/mitsuhashi/chat-togovar/blob/main/answers/varchat/rs796053216.md", "26")</f>
        <v>26</v>
      </c>
      <c r="H85" s="2" t="n">
        <v>8</v>
      </c>
      <c r="K85" s="2" t="n">
        <v>7</v>
      </c>
      <c r="N85" s="2" t="n">
        <v>5</v>
      </c>
      <c r="P85" s="2" t="s">
        <v>193</v>
      </c>
      <c r="Q85" s="2" t="n">
        <v>6</v>
      </c>
      <c r="T85" s="2" t="n">
        <v>7</v>
      </c>
      <c r="W85" s="2" t="n">
        <v>2</v>
      </c>
      <c r="Y85" s="2" t="s">
        <v>194</v>
      </c>
      <c r="Z85" s="2" t="n">
        <v>7</v>
      </c>
      <c r="AC85" s="2" t="n">
        <v>5</v>
      </c>
      <c r="AF85" s="2" t="n">
        <v>2</v>
      </c>
      <c r="AI85" s="2" t="n">
        <v>7</v>
      </c>
      <c r="AL85" s="2" t="n">
        <v>8</v>
      </c>
      <c r="AO85" s="2" t="n">
        <v>6</v>
      </c>
      <c r="AR85" s="2" t="n">
        <v>1</v>
      </c>
      <c r="AT85" s="2" t="s">
        <v>195</v>
      </c>
      <c r="AU85" s="2" t="n">
        <v>5</v>
      </c>
      <c r="AX85" s="2" t="n">
        <v>6</v>
      </c>
    </row>
    <row r="86" customFormat="false" ht="15" hidden="false" customHeight="false" outlineLevel="0" collapsed="false">
      <c r="A86" s="2" t="n">
        <v>85</v>
      </c>
      <c r="B86" s="3" t="s">
        <v>192</v>
      </c>
      <c r="C86" s="3" t="s">
        <v>66</v>
      </c>
      <c r="D86" s="3" t="s">
        <v>56</v>
      </c>
      <c r="E86" s="2" t="str">
        <f aca="false">HYPERLINK("https://github.com/mitsuhashi/chat-togovar/blob/main/answers/chat_togovar/q41/rs121913529.md", "26")</f>
        <v>26</v>
      </c>
      <c r="F86" s="2" t="str">
        <f aca="false">HYPERLINK("https://github.com/mitsuhashi/chat-togovar/blob/main/answers/gpt-4o/q41/rs121913529.md", "20")</f>
        <v>20</v>
      </c>
      <c r="G86" s="2" t="str">
        <f aca="false">HYPERLINK("https://github.com/mitsuhashi/chat-togovar/blob/main/answers/varchat/rs121913529.md", "21")</f>
        <v>21</v>
      </c>
      <c r="H86" s="2" t="n">
        <v>8</v>
      </c>
      <c r="K86" s="2" t="n">
        <v>6</v>
      </c>
      <c r="N86" s="2" t="n">
        <v>2</v>
      </c>
      <c r="P86" s="2" t="s">
        <v>196</v>
      </c>
      <c r="Q86" s="2" t="n">
        <v>4</v>
      </c>
      <c r="T86" s="2" t="n">
        <v>6</v>
      </c>
      <c r="W86" s="2" t="n">
        <v>2</v>
      </c>
      <c r="Y86" s="2" t="s">
        <v>197</v>
      </c>
      <c r="Z86" s="2" t="n">
        <v>6</v>
      </c>
      <c r="AC86" s="2" t="n">
        <v>2</v>
      </c>
      <c r="AF86" s="2" t="n">
        <v>4</v>
      </c>
      <c r="AI86" s="2" t="n">
        <v>6</v>
      </c>
      <c r="AL86" s="2" t="n">
        <v>7</v>
      </c>
      <c r="AO86" s="2" t="n">
        <v>5</v>
      </c>
      <c r="AR86" s="2" t="n">
        <v>1</v>
      </c>
      <c r="AU86" s="2" t="n">
        <v>3</v>
      </c>
      <c r="AX86" s="2" t="n">
        <v>5</v>
      </c>
    </row>
    <row r="87" customFormat="false" ht="15" hidden="false" customHeight="false" outlineLevel="0" collapsed="false">
      <c r="A87" s="2" t="n">
        <v>86</v>
      </c>
      <c r="B87" s="3" t="s">
        <v>198</v>
      </c>
      <c r="C87" s="3" t="s">
        <v>66</v>
      </c>
      <c r="D87" s="3" t="s">
        <v>56</v>
      </c>
      <c r="E87" s="2" t="str">
        <f aca="false">HYPERLINK("https://github.com/mitsuhashi/chat-togovar/blob/main/answers/chat_togovar/q42/rs121913529.md", "29")</f>
        <v>29</v>
      </c>
      <c r="F87" s="2" t="str">
        <f aca="false">HYPERLINK("https://github.com/mitsuhashi/chat-togovar/blob/main/answers/gpt-4o/q42/rs121913529.md", "22")</f>
        <v>22</v>
      </c>
      <c r="G87" s="2" t="str">
        <f aca="false">HYPERLINK("https://github.com/mitsuhashi/chat-togovar/blob/main/answers/varchat/rs121913529.md", "25")</f>
        <v>25</v>
      </c>
      <c r="H87" s="2" t="n">
        <v>8</v>
      </c>
      <c r="K87" s="2" t="n">
        <v>7</v>
      </c>
      <c r="N87" s="2" t="n">
        <v>2</v>
      </c>
      <c r="P87" s="2" t="s">
        <v>199</v>
      </c>
      <c r="Q87" s="2" t="n">
        <v>5</v>
      </c>
      <c r="T87" s="2" t="n">
        <v>7</v>
      </c>
      <c r="W87" s="2" t="n">
        <v>1</v>
      </c>
      <c r="Z87" s="2" t="n">
        <v>7</v>
      </c>
      <c r="AC87" s="2" t="n">
        <v>2</v>
      </c>
      <c r="AF87" s="2" t="n">
        <v>5</v>
      </c>
      <c r="AI87" s="2" t="n">
        <v>7</v>
      </c>
      <c r="AL87" s="2" t="n">
        <v>7</v>
      </c>
      <c r="AO87" s="2" t="n">
        <v>6</v>
      </c>
      <c r="AR87" s="2" t="n">
        <v>1</v>
      </c>
      <c r="AU87" s="2" t="n">
        <v>5</v>
      </c>
      <c r="AX87" s="2" t="n">
        <v>6</v>
      </c>
    </row>
    <row r="88" customFormat="false" ht="15" hidden="false" customHeight="false" outlineLevel="0" collapsed="false">
      <c r="A88" s="2" t="n">
        <v>87</v>
      </c>
      <c r="B88" s="3" t="s">
        <v>200</v>
      </c>
      <c r="C88" s="3" t="s">
        <v>66</v>
      </c>
      <c r="D88" s="3" t="s">
        <v>56</v>
      </c>
      <c r="E88" s="2" t="str">
        <f aca="false">HYPERLINK("https://github.com/mitsuhashi/chat-togovar/blob/main/answers/chat_togovar/q43/rs121913529.md", "31")</f>
        <v>31</v>
      </c>
      <c r="F88" s="2" t="str">
        <f aca="false">HYPERLINK("https://github.com/mitsuhashi/chat-togovar/blob/main/answers/gpt-4o/q43/rs121913529.md", "25")</f>
        <v>25</v>
      </c>
      <c r="G88" s="2" t="str">
        <f aca="false">HYPERLINK("https://github.com/mitsuhashi/chat-togovar/blob/main/answers/varchat/rs121913529.md", "23")</f>
        <v>23</v>
      </c>
      <c r="H88" s="2" t="n">
        <v>8</v>
      </c>
      <c r="K88" s="2" t="n">
        <v>8</v>
      </c>
      <c r="N88" s="2" t="n">
        <v>2</v>
      </c>
      <c r="P88" s="3" t="s">
        <v>201</v>
      </c>
      <c r="Q88" s="2" t="n">
        <v>5</v>
      </c>
      <c r="T88" s="2" t="n">
        <v>8</v>
      </c>
      <c r="W88" s="2" t="n">
        <v>2</v>
      </c>
      <c r="Z88" s="2" t="n">
        <v>8</v>
      </c>
      <c r="AC88" s="2" t="n">
        <v>2</v>
      </c>
      <c r="AF88" s="2" t="n">
        <v>5</v>
      </c>
      <c r="AI88" s="2" t="n">
        <v>8</v>
      </c>
      <c r="AL88" s="2" t="n">
        <v>7</v>
      </c>
      <c r="AO88" s="2" t="n">
        <v>5</v>
      </c>
      <c r="AR88" s="2" t="n">
        <v>1</v>
      </c>
      <c r="AU88" s="2" t="n">
        <v>5</v>
      </c>
      <c r="AX88" s="2" t="n">
        <v>5</v>
      </c>
    </row>
    <row r="89" customFormat="false" ht="15" hidden="false" customHeight="false" outlineLevel="0" collapsed="false">
      <c r="A89" s="2" t="n">
        <v>88</v>
      </c>
      <c r="B89" s="3" t="s">
        <v>200</v>
      </c>
      <c r="C89" s="3" t="s">
        <v>70</v>
      </c>
      <c r="D89" s="3" t="s">
        <v>56</v>
      </c>
      <c r="E89" s="2" t="str">
        <f aca="false">HYPERLINK("https://github.com/mitsuhashi/chat-togovar/blob/main/answers/chat_togovar/q43/rs880315.md", "30")</f>
        <v>30</v>
      </c>
      <c r="F89" s="2" t="str">
        <f aca="false">HYPERLINK("https://github.com/mitsuhashi/chat-togovar/blob/main/answers/gpt-4o/q43/rs880315.md", "25")</f>
        <v>25</v>
      </c>
      <c r="G89" s="2" t="str">
        <f aca="false">HYPERLINK("https://github.com/mitsuhashi/chat-togovar/blob/main/answers/varchat/rs880315.md", "23")</f>
        <v>23</v>
      </c>
      <c r="H89" s="2" t="n">
        <v>7</v>
      </c>
      <c r="K89" s="2" t="n">
        <v>8</v>
      </c>
      <c r="N89" s="2" t="n">
        <v>2</v>
      </c>
      <c r="P89" s="3" t="s">
        <v>202</v>
      </c>
      <c r="Q89" s="2" t="n">
        <v>5</v>
      </c>
      <c r="T89" s="2" t="n">
        <v>8</v>
      </c>
      <c r="W89" s="2" t="n">
        <v>2</v>
      </c>
      <c r="Y89" s="2" t="s">
        <v>197</v>
      </c>
      <c r="Z89" s="2" t="n">
        <v>8</v>
      </c>
      <c r="AC89" s="2" t="n">
        <v>2</v>
      </c>
      <c r="AF89" s="2" t="n">
        <v>5</v>
      </c>
      <c r="AI89" s="2" t="n">
        <v>8</v>
      </c>
      <c r="AL89" s="2" t="n">
        <v>7</v>
      </c>
      <c r="AO89" s="2" t="n">
        <v>5</v>
      </c>
      <c r="AR89" s="2" t="n">
        <v>1</v>
      </c>
      <c r="AT89" s="2" t="s">
        <v>203</v>
      </c>
      <c r="AU89" s="2" t="n">
        <v>5</v>
      </c>
      <c r="AX89" s="2" t="n">
        <v>5</v>
      </c>
    </row>
    <row r="90" customFormat="false" ht="15" hidden="false" customHeight="false" outlineLevel="0" collapsed="false">
      <c r="A90" s="2" t="n">
        <v>89</v>
      </c>
      <c r="B90" s="3" t="s">
        <v>204</v>
      </c>
      <c r="C90" s="3" t="s">
        <v>71</v>
      </c>
      <c r="D90" s="3" t="s">
        <v>56</v>
      </c>
      <c r="E90" s="2" t="str">
        <f aca="false">HYPERLINK("https://github.com/mitsuhashi/chat-togovar/blob/main/answers/chat_togovar/q44/rs796053166.md", "25")</f>
        <v>25</v>
      </c>
      <c r="F90" s="2" t="str">
        <f aca="false">HYPERLINK("https://github.com/mitsuhashi/chat-togovar/blob/main/answers/gpt-4o/q44/rs796053166.md", "17")</f>
        <v>17</v>
      </c>
      <c r="G90" s="2" t="str">
        <f aca="false">HYPERLINK("https://github.com/mitsuhashi/chat-togovar/blob/main/answers/varchat/rs796053166.md", "24")</f>
        <v>24</v>
      </c>
      <c r="H90" s="2" t="n">
        <v>7</v>
      </c>
      <c r="K90" s="2" t="n">
        <v>5</v>
      </c>
      <c r="N90" s="2" t="n">
        <v>5</v>
      </c>
      <c r="Q90" s="2" t="n">
        <v>5</v>
      </c>
      <c r="T90" s="2" t="n">
        <v>3</v>
      </c>
      <c r="V90" s="2" t="s">
        <v>205</v>
      </c>
      <c r="W90" s="2" t="n">
        <v>1</v>
      </c>
      <c r="Z90" s="2" t="n">
        <v>5</v>
      </c>
      <c r="AC90" s="2" t="n">
        <v>5</v>
      </c>
      <c r="AF90" s="2" t="n">
        <v>1</v>
      </c>
      <c r="AI90" s="2" t="n">
        <v>5</v>
      </c>
      <c r="AL90" s="2" t="n">
        <v>8</v>
      </c>
      <c r="AO90" s="2" t="n">
        <v>5</v>
      </c>
      <c r="AR90" s="2" t="n">
        <v>1</v>
      </c>
      <c r="AU90" s="2" t="n">
        <v>5</v>
      </c>
      <c r="AX90" s="2" t="n">
        <v>5</v>
      </c>
    </row>
    <row r="91" customFormat="false" ht="15" hidden="false" customHeight="false" outlineLevel="0" collapsed="false">
      <c r="A91" s="2" t="n">
        <v>90</v>
      </c>
      <c r="B91" s="3" t="s">
        <v>206</v>
      </c>
      <c r="C91" s="3" t="s">
        <v>61</v>
      </c>
      <c r="D91" s="3" t="s">
        <v>56</v>
      </c>
      <c r="E91" s="2" t="str">
        <f aca="false">HYPERLINK("https://github.com/mitsuhashi/chat-togovar/blob/main/answers/chat_togovar/q45/rs80356821.md", "25")</f>
        <v>25</v>
      </c>
      <c r="F91" s="2" t="str">
        <f aca="false">HYPERLINK("https://github.com/mitsuhashi/chat-togovar/blob/main/answers/gpt-4o/q45/rs80356821.md", "11")</f>
        <v>11</v>
      </c>
      <c r="G91" s="2" t="str">
        <f aca="false">HYPERLINK("https://github.com/mitsuhashi/chat-togovar/blob/main/answers/varchat/rs80356821.md", "23")</f>
        <v>23</v>
      </c>
      <c r="H91" s="2" t="n">
        <v>8</v>
      </c>
      <c r="K91" s="2" t="n">
        <v>6</v>
      </c>
      <c r="N91" s="2" t="n">
        <v>2</v>
      </c>
      <c r="Q91" s="2" t="n">
        <v>7</v>
      </c>
      <c r="T91" s="2" t="n">
        <v>2</v>
      </c>
      <c r="V91" s="2" t="s">
        <v>207</v>
      </c>
      <c r="W91" s="2" t="n">
        <v>0</v>
      </c>
      <c r="Y91" s="2" t="s">
        <v>208</v>
      </c>
      <c r="Z91" s="2" t="n">
        <v>4</v>
      </c>
      <c r="AC91" s="2" t="n">
        <v>2</v>
      </c>
      <c r="AF91" s="2" t="n">
        <v>1</v>
      </c>
      <c r="AI91" s="2" t="n">
        <v>4</v>
      </c>
      <c r="AL91" s="2" t="n">
        <v>6</v>
      </c>
      <c r="AO91" s="2" t="n">
        <v>6</v>
      </c>
      <c r="AR91" s="2" t="n">
        <v>1</v>
      </c>
      <c r="AU91" s="2" t="n">
        <v>6</v>
      </c>
      <c r="AX91" s="2" t="n">
        <v>4</v>
      </c>
    </row>
    <row r="92" customFormat="false" ht="15" hidden="false" customHeight="false" outlineLevel="0" collapsed="false">
      <c r="A92" s="2" t="n">
        <v>91</v>
      </c>
      <c r="B92" s="3" t="s">
        <v>206</v>
      </c>
      <c r="C92" s="3" t="s">
        <v>151</v>
      </c>
      <c r="D92" s="3" t="s">
        <v>56</v>
      </c>
      <c r="E92" s="2" t="str">
        <f aca="false">HYPERLINK("https://github.com/mitsuhashi/chat-togovar/blob/main/answers/chat_togovar/q45/rs1170153450.md", "27")</f>
        <v>27</v>
      </c>
      <c r="F92" s="2" t="str">
        <f aca="false">HYPERLINK("https://github.com/mitsuhashi/chat-togovar/blob/main/answers/gpt-4o/q45/rs1170153450.md", "15")</f>
        <v>15</v>
      </c>
      <c r="G92" s="2" t="str">
        <f aca="false">HYPERLINK("https://github.com/mitsuhashi/chat-togovar/blob/main/answers/varchat/rs1170153450.md", "23")</f>
        <v>23</v>
      </c>
      <c r="H92" s="2" t="n">
        <v>8</v>
      </c>
      <c r="K92" s="2" t="n">
        <v>5</v>
      </c>
      <c r="N92" s="2" t="n">
        <v>2</v>
      </c>
      <c r="P92" s="2" t="s">
        <v>209</v>
      </c>
      <c r="Q92" s="2" t="n">
        <v>7</v>
      </c>
      <c r="T92" s="2" t="n">
        <v>5</v>
      </c>
      <c r="W92" s="2" t="n">
        <v>1</v>
      </c>
      <c r="Y92" s="2" t="s">
        <v>210</v>
      </c>
      <c r="Z92" s="2" t="n">
        <v>5</v>
      </c>
      <c r="AC92" s="2" t="n">
        <v>2</v>
      </c>
      <c r="AF92" s="2" t="n">
        <v>2</v>
      </c>
      <c r="AI92" s="2" t="n">
        <v>5</v>
      </c>
      <c r="AL92" s="2" t="n">
        <v>7</v>
      </c>
      <c r="AO92" s="2" t="n">
        <v>6</v>
      </c>
      <c r="AR92" s="2" t="n">
        <v>1</v>
      </c>
      <c r="AU92" s="2" t="n">
        <v>6</v>
      </c>
      <c r="AX92" s="2" t="n">
        <v>3</v>
      </c>
      <c r="AZ92" s="2" t="s">
        <v>211</v>
      </c>
    </row>
    <row r="93" customFormat="false" ht="15" hidden="false" customHeight="false" outlineLevel="0" collapsed="false">
      <c r="A93" s="2" t="n">
        <v>92</v>
      </c>
      <c r="B93" s="3" t="s">
        <v>212</v>
      </c>
      <c r="C93" s="3" t="s">
        <v>72</v>
      </c>
      <c r="D93" s="3" t="s">
        <v>56</v>
      </c>
      <c r="E93" s="2" t="str">
        <f aca="false">HYPERLINK("https://github.com/mitsuhashi/chat-togovar/blob/main/answers/chat_togovar/q46/rs796053229.md", "24")</f>
        <v>24</v>
      </c>
      <c r="F93" s="2" t="str">
        <f aca="false">HYPERLINK("https://github.com/mitsuhashi/chat-togovar/blob/main/answers/gpt-4o/q46/rs796053229.md", "15")</f>
        <v>15</v>
      </c>
      <c r="G93" s="2" t="str">
        <f aca="false">HYPERLINK("https://github.com/mitsuhashi/chat-togovar/blob/main/answers/varchat/rs796053229.md", "21")</f>
        <v>21</v>
      </c>
      <c r="H93" s="2" t="n">
        <v>7</v>
      </c>
      <c r="K93" s="2" t="n">
        <v>5</v>
      </c>
      <c r="N93" s="2" t="n">
        <v>2</v>
      </c>
      <c r="P93" s="2" t="s">
        <v>213</v>
      </c>
      <c r="Q93" s="2" t="n">
        <v>5</v>
      </c>
      <c r="T93" s="2" t="n">
        <v>5</v>
      </c>
      <c r="W93" s="2" t="n">
        <v>1</v>
      </c>
      <c r="Z93" s="2" t="n">
        <v>5</v>
      </c>
      <c r="AC93" s="2" t="n">
        <v>2</v>
      </c>
      <c r="AF93" s="2" t="n">
        <v>4</v>
      </c>
      <c r="AI93" s="2" t="n">
        <v>3</v>
      </c>
      <c r="AL93" s="2" t="n">
        <v>7</v>
      </c>
      <c r="AO93" s="2" t="n">
        <v>5</v>
      </c>
      <c r="AR93" s="2" t="n">
        <v>2</v>
      </c>
      <c r="AU93" s="2" t="n">
        <v>5</v>
      </c>
      <c r="AX93" s="2" t="n">
        <v>2</v>
      </c>
    </row>
    <row r="94" customFormat="false" ht="15" hidden="false" customHeight="false" outlineLevel="0" collapsed="false">
      <c r="A94" s="2" t="n">
        <v>93</v>
      </c>
      <c r="B94" s="3" t="s">
        <v>212</v>
      </c>
      <c r="C94" s="3" t="s">
        <v>84</v>
      </c>
      <c r="D94" s="3" t="s">
        <v>56</v>
      </c>
      <c r="E94" s="2" t="str">
        <f aca="false">HYPERLINK("https://github.com/mitsuhashi/chat-togovar/blob/main/answers/chat_togovar/q46/rs876660744.md", "27")</f>
        <v>27</v>
      </c>
      <c r="F94" s="2" t="str">
        <f aca="false">HYPERLINK("https://github.com/mitsuhashi/chat-togovar/blob/main/answers/gpt-4o/q46/rs876660744.md", "17")</f>
        <v>17</v>
      </c>
      <c r="G94" s="2" t="str">
        <f aca="false">HYPERLINK("https://github.com/mitsuhashi/chat-togovar/blob/main/answers/varchat/rs876660744.md", "22")</f>
        <v>22</v>
      </c>
      <c r="H94" s="2" t="n">
        <v>7</v>
      </c>
      <c r="K94" s="2" t="n">
        <v>7</v>
      </c>
      <c r="N94" s="2" t="n">
        <v>3</v>
      </c>
      <c r="Q94" s="2" t="n">
        <v>7</v>
      </c>
      <c r="T94" s="2" t="n">
        <v>3</v>
      </c>
      <c r="W94" s="2" t="n">
        <v>1</v>
      </c>
      <c r="Z94" s="2" t="n">
        <v>6</v>
      </c>
      <c r="AC94" s="2" t="n">
        <v>2</v>
      </c>
      <c r="AF94" s="2" t="n">
        <v>6</v>
      </c>
      <c r="AI94" s="2" t="n">
        <v>2</v>
      </c>
      <c r="AL94" s="2" t="n">
        <v>7</v>
      </c>
      <c r="AO94" s="2" t="n">
        <v>6</v>
      </c>
      <c r="AR94" s="2" t="n">
        <v>1</v>
      </c>
      <c r="AU94" s="2" t="n">
        <v>6</v>
      </c>
      <c r="AX94" s="2" t="n">
        <v>2</v>
      </c>
    </row>
    <row r="95" customFormat="false" ht="15" hidden="false" customHeight="false" outlineLevel="0" collapsed="false">
      <c r="A95" s="2" t="n">
        <v>94</v>
      </c>
      <c r="B95" s="3" t="s">
        <v>214</v>
      </c>
      <c r="C95" s="3" t="s">
        <v>70</v>
      </c>
      <c r="D95" s="3" t="s">
        <v>56</v>
      </c>
      <c r="E95" s="2" t="str">
        <f aca="false">HYPERLINK("https://github.com/mitsuhashi/chat-togovar/blob/main/answers/chat_togovar/q48/rs880315.md", "45")</f>
        <v>45</v>
      </c>
      <c r="F95" s="2" t="str">
        <f aca="false">HYPERLINK("https://github.com/mitsuhashi/chat-togovar/blob/main/answers/gpt-4o/q48/rs880315.md", "40")</f>
        <v>40</v>
      </c>
      <c r="G95" s="2" t="str">
        <f aca="false">HYPERLINK("https://github.com/mitsuhashi/chat-togovar/blob/main/answers/varchat/rs880315.md", "32")</f>
        <v>32</v>
      </c>
      <c r="H95" s="2" t="n">
        <v>9</v>
      </c>
      <c r="K95" s="2" t="n">
        <v>9</v>
      </c>
      <c r="N95" s="2" t="n">
        <v>9</v>
      </c>
      <c r="Q95" s="2" t="n">
        <v>9</v>
      </c>
      <c r="T95" s="2" t="n">
        <v>9</v>
      </c>
      <c r="W95" s="2" t="n">
        <v>8</v>
      </c>
      <c r="Z95" s="2" t="n">
        <v>8</v>
      </c>
      <c r="AC95" s="2" t="n">
        <v>8</v>
      </c>
      <c r="AF95" s="2" t="n">
        <v>8</v>
      </c>
      <c r="AI95" s="2" t="n">
        <v>8</v>
      </c>
      <c r="AL95" s="2" t="n">
        <v>8</v>
      </c>
      <c r="AO95" s="2" t="n">
        <v>8</v>
      </c>
      <c r="AR95" s="2" t="n">
        <v>4</v>
      </c>
      <c r="AU95" s="2" t="n">
        <v>8</v>
      </c>
      <c r="AX95" s="2" t="n">
        <v>4</v>
      </c>
    </row>
    <row r="96" customFormat="false" ht="15" hidden="false" customHeight="false" outlineLevel="0" collapsed="false">
      <c r="A96" s="2" t="n">
        <v>95</v>
      </c>
      <c r="B96" s="3" t="s">
        <v>215</v>
      </c>
      <c r="C96" s="3" t="s">
        <v>74</v>
      </c>
      <c r="D96" s="3" t="s">
        <v>56</v>
      </c>
      <c r="E96" s="2" t="str">
        <f aca="false">HYPERLINK("https://github.com/mitsuhashi/chat-togovar/blob/main/answers/chat_togovar/q49/rs794726784.md", "50")</f>
        <v>50</v>
      </c>
      <c r="F96" s="2" t="str">
        <f aca="false">HYPERLINK("https://github.com/mitsuhashi/chat-togovar/blob/main/answers/gpt-4o/q49/rs794726784.md", "17")</f>
        <v>17</v>
      </c>
      <c r="G96" s="2" t="str">
        <f aca="false">HYPERLINK("https://github.com/mitsuhashi/chat-togovar/blob/main/answers/varchat/rs794726784.md", "22")</f>
        <v>22</v>
      </c>
      <c r="H96" s="2" t="n">
        <v>10</v>
      </c>
      <c r="J96" s="2" t="s">
        <v>216</v>
      </c>
      <c r="K96" s="2" t="n">
        <v>10</v>
      </c>
      <c r="N96" s="2" t="n">
        <v>10</v>
      </c>
      <c r="Q96" s="2" t="n">
        <v>10</v>
      </c>
      <c r="T96" s="2" t="n">
        <v>10</v>
      </c>
      <c r="W96" s="2" t="n">
        <v>2</v>
      </c>
      <c r="Z96" s="2" t="n">
        <v>5</v>
      </c>
      <c r="AC96" s="2" t="n">
        <v>2</v>
      </c>
      <c r="AF96" s="2" t="n">
        <v>5</v>
      </c>
      <c r="AI96" s="2" t="n">
        <v>3</v>
      </c>
      <c r="AL96" s="2" t="n">
        <v>8</v>
      </c>
      <c r="AO96" s="2" t="n">
        <v>5</v>
      </c>
      <c r="AR96" s="2" t="n">
        <v>2</v>
      </c>
      <c r="AU96" s="2" t="n">
        <v>5</v>
      </c>
      <c r="AX96" s="2" t="n">
        <v>2</v>
      </c>
    </row>
    <row r="97" customFormat="false" ht="15" hidden="false" customHeight="false" outlineLevel="0" collapsed="false">
      <c r="A97" s="2" t="n">
        <v>96</v>
      </c>
      <c r="B97" s="3" t="s">
        <v>215</v>
      </c>
      <c r="C97" s="3" t="s">
        <v>89</v>
      </c>
      <c r="D97" s="3" t="s">
        <v>56</v>
      </c>
      <c r="E97" s="2" t="str">
        <f aca="false">HYPERLINK("https://github.com/mitsuhashi/chat-togovar/blob/main/answers/chat_togovar/q49/rs727504136.md", "50")</f>
        <v>50</v>
      </c>
      <c r="F97" s="2" t="str">
        <f aca="false">HYPERLINK("https://github.com/mitsuhashi/chat-togovar/blob/main/answers/gpt-4o/q49/rs727504136.md", "16")</f>
        <v>16</v>
      </c>
      <c r="G97" s="2" t="str">
        <f aca="false">HYPERLINK("https://github.com/mitsuhashi/chat-togovar/blob/main/answers/varchat/rs727504136.md", "24")</f>
        <v>24</v>
      </c>
      <c r="H97" s="2" t="n">
        <v>10</v>
      </c>
      <c r="K97" s="2" t="n">
        <v>10</v>
      </c>
      <c r="N97" s="2" t="n">
        <v>10</v>
      </c>
      <c r="Q97" s="2" t="n">
        <v>10</v>
      </c>
      <c r="T97" s="2" t="n">
        <v>10</v>
      </c>
      <c r="W97" s="2" t="n">
        <v>1</v>
      </c>
      <c r="Z97" s="2" t="n">
        <v>5</v>
      </c>
      <c r="AC97" s="2" t="n">
        <v>2</v>
      </c>
      <c r="AF97" s="2" t="n">
        <v>5</v>
      </c>
      <c r="AI97" s="2" t="n">
        <v>3</v>
      </c>
      <c r="AL97" s="2" t="n">
        <v>8</v>
      </c>
      <c r="AO97" s="2" t="n">
        <v>6</v>
      </c>
      <c r="AR97" s="2" t="n">
        <v>2</v>
      </c>
      <c r="AU97" s="2" t="n">
        <v>5</v>
      </c>
      <c r="AX97" s="2" t="n">
        <v>3</v>
      </c>
    </row>
    <row r="98" customFormat="false" ht="15" hidden="false" customHeight="false" outlineLevel="0" collapsed="false">
      <c r="A98" s="2" t="n">
        <v>97</v>
      </c>
      <c r="B98" s="3" t="s">
        <v>217</v>
      </c>
      <c r="C98" s="3" t="s">
        <v>122</v>
      </c>
      <c r="D98" s="3" t="s">
        <v>56</v>
      </c>
      <c r="E98" s="2" t="str">
        <f aca="false">HYPERLINK("https://github.com/mitsuhashi/chat-togovar/blob/main/answers/chat_togovar/q50/rs34637584.md", "50")</f>
        <v>50</v>
      </c>
      <c r="F98" s="2" t="str">
        <f aca="false">HYPERLINK("https://github.com/mitsuhashi/chat-togovar/blob/main/answers/gpt-4o/q50/rs34637584.md", "34")</f>
        <v>34</v>
      </c>
      <c r="G98" s="2" t="str">
        <f aca="false">HYPERLINK("https://github.com/mitsuhashi/chat-togovar/blob/main/answers/varchat/rs34637584.md", "23")</f>
        <v>23</v>
      </c>
      <c r="H98" s="2" t="n">
        <v>10</v>
      </c>
      <c r="J98" s="2" t="s">
        <v>218</v>
      </c>
      <c r="K98" s="2" t="n">
        <v>10</v>
      </c>
      <c r="N98" s="2" t="n">
        <v>10</v>
      </c>
      <c r="Q98" s="2" t="n">
        <v>10</v>
      </c>
      <c r="T98" s="2" t="n">
        <v>10</v>
      </c>
      <c r="W98" s="2" t="n">
        <v>8</v>
      </c>
      <c r="Z98" s="2" t="n">
        <v>8</v>
      </c>
      <c r="AC98" s="2" t="n">
        <v>6</v>
      </c>
      <c r="AE98" s="2" t="s">
        <v>219</v>
      </c>
      <c r="AF98" s="2" t="n">
        <v>6</v>
      </c>
      <c r="AI98" s="2" t="n">
        <v>6</v>
      </c>
      <c r="AL98" s="2" t="n">
        <v>7</v>
      </c>
      <c r="AO98" s="2" t="n">
        <v>6</v>
      </c>
      <c r="AR98" s="2" t="n">
        <v>2</v>
      </c>
      <c r="AU98" s="2" t="n">
        <v>6</v>
      </c>
      <c r="AX98" s="2" t="n">
        <v>2</v>
      </c>
    </row>
    <row r="99" customFormat="false" ht="15" hidden="false" customHeight="false" outlineLevel="0" collapsed="false">
      <c r="A99" s="2" t="n">
        <v>98</v>
      </c>
      <c r="B99" s="3" t="s">
        <v>217</v>
      </c>
      <c r="C99" s="3" t="s">
        <v>70</v>
      </c>
      <c r="D99" s="3" t="s">
        <v>56</v>
      </c>
      <c r="E99" s="2" t="str">
        <f aca="false">HYPERLINK("https://github.com/mitsuhashi/chat-togovar/blob/main/answers/chat_togovar/q50/rs880315.md", "50")</f>
        <v>50</v>
      </c>
      <c r="F99" s="2" t="str">
        <f aca="false">HYPERLINK("https://github.com/mitsuhashi/chat-togovar/blob/main/answers/gpt-4o/q50/rs880315.md", "28")</f>
        <v>28</v>
      </c>
      <c r="G99" s="2" t="str">
        <f aca="false">HYPERLINK("https://github.com/mitsuhashi/chat-togovar/blob/main/answers/varchat/rs880315.md", "23")</f>
        <v>23</v>
      </c>
      <c r="H99" s="2" t="n">
        <v>10</v>
      </c>
      <c r="K99" s="2" t="n">
        <v>10</v>
      </c>
      <c r="N99" s="2" t="n">
        <v>10</v>
      </c>
      <c r="Q99" s="2" t="n">
        <v>10</v>
      </c>
      <c r="T99" s="2" t="n">
        <v>10</v>
      </c>
      <c r="W99" s="2" t="n">
        <v>1</v>
      </c>
      <c r="Z99" s="2" t="n">
        <v>7</v>
      </c>
      <c r="AC99" s="2" t="n">
        <v>7</v>
      </c>
      <c r="AF99" s="2" t="n">
        <v>7</v>
      </c>
      <c r="AI99" s="2" t="n">
        <v>6</v>
      </c>
      <c r="AL99" s="2" t="n">
        <v>7</v>
      </c>
      <c r="AO99" s="2" t="n">
        <v>5</v>
      </c>
      <c r="AR99" s="2" t="n">
        <v>2</v>
      </c>
      <c r="AU99" s="2" t="n">
        <v>7</v>
      </c>
      <c r="AX99" s="2" t="n">
        <v>2</v>
      </c>
    </row>
    <row r="100" customFormat="false" ht="15" hidden="false" customHeight="false" outlineLevel="0" collapsed="false">
      <c r="A100" s="2" t="n">
        <v>99</v>
      </c>
      <c r="B100" s="3" t="s">
        <v>217</v>
      </c>
      <c r="C100" s="3" t="s">
        <v>53</v>
      </c>
      <c r="D100" s="3" t="s">
        <v>56</v>
      </c>
      <c r="E100" s="2" t="str">
        <f aca="false">HYPERLINK("https://github.com/mitsuhashi/chat-togovar/blob/main/answers/chat_togovar/q50/rs704341.md", "50")</f>
        <v>50</v>
      </c>
      <c r="F100" s="2" t="str">
        <f aca="false">HYPERLINK("https://github.com/mitsuhashi/chat-togovar/blob/main/answers/gpt-4o/q50/rs704341.md", "33")</f>
        <v>33</v>
      </c>
      <c r="G100" s="2" t="str">
        <f aca="false">HYPERLINK("https://github.com/mitsuhashi/chat-togovar/blob/main/answers/varchat/rs704341.md", "25")</f>
        <v>25</v>
      </c>
      <c r="H100" s="2" t="n">
        <v>10</v>
      </c>
      <c r="K100" s="2" t="n">
        <v>10</v>
      </c>
      <c r="N100" s="2" t="n">
        <v>10</v>
      </c>
      <c r="Q100" s="2" t="n">
        <v>10</v>
      </c>
      <c r="T100" s="2" t="n">
        <v>10</v>
      </c>
      <c r="W100" s="2" t="n">
        <v>1</v>
      </c>
      <c r="Z100" s="2" t="n">
        <v>8</v>
      </c>
      <c r="AC100" s="2" t="n">
        <v>8</v>
      </c>
      <c r="AF100" s="2" t="n">
        <v>8</v>
      </c>
      <c r="AI100" s="2" t="n">
        <v>8</v>
      </c>
      <c r="AL100" s="2" t="n">
        <v>7</v>
      </c>
      <c r="AO100" s="2" t="n">
        <v>8</v>
      </c>
      <c r="AR100" s="2" t="n">
        <v>1</v>
      </c>
      <c r="AU100" s="2" t="n">
        <v>8</v>
      </c>
      <c r="AX100" s="2" t="n">
        <v>1</v>
      </c>
    </row>
    <row r="101" customFormat="false" ht="15" hidden="false" customHeight="false" outlineLevel="0" collapsed="false">
      <c r="A101" s="2" t="n">
        <v>100</v>
      </c>
      <c r="B101" s="3" t="s">
        <v>217</v>
      </c>
      <c r="C101" s="3" t="s">
        <v>59</v>
      </c>
      <c r="D101" s="3" t="s">
        <v>56</v>
      </c>
      <c r="E101" s="2" t="str">
        <f aca="false">HYPERLINK("https://github.com/mitsuhashi/chat-togovar/blob/main/answers/chat_togovar/q50/rs571414497.md", "50")</f>
        <v>50</v>
      </c>
      <c r="F101" s="2" t="str">
        <f aca="false">HYPERLINK("https://github.com/mitsuhashi/chat-togovar/blob/main/answers/gpt-4o/q50/rs571414497.md", "45")</f>
        <v>45</v>
      </c>
      <c r="G101" s="2" t="str">
        <f aca="false">HYPERLINK("https://github.com/mitsuhashi/chat-togovar/blob/main/answers/varchat/rs571414497.md", "25")</f>
        <v>25</v>
      </c>
      <c r="H101" s="2" t="n">
        <v>10</v>
      </c>
      <c r="K101" s="2" t="n">
        <v>10</v>
      </c>
      <c r="N101" s="2" t="n">
        <v>10</v>
      </c>
      <c r="Q101" s="2" t="n">
        <v>10</v>
      </c>
      <c r="T101" s="2" t="n">
        <v>10</v>
      </c>
      <c r="W101" s="2" t="n">
        <v>9</v>
      </c>
      <c r="Z101" s="2" t="n">
        <v>9</v>
      </c>
      <c r="AC101" s="2" t="n">
        <v>9</v>
      </c>
      <c r="AF101" s="2" t="n">
        <v>9</v>
      </c>
      <c r="AI101" s="2" t="n">
        <v>9</v>
      </c>
      <c r="AL101" s="2" t="n">
        <v>8</v>
      </c>
      <c r="AO101" s="2" t="n">
        <v>7</v>
      </c>
      <c r="AR101" s="2" t="n">
        <v>1</v>
      </c>
      <c r="AU101" s="2" t="n">
        <v>7</v>
      </c>
      <c r="AX101" s="2" t="n">
        <v>2</v>
      </c>
    </row>
    <row r="102" customFormat="false" ht="15" hidden="false" customHeight="false" outlineLevel="0" collapsed="false">
      <c r="A102" s="2" t="n">
        <v>101</v>
      </c>
      <c r="B102" s="3" t="s">
        <v>52</v>
      </c>
      <c r="C102" s="3" t="s">
        <v>70</v>
      </c>
      <c r="D102" s="3" t="s">
        <v>56</v>
      </c>
      <c r="E102" s="2" t="str">
        <f aca="false">HYPERLINK("https://github.com/mitsuhashi/chat-togovar/blob/main/answers/chat_togovar/q1/rs880315.md", "45")</f>
        <v>45</v>
      </c>
      <c r="F102" s="2" t="str">
        <f aca="false">HYPERLINK("https://github.com/mitsuhashi/chat-togovar/blob/main/answers/gpt-4o/q1/rs880315.md", "22")</f>
        <v>22</v>
      </c>
      <c r="G102" s="2" t="str">
        <f aca="false">HYPERLINK("https://github.com/mitsuhashi/chat-togovar/blob/main/answers/varchat/rs880315.md", "40")</f>
        <v>40</v>
      </c>
      <c r="H102" s="2" t="n">
        <v>9</v>
      </c>
      <c r="K102" s="2" t="n">
        <v>9</v>
      </c>
      <c r="N102" s="2" t="n">
        <v>9</v>
      </c>
      <c r="Q102" s="2" t="n">
        <v>9</v>
      </c>
      <c r="T102" s="2" t="n">
        <v>9</v>
      </c>
      <c r="W102" s="2" t="n">
        <v>1</v>
      </c>
      <c r="Z102" s="2" t="n">
        <v>7</v>
      </c>
      <c r="AC102" s="2" t="n">
        <v>8</v>
      </c>
      <c r="AF102" s="2" t="n">
        <v>1</v>
      </c>
      <c r="AI102" s="2" t="n">
        <v>5</v>
      </c>
      <c r="AL102" s="2" t="n">
        <v>8</v>
      </c>
      <c r="AO102" s="2" t="n">
        <v>8</v>
      </c>
      <c r="AR102" s="2" t="n">
        <v>8</v>
      </c>
      <c r="AU102" s="2" t="n">
        <v>8</v>
      </c>
      <c r="AX102" s="2" t="n">
        <v>8</v>
      </c>
    </row>
    <row r="103" customFormat="false" ht="15" hidden="false" customHeight="false" outlineLevel="0" collapsed="false">
      <c r="A103" s="2" t="n">
        <v>102</v>
      </c>
      <c r="B103" s="3" t="s">
        <v>58</v>
      </c>
      <c r="C103" s="3" t="s">
        <v>220</v>
      </c>
      <c r="D103" s="3" t="s">
        <v>56</v>
      </c>
      <c r="E103" s="2" t="str">
        <f aca="false">HYPERLINK("https://github.com/mitsuhashi/chat-togovar/blob/main/answers/chat_togovar/q2/rs796052984.md", "29")</f>
        <v>29</v>
      </c>
      <c r="F103" s="2" t="str">
        <f aca="false">HYPERLINK("https://github.com/mitsuhashi/chat-togovar/blob/main/answers/gpt-4o/q2/rs796052984.md", "14")</f>
        <v>14</v>
      </c>
      <c r="G103" s="2" t="str">
        <f aca="false">HYPERLINK("https://github.com/mitsuhashi/chat-togovar/blob/main/answers/varchat/rs796052984.md", "21")</f>
        <v>21</v>
      </c>
      <c r="H103" s="2" t="n">
        <v>5</v>
      </c>
      <c r="J103" s="3" t="s">
        <v>221</v>
      </c>
      <c r="K103" s="2" t="n">
        <v>7</v>
      </c>
      <c r="N103" s="2" t="n">
        <v>5</v>
      </c>
      <c r="Q103" s="2" t="n">
        <v>5</v>
      </c>
      <c r="T103" s="2" t="n">
        <v>7</v>
      </c>
      <c r="W103" s="2" t="n">
        <v>0</v>
      </c>
      <c r="Y103" s="2" t="s">
        <v>222</v>
      </c>
      <c r="Z103" s="2" t="n">
        <v>5</v>
      </c>
      <c r="AC103" s="2" t="n">
        <v>5</v>
      </c>
      <c r="AF103" s="2" t="n">
        <v>0</v>
      </c>
      <c r="AI103" s="2" t="n">
        <v>4</v>
      </c>
      <c r="AL103" s="2" t="n">
        <v>5</v>
      </c>
      <c r="AO103" s="2" t="n">
        <v>5</v>
      </c>
      <c r="AR103" s="2" t="n">
        <v>1</v>
      </c>
      <c r="AU103" s="2" t="n">
        <v>5</v>
      </c>
      <c r="AX103" s="2" t="n">
        <v>5</v>
      </c>
    </row>
    <row r="104" customFormat="false" ht="15" hidden="false" customHeight="false" outlineLevel="0" collapsed="false">
      <c r="A104" s="2" t="n">
        <v>103</v>
      </c>
      <c r="B104" s="3" t="s">
        <v>60</v>
      </c>
      <c r="C104" s="3" t="s">
        <v>122</v>
      </c>
      <c r="D104" s="3" t="s">
        <v>56</v>
      </c>
      <c r="E104" s="2" t="str">
        <f aca="false">HYPERLINK("https://github.com/mitsuhashi/chat-togovar/blob/main/answers/chat_togovar/q3/rs34637584.md", "50")</f>
        <v>50</v>
      </c>
      <c r="F104" s="2" t="str">
        <f aca="false">HYPERLINK("https://github.com/mitsuhashi/chat-togovar/blob/main/answers/gpt-4o/q3/rs34637584.md", "11")</f>
        <v>11</v>
      </c>
      <c r="G104" s="2" t="str">
        <f aca="false">HYPERLINK("https://github.com/mitsuhashi/chat-togovar/blob/main/answers/varchat/rs34637584.md", "48")</f>
        <v>48</v>
      </c>
      <c r="H104" s="2" t="n">
        <v>10</v>
      </c>
      <c r="K104" s="2" t="n">
        <v>10</v>
      </c>
      <c r="N104" s="2" t="n">
        <v>10</v>
      </c>
      <c r="Q104" s="2" t="n">
        <v>10</v>
      </c>
      <c r="T104" s="2" t="n">
        <v>10</v>
      </c>
      <c r="W104" s="2" t="n">
        <v>0</v>
      </c>
      <c r="Z104" s="2" t="n">
        <v>5</v>
      </c>
      <c r="AC104" s="2" t="n">
        <v>3</v>
      </c>
      <c r="AF104" s="2" t="n">
        <v>0</v>
      </c>
      <c r="AI104" s="2" t="n">
        <v>3</v>
      </c>
      <c r="AL104" s="2" t="n">
        <v>10</v>
      </c>
      <c r="AO104" s="2" t="n">
        <v>10</v>
      </c>
      <c r="AR104" s="2" t="n">
        <v>8</v>
      </c>
      <c r="AU104" s="2" t="n">
        <v>10</v>
      </c>
      <c r="AX104" s="2" t="n">
        <v>10</v>
      </c>
    </row>
    <row r="105" customFormat="false" ht="15" hidden="false" customHeight="false" outlineLevel="0" collapsed="false">
      <c r="A105" s="2" t="n">
        <v>104</v>
      </c>
      <c r="B105" s="3" t="s">
        <v>223</v>
      </c>
      <c r="C105" s="3" t="s">
        <v>61</v>
      </c>
      <c r="D105" s="3" t="s">
        <v>56</v>
      </c>
      <c r="E105" s="2" t="str">
        <f aca="false">HYPERLINK("https://github.com/mitsuhashi/chat-togovar/blob/main/answers/chat_togovar/q4/rs80356821.md", "35")</f>
        <v>35</v>
      </c>
      <c r="F105" s="2" t="str">
        <f aca="false">HYPERLINK("https://github.com/mitsuhashi/chat-togovar/blob/main/answers/gpt-4o/q4/rs80356821.md", "11")</f>
        <v>11</v>
      </c>
      <c r="G105" s="2" t="str">
        <f aca="false">HYPERLINK("https://github.com/mitsuhashi/chat-togovar/blob/main/answers/varchat/rs80356821.md", "25")</f>
        <v>25</v>
      </c>
      <c r="H105" s="2" t="n">
        <v>7</v>
      </c>
      <c r="J105" s="3" t="s">
        <v>224</v>
      </c>
      <c r="K105" s="2" t="n">
        <v>7</v>
      </c>
      <c r="N105" s="2" t="n">
        <v>7</v>
      </c>
      <c r="Q105" s="2" t="n">
        <v>7</v>
      </c>
      <c r="T105" s="2" t="n">
        <v>7</v>
      </c>
      <c r="W105" s="2" t="n">
        <v>0</v>
      </c>
      <c r="Z105" s="2" t="n">
        <v>4</v>
      </c>
      <c r="AC105" s="2" t="n">
        <v>4</v>
      </c>
      <c r="AF105" s="2" t="n">
        <v>0</v>
      </c>
      <c r="AI105" s="2" t="n">
        <v>3</v>
      </c>
      <c r="AL105" s="2" t="n">
        <v>5</v>
      </c>
      <c r="AO105" s="2" t="n">
        <v>5</v>
      </c>
      <c r="AR105" s="2" t="n">
        <v>5</v>
      </c>
      <c r="AU105" s="2" t="n">
        <v>5</v>
      </c>
      <c r="AX105" s="2" t="n">
        <v>5</v>
      </c>
    </row>
    <row r="106" customFormat="false" ht="15" hidden="false" customHeight="false" outlineLevel="0" collapsed="false">
      <c r="A106" s="2" t="n">
        <v>105</v>
      </c>
      <c r="B106" s="3" t="s">
        <v>67</v>
      </c>
      <c r="C106" s="3" t="s">
        <v>92</v>
      </c>
      <c r="D106" s="3" t="s">
        <v>56</v>
      </c>
      <c r="E106" s="2" t="str">
        <f aca="false">HYPERLINK("https://github.com/mitsuhashi/chat-togovar/blob/main/answers/chat_togovar/q5/rs886042528.md", "50")</f>
        <v>50</v>
      </c>
      <c r="F106" s="2" t="str">
        <f aca="false">HYPERLINK("https://github.com/mitsuhashi/chat-togovar/blob/main/answers/gpt-4o/q5/rs886042528.md", "5")</f>
        <v>5</v>
      </c>
      <c r="G106" s="2" t="str">
        <f aca="false">HYPERLINK("https://github.com/mitsuhashi/chat-togovar/blob/main/answers/varchat/rs886042528.md", "20")</f>
        <v>20</v>
      </c>
      <c r="H106" s="2" t="n">
        <v>10</v>
      </c>
      <c r="K106" s="2" t="n">
        <v>10</v>
      </c>
      <c r="N106" s="2" t="n">
        <v>10</v>
      </c>
      <c r="Q106" s="2" t="n">
        <v>10</v>
      </c>
      <c r="T106" s="2" t="n">
        <v>10</v>
      </c>
      <c r="W106" s="2" t="n">
        <v>0</v>
      </c>
      <c r="Z106" s="2" t="n">
        <v>3</v>
      </c>
      <c r="AC106" s="2" t="n">
        <v>1</v>
      </c>
      <c r="AF106" s="2" t="n">
        <v>0</v>
      </c>
      <c r="AI106" s="2" t="n">
        <v>1</v>
      </c>
      <c r="AL106" s="2" t="n">
        <v>5</v>
      </c>
      <c r="AO106" s="2" t="n">
        <v>5</v>
      </c>
      <c r="AR106" s="2" t="n">
        <v>1</v>
      </c>
      <c r="AU106" s="2" t="n">
        <v>5</v>
      </c>
      <c r="AX106" s="2" t="n">
        <v>4</v>
      </c>
    </row>
    <row r="107" customFormat="false" ht="15" hidden="false" customHeight="false" outlineLevel="0" collapsed="false">
      <c r="A107" s="2" t="n">
        <v>106</v>
      </c>
      <c r="B107" s="3" t="s">
        <v>225</v>
      </c>
      <c r="C107" s="3" t="s">
        <v>78</v>
      </c>
      <c r="D107" s="3" t="s">
        <v>56</v>
      </c>
      <c r="E107" s="2" t="str">
        <f aca="false">HYPERLINK("https://github.com/mitsuhashi/chat-togovar/blob/main/answers/chat_togovar/q6/rs763684724.md", "50")</f>
        <v>50</v>
      </c>
      <c r="F107" s="2" t="str">
        <f aca="false">HYPERLINK("https://github.com/mitsuhashi/chat-togovar/blob/main/answers/gpt-4o/q6/rs763684724.md", "15")</f>
        <v>15</v>
      </c>
      <c r="G107" s="2" t="str">
        <f aca="false">HYPERLINK("https://github.com/mitsuhashi/chat-togovar/blob/main/answers/varchat/rs763684724.md", "28")</f>
        <v>28</v>
      </c>
      <c r="H107" s="2" t="n">
        <v>10</v>
      </c>
      <c r="K107" s="2" t="n">
        <v>10</v>
      </c>
      <c r="N107" s="2" t="n">
        <v>10</v>
      </c>
      <c r="Q107" s="2" t="n">
        <v>10</v>
      </c>
      <c r="T107" s="2" t="n">
        <v>10</v>
      </c>
      <c r="W107" s="2" t="n">
        <v>2</v>
      </c>
      <c r="Z107" s="2" t="n">
        <v>5</v>
      </c>
      <c r="AC107" s="2" t="n">
        <v>1</v>
      </c>
      <c r="AF107" s="2" t="n">
        <v>2</v>
      </c>
      <c r="AI107" s="2" t="n">
        <v>5</v>
      </c>
      <c r="AL107" s="2" t="n">
        <v>7</v>
      </c>
      <c r="AO107" s="2" t="n">
        <v>7</v>
      </c>
      <c r="AR107" s="2" t="n">
        <v>2</v>
      </c>
      <c r="AU107" s="2" t="n">
        <v>5</v>
      </c>
      <c r="AX107" s="2" t="n">
        <v>7</v>
      </c>
    </row>
    <row r="108" customFormat="false" ht="15" hidden="false" customHeight="false" outlineLevel="0" collapsed="false">
      <c r="A108" s="2" t="n">
        <v>107</v>
      </c>
      <c r="B108" s="3" t="s">
        <v>69</v>
      </c>
      <c r="C108" s="3" t="s">
        <v>59</v>
      </c>
      <c r="D108" s="3" t="s">
        <v>56</v>
      </c>
      <c r="E108" s="2" t="str">
        <f aca="false">HYPERLINK("https://github.com/mitsuhashi/chat-togovar/blob/main/answers/chat_togovar/q7/rs571414497.md", "48")</f>
        <v>48</v>
      </c>
      <c r="F108" s="2" t="str">
        <f aca="false">HYPERLINK("https://github.com/mitsuhashi/chat-togovar/blob/main/answers/gpt-4o/q7/rs571414497.md", "21")</f>
        <v>21</v>
      </c>
      <c r="G108" s="2" t="str">
        <f aca="false">HYPERLINK("https://github.com/mitsuhashi/chat-togovar/blob/main/answers/varchat/rs571414497.md", "43")</f>
        <v>43</v>
      </c>
      <c r="H108" s="2" t="n">
        <v>10</v>
      </c>
      <c r="K108" s="2" t="n">
        <v>10</v>
      </c>
      <c r="N108" s="2" t="n">
        <v>9</v>
      </c>
      <c r="Q108" s="2" t="n">
        <v>9</v>
      </c>
      <c r="T108" s="2" t="n">
        <v>10</v>
      </c>
      <c r="W108" s="2" t="n">
        <v>1</v>
      </c>
      <c r="Z108" s="2" t="n">
        <v>7</v>
      </c>
      <c r="AC108" s="2" t="n">
        <v>7</v>
      </c>
      <c r="AF108" s="2" t="n">
        <v>1</v>
      </c>
      <c r="AI108" s="2" t="n">
        <v>5</v>
      </c>
      <c r="AL108" s="2" t="n">
        <v>9</v>
      </c>
      <c r="AO108" s="2" t="n">
        <v>9</v>
      </c>
      <c r="AR108" s="2" t="n">
        <v>7</v>
      </c>
      <c r="AU108" s="2" t="n">
        <v>9</v>
      </c>
      <c r="AX108" s="2" t="n">
        <v>9</v>
      </c>
    </row>
    <row r="109" customFormat="false" ht="15" hidden="false" customHeight="false" outlineLevel="0" collapsed="false">
      <c r="A109" s="2" t="n">
        <v>108</v>
      </c>
      <c r="B109" s="3" t="s">
        <v>73</v>
      </c>
      <c r="C109" s="3" t="s">
        <v>96</v>
      </c>
      <c r="D109" s="3" t="s">
        <v>56</v>
      </c>
      <c r="E109" s="2" t="str">
        <f aca="false">HYPERLINK("https://github.com/mitsuhashi/chat-togovar/blob/main/answers/chat_togovar/q8/rs1057519999.md", "45")</f>
        <v>45</v>
      </c>
      <c r="F109" s="2" t="str">
        <f aca="false">HYPERLINK("https://github.com/mitsuhashi/chat-togovar/blob/main/answers/gpt-4o/q8/rs1057519999.md", "35")</f>
        <v>35</v>
      </c>
      <c r="G109" s="2" t="str">
        <f aca="false">HYPERLINK("https://github.com/mitsuhashi/chat-togovar/blob/main/answers/varchat/rs1057519999.md", "33")</f>
        <v>33</v>
      </c>
      <c r="H109" s="2" t="n">
        <v>9</v>
      </c>
      <c r="K109" s="2" t="n">
        <v>9</v>
      </c>
      <c r="N109" s="2" t="n">
        <v>9</v>
      </c>
      <c r="Q109" s="2" t="n">
        <v>9</v>
      </c>
      <c r="T109" s="2" t="n">
        <v>9</v>
      </c>
      <c r="W109" s="2" t="n">
        <v>8</v>
      </c>
      <c r="Z109" s="2" t="n">
        <v>9</v>
      </c>
      <c r="AC109" s="2" t="n">
        <v>5</v>
      </c>
      <c r="AF109" s="2" t="n">
        <v>5</v>
      </c>
      <c r="AI109" s="2" t="n">
        <v>8</v>
      </c>
      <c r="AL109" s="2" t="n">
        <v>8</v>
      </c>
      <c r="AO109" s="2" t="n">
        <v>8</v>
      </c>
      <c r="AR109" s="2" t="n">
        <v>2</v>
      </c>
      <c r="AU109" s="2" t="n">
        <v>8</v>
      </c>
      <c r="AX109" s="2" t="n">
        <v>7</v>
      </c>
    </row>
    <row r="110" customFormat="false" ht="15" hidden="false" customHeight="false" outlineLevel="0" collapsed="false">
      <c r="A110" s="2" t="n">
        <v>109</v>
      </c>
      <c r="B110" s="3" t="s">
        <v>77</v>
      </c>
      <c r="C110" s="3" t="s">
        <v>122</v>
      </c>
      <c r="D110" s="3" t="s">
        <v>56</v>
      </c>
      <c r="E110" s="2" t="str">
        <f aca="false">HYPERLINK("https://github.com/mitsuhashi/chat-togovar/blob/main/answers/chat_togovar/q9/rs34637584.md", "50")</f>
        <v>50</v>
      </c>
      <c r="F110" s="2" t="str">
        <f aca="false">HYPERLINK("https://github.com/mitsuhashi/chat-togovar/blob/main/answers/gpt-4o/q9/rs34637584.md", "14")</f>
        <v>14</v>
      </c>
      <c r="G110" s="2" t="str">
        <f aca="false">HYPERLINK("https://github.com/mitsuhashi/chat-togovar/blob/main/answers/varchat/rs34637584.md", "30")</f>
        <v>30</v>
      </c>
      <c r="H110" s="2" t="n">
        <v>10</v>
      </c>
      <c r="K110" s="2" t="n">
        <v>10</v>
      </c>
      <c r="N110" s="2" t="n">
        <v>10</v>
      </c>
      <c r="Q110" s="2" t="n">
        <v>10</v>
      </c>
      <c r="T110" s="2" t="n">
        <v>10</v>
      </c>
      <c r="W110" s="2" t="n">
        <v>1</v>
      </c>
      <c r="Z110" s="2" t="n">
        <v>5</v>
      </c>
      <c r="AC110" s="2" t="n">
        <v>2</v>
      </c>
      <c r="AF110" s="2" t="n">
        <v>1</v>
      </c>
      <c r="AI110" s="2" t="n">
        <v>5</v>
      </c>
      <c r="AL110" s="2" t="n">
        <v>8</v>
      </c>
      <c r="AO110" s="2" t="n">
        <v>6</v>
      </c>
      <c r="AR110" s="2" t="n">
        <v>2</v>
      </c>
      <c r="AU110" s="2" t="n">
        <v>8</v>
      </c>
      <c r="AX110" s="2" t="n">
        <v>6</v>
      </c>
    </row>
    <row r="111" customFormat="false" ht="15" hidden="false" customHeight="false" outlineLevel="0" collapsed="false">
      <c r="A111" s="2" t="n">
        <v>110</v>
      </c>
      <c r="B111" s="3" t="s">
        <v>88</v>
      </c>
      <c r="C111" s="3" t="s">
        <v>151</v>
      </c>
      <c r="D111" s="3" t="s">
        <v>56</v>
      </c>
      <c r="E111" s="2" t="str">
        <f aca="false">HYPERLINK("https://github.com/mitsuhashi/chat-togovar/blob/main/answers/chat_togovar/q10/rs1170153450.md", "50")</f>
        <v>50</v>
      </c>
      <c r="F111" s="2" t="str">
        <f aca="false">HYPERLINK("https://github.com/mitsuhashi/chat-togovar/blob/main/answers/gpt-4o/q10/rs1170153450.md", "13")</f>
        <v>13</v>
      </c>
      <c r="G111" s="2" t="str">
        <f aca="false">HYPERLINK("https://github.com/mitsuhashi/chat-togovar/blob/main/answers/varchat/rs1170153450.md", "31")</f>
        <v>31</v>
      </c>
      <c r="H111" s="2" t="n">
        <v>10</v>
      </c>
      <c r="K111" s="2" t="n">
        <v>10</v>
      </c>
      <c r="N111" s="2" t="n">
        <v>10</v>
      </c>
      <c r="Q111" s="2" t="n">
        <v>10</v>
      </c>
      <c r="T111" s="2" t="n">
        <v>10</v>
      </c>
      <c r="W111" s="2" t="n">
        <v>0</v>
      </c>
      <c r="Y111" s="2" t="s">
        <v>226</v>
      </c>
      <c r="Z111" s="2" t="n">
        <v>5</v>
      </c>
      <c r="AC111" s="2" t="n">
        <v>3</v>
      </c>
      <c r="AF111" s="2" t="n">
        <v>0</v>
      </c>
      <c r="AI111" s="2" t="n">
        <v>5</v>
      </c>
      <c r="AL111" s="2" t="n">
        <v>8</v>
      </c>
      <c r="AO111" s="2" t="n">
        <v>7</v>
      </c>
      <c r="AR111" s="2" t="n">
        <v>2</v>
      </c>
      <c r="AU111" s="2" t="n">
        <v>8</v>
      </c>
      <c r="AX111" s="2" t="n">
        <v>6</v>
      </c>
    </row>
    <row r="112" customFormat="false" ht="15" hidden="false" customHeight="false" outlineLevel="0" collapsed="false">
      <c r="A112" s="2" t="n">
        <v>111</v>
      </c>
      <c r="B112" s="3" t="s">
        <v>227</v>
      </c>
      <c r="C112" s="3" t="s">
        <v>92</v>
      </c>
      <c r="D112" s="3" t="s">
        <v>56</v>
      </c>
      <c r="E112" s="2" t="str">
        <f aca="false">HYPERLINK("https://github.com/mitsuhashi/chat-togovar/blob/main/answers/chat_togovar/q11/rs886042528.md", "45")</f>
        <v>45</v>
      </c>
      <c r="F112" s="2" t="str">
        <f aca="false">HYPERLINK("https://github.com/mitsuhashi/chat-togovar/blob/main/answers/gpt-4o/q11/rs886042528.md", "45")</f>
        <v>45</v>
      </c>
      <c r="G112" s="2" t="str">
        <f aca="false">HYPERLINK("https://github.com/mitsuhashi/chat-togovar/blob/main/answers/varchat/rs886042528.md", "35")</f>
        <v>35</v>
      </c>
      <c r="H112" s="2" t="n">
        <v>9</v>
      </c>
      <c r="K112" s="2" t="n">
        <v>9</v>
      </c>
      <c r="N112" s="2" t="n">
        <v>9</v>
      </c>
      <c r="Q112" s="2" t="n">
        <v>9</v>
      </c>
      <c r="T112" s="2" t="n">
        <v>9</v>
      </c>
      <c r="W112" s="2" t="n">
        <v>9</v>
      </c>
      <c r="Z112" s="2" t="n">
        <v>9</v>
      </c>
      <c r="AC112" s="2" t="n">
        <v>9</v>
      </c>
      <c r="AF112" s="2" t="n">
        <v>9</v>
      </c>
      <c r="AI112" s="2" t="n">
        <v>9</v>
      </c>
      <c r="AL112" s="2" t="n">
        <v>8</v>
      </c>
      <c r="AO112" s="2" t="n">
        <v>8</v>
      </c>
      <c r="AR112" s="2" t="n">
        <v>5</v>
      </c>
      <c r="AU112" s="2" t="n">
        <v>8</v>
      </c>
      <c r="AX112" s="2" t="n">
        <v>6</v>
      </c>
    </row>
    <row r="113" customFormat="false" ht="15" hidden="false" customHeight="false" outlineLevel="0" collapsed="false">
      <c r="A113" s="2" t="n">
        <v>112</v>
      </c>
      <c r="B113" s="3" t="s">
        <v>95</v>
      </c>
      <c r="C113" s="3" t="s">
        <v>74</v>
      </c>
      <c r="D113" s="3" t="s">
        <v>56</v>
      </c>
      <c r="E113" s="2" t="str">
        <f aca="false">HYPERLINK("https://github.com/mitsuhashi/chat-togovar/blob/main/answers/chat_togovar/q12/rs794726784.md", "45")</f>
        <v>45</v>
      </c>
      <c r="F113" s="2" t="str">
        <f aca="false">HYPERLINK("https://github.com/mitsuhashi/chat-togovar/blob/main/answers/gpt-4o/q12/rs794726784.md", "27")</f>
        <v>27</v>
      </c>
      <c r="G113" s="2" t="str">
        <f aca="false">HYPERLINK("https://github.com/mitsuhashi/chat-togovar/blob/main/answers/varchat/rs794726784.md", "35")</f>
        <v>35</v>
      </c>
      <c r="H113" s="2" t="n">
        <v>9</v>
      </c>
      <c r="K113" s="2" t="n">
        <v>9</v>
      </c>
      <c r="N113" s="2" t="n">
        <v>9</v>
      </c>
      <c r="Q113" s="2" t="n">
        <v>9</v>
      </c>
      <c r="T113" s="2" t="n">
        <v>9</v>
      </c>
      <c r="W113" s="2" t="n">
        <v>1</v>
      </c>
      <c r="Z113" s="2" t="n">
        <v>9</v>
      </c>
      <c r="AC113" s="2" t="n">
        <v>9</v>
      </c>
      <c r="AF113" s="2" t="n">
        <v>1</v>
      </c>
      <c r="AI113" s="2" t="n">
        <v>7</v>
      </c>
      <c r="AL113" s="2" t="n">
        <v>8</v>
      </c>
      <c r="AO113" s="2" t="n">
        <v>8</v>
      </c>
      <c r="AR113" s="2" t="n">
        <v>5</v>
      </c>
      <c r="AU113" s="2" t="n">
        <v>8</v>
      </c>
      <c r="AX113" s="2" t="n">
        <v>6</v>
      </c>
    </row>
    <row r="114" customFormat="false" ht="15" hidden="false" customHeight="false" outlineLevel="0" collapsed="false">
      <c r="A114" s="2" t="n">
        <v>113</v>
      </c>
      <c r="B114" s="3" t="s">
        <v>99</v>
      </c>
      <c r="C114" s="3" t="s">
        <v>65</v>
      </c>
      <c r="D114" s="3" t="s">
        <v>56</v>
      </c>
      <c r="E114" s="2" t="str">
        <f aca="false">HYPERLINK("https://github.com/mitsuhashi/chat-togovar/blob/main/answers/chat_togovar/q13/rs431905511.md", "45")</f>
        <v>45</v>
      </c>
      <c r="F114" s="2" t="str">
        <f aca="false">HYPERLINK("https://github.com/mitsuhashi/chat-togovar/blob/main/answers/gpt-4o/q13/rs431905511.md", "44")</f>
        <v>44</v>
      </c>
      <c r="G114" s="2" t="str">
        <f aca="false">HYPERLINK("https://github.com/mitsuhashi/chat-togovar/blob/main/answers/varchat/rs431905511.md", "35")</f>
        <v>35</v>
      </c>
      <c r="H114" s="2" t="n">
        <v>9</v>
      </c>
      <c r="K114" s="2" t="n">
        <v>9</v>
      </c>
      <c r="N114" s="2" t="n">
        <v>9</v>
      </c>
      <c r="Q114" s="2" t="n">
        <v>9</v>
      </c>
      <c r="T114" s="2" t="n">
        <v>9</v>
      </c>
      <c r="W114" s="2" t="n">
        <v>9</v>
      </c>
      <c r="Z114" s="2" t="n">
        <v>9</v>
      </c>
      <c r="AC114" s="2" t="n">
        <v>9</v>
      </c>
      <c r="AF114" s="2" t="n">
        <v>8</v>
      </c>
      <c r="AI114" s="2" t="n">
        <v>9</v>
      </c>
      <c r="AL114" s="2" t="n">
        <v>8</v>
      </c>
      <c r="AO114" s="2" t="n">
        <v>8</v>
      </c>
      <c r="AR114" s="2" t="n">
        <v>5</v>
      </c>
      <c r="AU114" s="2" t="n">
        <v>8</v>
      </c>
      <c r="AX114" s="2" t="n">
        <v>6</v>
      </c>
    </row>
    <row r="115" customFormat="false" ht="15" hidden="false" customHeight="false" outlineLevel="0" collapsed="false">
      <c r="A115" s="2" t="n">
        <v>114</v>
      </c>
      <c r="B115" s="3" t="s">
        <v>102</v>
      </c>
      <c r="C115" s="3" t="s">
        <v>68</v>
      </c>
      <c r="D115" s="3" t="s">
        <v>56</v>
      </c>
      <c r="E115" s="2" t="str">
        <f aca="false">HYPERLINK("https://github.com/mitsuhashi/chat-togovar/blob/main/answers/chat_togovar/q14/rs745774658.md", "50")</f>
        <v>50</v>
      </c>
      <c r="F115" s="2" t="str">
        <f aca="false">HYPERLINK("https://github.com/mitsuhashi/chat-togovar/blob/main/answers/gpt-4o/q14/rs745774658.md", "24")</f>
        <v>24</v>
      </c>
      <c r="G115" s="2" t="str">
        <f aca="false">HYPERLINK("https://github.com/mitsuhashi/chat-togovar/blob/main/answers/varchat/rs745774658.md", "27")</f>
        <v>27</v>
      </c>
      <c r="H115" s="2" t="n">
        <v>10</v>
      </c>
      <c r="K115" s="2" t="n">
        <v>10</v>
      </c>
      <c r="N115" s="2" t="n">
        <v>10</v>
      </c>
      <c r="Q115" s="2" t="n">
        <v>10</v>
      </c>
      <c r="T115" s="2" t="n">
        <v>10</v>
      </c>
      <c r="W115" s="2" t="n">
        <v>1</v>
      </c>
      <c r="Z115" s="2" t="n">
        <v>8</v>
      </c>
      <c r="AC115" s="2" t="n">
        <v>8</v>
      </c>
      <c r="AF115" s="2" t="n">
        <v>1</v>
      </c>
      <c r="AI115" s="2" t="n">
        <v>6</v>
      </c>
      <c r="AL115" s="2" t="n">
        <v>8</v>
      </c>
      <c r="AO115" s="2" t="n">
        <v>7</v>
      </c>
      <c r="AR115" s="2" t="n">
        <v>2</v>
      </c>
      <c r="AU115" s="2" t="n">
        <v>7</v>
      </c>
      <c r="AX115" s="2" t="n">
        <v>3</v>
      </c>
    </row>
    <row r="116" customFormat="false" ht="15" hidden="false" customHeight="false" outlineLevel="0" collapsed="false">
      <c r="A116" s="2" t="n">
        <v>115</v>
      </c>
      <c r="B116" s="3" t="s">
        <v>110</v>
      </c>
      <c r="C116" s="3" t="s">
        <v>148</v>
      </c>
      <c r="D116" s="3" t="s">
        <v>56</v>
      </c>
      <c r="E116" s="2" t="str">
        <f aca="false">HYPERLINK("https://github.com/mitsuhashi/chat-togovar/blob/main/answers/chat_togovar/q15/rs1489788269.md", "50")</f>
        <v>50</v>
      </c>
      <c r="F116" s="2" t="str">
        <f aca="false">HYPERLINK("https://github.com/mitsuhashi/chat-togovar/blob/main/answers/gpt-4o/q15/rs1489788269.md", "18")</f>
        <v>18</v>
      </c>
      <c r="G116" s="2" t="str">
        <f aca="false">HYPERLINK("https://github.com/mitsuhashi/chat-togovar/blob/main/answers/varchat/rs1489788269.md", "30")</f>
        <v>30</v>
      </c>
      <c r="H116" s="2" t="n">
        <v>10</v>
      </c>
      <c r="J116" s="3" t="s">
        <v>228</v>
      </c>
      <c r="K116" s="2" t="n">
        <v>10</v>
      </c>
      <c r="N116" s="2" t="n">
        <v>10</v>
      </c>
      <c r="Q116" s="2" t="n">
        <v>10</v>
      </c>
      <c r="T116" s="2" t="n">
        <v>10</v>
      </c>
      <c r="W116" s="2" t="n">
        <v>1</v>
      </c>
      <c r="Z116" s="2" t="n">
        <v>6</v>
      </c>
      <c r="AC116" s="2" t="n">
        <v>5</v>
      </c>
      <c r="AF116" s="2" t="n">
        <v>1</v>
      </c>
      <c r="AI116" s="2" t="n">
        <v>5</v>
      </c>
      <c r="AL116" s="2" t="n">
        <v>8</v>
      </c>
      <c r="AO116" s="2" t="n">
        <v>8</v>
      </c>
      <c r="AR116" s="2" t="n">
        <v>2</v>
      </c>
      <c r="AU116" s="2" t="n">
        <v>8</v>
      </c>
      <c r="AX116" s="2" t="n">
        <v>4</v>
      </c>
    </row>
    <row r="117" customFormat="false" ht="15" hidden="false" customHeight="false" outlineLevel="0" collapsed="false">
      <c r="A117" s="2" t="n">
        <v>116</v>
      </c>
      <c r="B117" s="3" t="s">
        <v>117</v>
      </c>
      <c r="C117" s="3" t="s">
        <v>57</v>
      </c>
      <c r="D117" s="3" t="s">
        <v>54</v>
      </c>
      <c r="E117" s="2" t="str">
        <f aca="false">HYPERLINK("https://github.com/mitsuhashi/chat-togovar/blob/main/answers/chat_togovar/q16/rs12037987.md", "36")</f>
        <v>36</v>
      </c>
      <c r="F117" s="2" t="str">
        <f aca="false">HYPERLINK("https://github.com/mitsuhashi/chat-togovar/blob/main/answers/gpt-4o/q16/rs12037987.md", "23")</f>
        <v>23</v>
      </c>
      <c r="G117" s="2" t="str">
        <f aca="false">HYPERLINK("https://github.com/mitsuhashi/chat-togovar/blob/main/answers/varchat/rs12037987.md", "45")</f>
        <v>45</v>
      </c>
      <c r="H117" s="2" t="n">
        <v>8</v>
      </c>
      <c r="K117" s="2" t="n">
        <v>8</v>
      </c>
      <c r="N117" s="2" t="n">
        <v>5</v>
      </c>
      <c r="P117" s="3" t="s">
        <v>229</v>
      </c>
      <c r="Q117" s="2" t="n">
        <v>7</v>
      </c>
      <c r="T117" s="2" t="n">
        <v>8</v>
      </c>
      <c r="W117" s="2" t="n">
        <v>1</v>
      </c>
      <c r="Z117" s="2" t="n">
        <v>8</v>
      </c>
      <c r="AC117" s="2" t="n">
        <v>6</v>
      </c>
      <c r="AF117" s="2" t="n">
        <v>1</v>
      </c>
      <c r="AI117" s="2" t="n">
        <v>7</v>
      </c>
      <c r="AL117" s="2" t="n">
        <v>9</v>
      </c>
      <c r="AO117" s="2" t="n">
        <v>9</v>
      </c>
      <c r="AR117" s="2" t="n">
        <v>9</v>
      </c>
      <c r="AU117" s="2" t="n">
        <v>9</v>
      </c>
      <c r="AX117" s="2" t="n">
        <v>9</v>
      </c>
    </row>
    <row r="118" customFormat="false" ht="15" hidden="false" customHeight="false" outlineLevel="0" collapsed="false">
      <c r="A118" s="2" t="n">
        <v>117</v>
      </c>
      <c r="B118" s="3" t="s">
        <v>121</v>
      </c>
      <c r="C118" s="3" t="s">
        <v>78</v>
      </c>
      <c r="D118" s="3" t="s">
        <v>56</v>
      </c>
      <c r="E118" s="2" t="str">
        <f aca="false">HYPERLINK("https://github.com/mitsuhashi/chat-togovar/blob/main/answers/chat_togovar/q17/rs763684724.md", "50")</f>
        <v>50</v>
      </c>
      <c r="F118" s="2" t="str">
        <f aca="false">HYPERLINK("https://github.com/mitsuhashi/chat-togovar/blob/main/answers/gpt-4o/q17/rs763684724.md", "19")</f>
        <v>19</v>
      </c>
      <c r="G118" s="2" t="str">
        <f aca="false">HYPERLINK("https://github.com/mitsuhashi/chat-togovar/blob/main/answers/varchat/rs763684724.md", "34")</f>
        <v>34</v>
      </c>
      <c r="H118" s="2" t="n">
        <v>10</v>
      </c>
      <c r="K118" s="2" t="n">
        <v>10</v>
      </c>
      <c r="N118" s="2" t="n">
        <v>10</v>
      </c>
      <c r="Q118" s="2" t="n">
        <v>10</v>
      </c>
      <c r="T118" s="2" t="n">
        <v>10</v>
      </c>
      <c r="W118" s="2" t="n">
        <v>0</v>
      </c>
      <c r="Z118" s="2" t="n">
        <v>7</v>
      </c>
      <c r="AC118" s="2" t="n">
        <v>6</v>
      </c>
      <c r="AF118" s="2" t="n">
        <v>1</v>
      </c>
      <c r="AI118" s="2" t="n">
        <v>5</v>
      </c>
      <c r="AL118" s="2" t="n">
        <v>8</v>
      </c>
      <c r="AO118" s="2" t="n">
        <v>8</v>
      </c>
      <c r="AR118" s="2" t="n">
        <v>5</v>
      </c>
      <c r="AU118" s="2" t="n">
        <v>8</v>
      </c>
      <c r="AX118" s="2" t="n">
        <v>5</v>
      </c>
    </row>
    <row r="119" customFormat="false" ht="15" hidden="false" customHeight="false" outlineLevel="0" collapsed="false">
      <c r="A119" s="2" t="n">
        <v>118</v>
      </c>
      <c r="B119" s="3" t="s">
        <v>127</v>
      </c>
      <c r="C119" s="3" t="s">
        <v>74</v>
      </c>
      <c r="D119" s="3" t="s">
        <v>56</v>
      </c>
      <c r="E119" s="2" t="str">
        <f aca="false">HYPERLINK("https://github.com/mitsuhashi/chat-togovar/blob/main/answers/chat_togovar/q18/rs794726784.md", "45")</f>
        <v>45</v>
      </c>
      <c r="F119" s="2" t="str">
        <f aca="false">HYPERLINK("https://github.com/mitsuhashi/chat-togovar/blob/main/answers/gpt-4o/q18/rs794726784.md", "21")</f>
        <v>21</v>
      </c>
      <c r="G119" s="2" t="str">
        <f aca="false">HYPERLINK("https://github.com/mitsuhashi/chat-togovar/blob/main/answers/varchat/rs794726784.md", "35")</f>
        <v>35</v>
      </c>
      <c r="H119" s="2" t="n">
        <v>9</v>
      </c>
      <c r="K119" s="2" t="n">
        <v>9</v>
      </c>
      <c r="N119" s="2" t="n">
        <v>9</v>
      </c>
      <c r="Q119" s="2" t="n">
        <v>9</v>
      </c>
      <c r="T119" s="2" t="n">
        <v>9</v>
      </c>
      <c r="W119" s="2" t="n">
        <v>1</v>
      </c>
      <c r="Z119" s="2" t="n">
        <v>7</v>
      </c>
      <c r="AC119" s="2" t="n">
        <v>7</v>
      </c>
      <c r="AF119" s="2" t="n">
        <v>1</v>
      </c>
      <c r="AI119" s="2" t="n">
        <v>5</v>
      </c>
      <c r="AL119" s="2" t="n">
        <v>8</v>
      </c>
      <c r="AO119" s="2" t="n">
        <v>8</v>
      </c>
      <c r="AR119" s="2" t="n">
        <v>5</v>
      </c>
      <c r="AU119" s="2" t="n">
        <v>8</v>
      </c>
      <c r="AX119" s="2" t="n">
        <v>6</v>
      </c>
    </row>
    <row r="120" customFormat="false" ht="15" hidden="false" customHeight="false" outlineLevel="0" collapsed="false">
      <c r="A120" s="2" t="n">
        <v>119</v>
      </c>
      <c r="B120" s="3" t="s">
        <v>135</v>
      </c>
      <c r="C120" s="3" t="s">
        <v>61</v>
      </c>
      <c r="D120" s="3" t="s">
        <v>56</v>
      </c>
      <c r="E120" s="2" t="str">
        <f aca="false">HYPERLINK("https://github.com/mitsuhashi/chat-togovar/blob/main/answers/chat_togovar/q19/rs80356821.md", "43")</f>
        <v>43</v>
      </c>
      <c r="F120" s="2" t="str">
        <f aca="false">HYPERLINK("https://github.com/mitsuhashi/chat-togovar/blob/main/answers/gpt-4o/q19/rs80356821.md", "21")</f>
        <v>21</v>
      </c>
      <c r="G120" s="2" t="str">
        <f aca="false">HYPERLINK("https://github.com/mitsuhashi/chat-togovar/blob/main/answers/varchat/rs80356821.md", "35")</f>
        <v>35</v>
      </c>
      <c r="H120" s="2" t="n">
        <v>9</v>
      </c>
      <c r="K120" s="2" t="n">
        <v>9</v>
      </c>
      <c r="N120" s="2" t="n">
        <v>7</v>
      </c>
      <c r="Q120" s="2" t="n">
        <v>9</v>
      </c>
      <c r="T120" s="2" t="n">
        <v>9</v>
      </c>
      <c r="W120" s="2" t="n">
        <v>1</v>
      </c>
      <c r="Z120" s="2" t="n">
        <v>7</v>
      </c>
      <c r="AC120" s="2" t="n">
        <v>7</v>
      </c>
      <c r="AF120" s="2" t="n">
        <v>1</v>
      </c>
      <c r="AI120" s="2" t="n">
        <v>5</v>
      </c>
      <c r="AL120" s="2" t="n">
        <v>8</v>
      </c>
      <c r="AO120" s="2" t="n">
        <v>8</v>
      </c>
      <c r="AR120" s="2" t="n">
        <v>5</v>
      </c>
      <c r="AU120" s="2" t="n">
        <v>8</v>
      </c>
      <c r="AX120" s="2" t="n">
        <v>6</v>
      </c>
    </row>
    <row r="121" customFormat="false" ht="15" hidden="false" customHeight="false" outlineLevel="0" collapsed="false">
      <c r="A121" s="2" t="n">
        <v>120</v>
      </c>
      <c r="B121" s="3" t="s">
        <v>137</v>
      </c>
      <c r="C121" s="3" t="s">
        <v>106</v>
      </c>
      <c r="D121" s="3" t="s">
        <v>56</v>
      </c>
      <c r="E121" s="2" t="str">
        <f aca="false">HYPERLINK("https://github.com/mitsuhashi/chat-togovar/blob/main/answers/chat_togovar/q20/rs794727152.md", "40")</f>
        <v>40</v>
      </c>
      <c r="F121" s="2" t="str">
        <f aca="false">HYPERLINK("https://github.com/mitsuhashi/chat-togovar/blob/main/answers/gpt-4o/q20/rs794727152.md", "21")</f>
        <v>21</v>
      </c>
      <c r="G121" s="2" t="str">
        <f aca="false">HYPERLINK("https://github.com/mitsuhashi/chat-togovar/blob/main/answers/varchat/rs794727152.md", "29")</f>
        <v>29</v>
      </c>
      <c r="H121" s="2" t="n">
        <v>8</v>
      </c>
      <c r="K121" s="2" t="n">
        <v>8</v>
      </c>
      <c r="N121" s="2" t="n">
        <v>8</v>
      </c>
      <c r="Q121" s="2" t="n">
        <v>8</v>
      </c>
      <c r="T121" s="2" t="n">
        <v>8</v>
      </c>
      <c r="W121" s="2" t="n">
        <v>1</v>
      </c>
      <c r="Z121" s="2" t="n">
        <v>7</v>
      </c>
      <c r="AC121" s="2" t="n">
        <v>7</v>
      </c>
      <c r="AF121" s="2" t="n">
        <v>1</v>
      </c>
      <c r="AI121" s="2" t="n">
        <v>5</v>
      </c>
      <c r="AL121" s="2" t="n">
        <v>8</v>
      </c>
      <c r="AO121" s="2" t="n">
        <v>7</v>
      </c>
      <c r="AR121" s="2" t="n">
        <v>2</v>
      </c>
      <c r="AU121" s="2" t="n">
        <v>7</v>
      </c>
      <c r="AX121" s="2" t="n">
        <v>5</v>
      </c>
    </row>
    <row r="122" customFormat="false" ht="15" hidden="false" customHeight="false" outlineLevel="0" collapsed="false">
      <c r="A122" s="2" t="n">
        <v>121</v>
      </c>
      <c r="B122" s="3" t="s">
        <v>140</v>
      </c>
      <c r="C122" s="3" t="s">
        <v>78</v>
      </c>
      <c r="D122" s="3" t="s">
        <v>56</v>
      </c>
      <c r="E122" s="2" t="str">
        <f aca="false">HYPERLINK("https://github.com/mitsuhashi/chat-togovar/blob/main/answers/chat_togovar/q21/rs763684724.md", "43")</f>
        <v>43</v>
      </c>
      <c r="F122" s="2" t="str">
        <f aca="false">HYPERLINK("https://github.com/mitsuhashi/chat-togovar/blob/main/answers/gpt-4o/q21/rs763684724.md", "36")</f>
        <v>36</v>
      </c>
      <c r="G122" s="2" t="str">
        <f aca="false">HYPERLINK("https://github.com/mitsuhashi/chat-togovar/blob/main/answers/varchat/rs763684724.md", "34")</f>
        <v>34</v>
      </c>
      <c r="H122" s="2" t="n">
        <v>8</v>
      </c>
      <c r="K122" s="2" t="n">
        <v>9</v>
      </c>
      <c r="N122" s="2" t="n">
        <v>9</v>
      </c>
      <c r="Q122" s="2" t="n">
        <v>8</v>
      </c>
      <c r="T122" s="2" t="n">
        <v>9</v>
      </c>
      <c r="W122" s="2" t="n">
        <v>8</v>
      </c>
      <c r="Z122" s="2" t="n">
        <v>8</v>
      </c>
      <c r="AC122" s="2" t="n">
        <v>5</v>
      </c>
      <c r="AF122" s="2" t="n">
        <v>8</v>
      </c>
      <c r="AI122" s="2" t="n">
        <v>7</v>
      </c>
      <c r="AL122" s="2" t="n">
        <v>8</v>
      </c>
      <c r="AO122" s="2" t="n">
        <v>8</v>
      </c>
      <c r="AR122" s="2" t="n">
        <v>4</v>
      </c>
      <c r="AU122" s="2" t="n">
        <v>8</v>
      </c>
      <c r="AX122" s="2" t="n">
        <v>6</v>
      </c>
    </row>
    <row r="123" customFormat="false" ht="15" hidden="false" customHeight="false" outlineLevel="0" collapsed="false">
      <c r="A123" s="2" t="n">
        <v>122</v>
      </c>
      <c r="B123" s="3" t="s">
        <v>230</v>
      </c>
      <c r="C123" s="3" t="s">
        <v>55</v>
      </c>
      <c r="D123" s="3" t="s">
        <v>54</v>
      </c>
      <c r="E123" s="2" t="str">
        <f aca="false">HYPERLINK("https://github.com/mitsuhashi/chat-togovar/blob/main/answers/chat_togovar/q22/rs762927460.md", "40")</f>
        <v>40</v>
      </c>
      <c r="F123" s="2" t="str">
        <f aca="false">HYPERLINK("https://github.com/mitsuhashi/chat-togovar/blob/main/answers/gpt-4o/q22/rs762927460.md", "23")</f>
        <v>23</v>
      </c>
      <c r="G123" s="2" t="str">
        <f aca="false">HYPERLINK("https://github.com/mitsuhashi/chat-togovar/blob/main/answers/varchat/rs762927460.md", "45")</f>
        <v>45</v>
      </c>
      <c r="H123" s="2" t="n">
        <v>8</v>
      </c>
      <c r="J123" s="2" t="s">
        <v>231</v>
      </c>
      <c r="K123" s="2" t="n">
        <v>8</v>
      </c>
      <c r="N123" s="2" t="n">
        <v>8</v>
      </c>
      <c r="Q123" s="2" t="n">
        <v>8</v>
      </c>
      <c r="T123" s="2" t="n">
        <v>8</v>
      </c>
      <c r="W123" s="2" t="n">
        <v>1</v>
      </c>
      <c r="Z123" s="2" t="n">
        <v>8</v>
      </c>
      <c r="AC123" s="2" t="n">
        <v>7</v>
      </c>
      <c r="AF123" s="2" t="n">
        <v>1</v>
      </c>
      <c r="AI123" s="2" t="n">
        <v>6</v>
      </c>
      <c r="AL123" s="2" t="n">
        <v>9</v>
      </c>
      <c r="AO123" s="2" t="n">
        <v>9</v>
      </c>
      <c r="AR123" s="2" t="n">
        <v>9</v>
      </c>
      <c r="AU123" s="2" t="n">
        <v>9</v>
      </c>
      <c r="AX123" s="2" t="n">
        <v>9</v>
      </c>
    </row>
    <row r="124" customFormat="false" ht="15" hidden="false" customHeight="false" outlineLevel="0" collapsed="false">
      <c r="A124" s="2" t="n">
        <v>123</v>
      </c>
      <c r="B124" s="3" t="s">
        <v>142</v>
      </c>
      <c r="C124" s="3" t="s">
        <v>63</v>
      </c>
      <c r="D124" s="3" t="s">
        <v>56</v>
      </c>
      <c r="E124" s="2" t="str">
        <f aca="false">HYPERLINK("https://github.com/mitsuhashi/chat-togovar/blob/main/answers/chat_togovar/q23/rs1201448391.md", "39")</f>
        <v>39</v>
      </c>
      <c r="F124" s="2" t="str">
        <f aca="false">HYPERLINK("https://github.com/mitsuhashi/chat-togovar/blob/main/answers/gpt-4o/q23/rs1201448391.md", "21")</f>
        <v>21</v>
      </c>
      <c r="G124" s="2" t="str">
        <f aca="false">HYPERLINK("https://github.com/mitsuhashi/chat-togovar/blob/main/answers/varchat/rs1201448391.md", "31")</f>
        <v>31</v>
      </c>
      <c r="H124" s="2" t="n">
        <v>8</v>
      </c>
      <c r="K124" s="2" t="n">
        <v>8</v>
      </c>
      <c r="N124" s="2" t="n">
        <v>7</v>
      </c>
      <c r="Q124" s="2" t="n">
        <v>8</v>
      </c>
      <c r="T124" s="2" t="n">
        <v>8</v>
      </c>
      <c r="W124" s="2" t="n">
        <v>1</v>
      </c>
      <c r="Z124" s="2" t="n">
        <v>7</v>
      </c>
      <c r="AC124" s="2" t="n">
        <v>7</v>
      </c>
      <c r="AF124" s="2" t="n">
        <v>1</v>
      </c>
      <c r="AI124" s="2" t="n">
        <v>5</v>
      </c>
      <c r="AL124" s="2" t="n">
        <v>8</v>
      </c>
      <c r="AO124" s="2" t="n">
        <v>8</v>
      </c>
      <c r="AR124" s="2" t="n">
        <v>2</v>
      </c>
      <c r="AU124" s="2" t="n">
        <v>8</v>
      </c>
      <c r="AX124" s="2" t="n">
        <v>5</v>
      </c>
    </row>
    <row r="125" customFormat="false" ht="15" hidden="false" customHeight="false" outlineLevel="0" collapsed="false">
      <c r="A125" s="2" t="n">
        <v>124</v>
      </c>
      <c r="B125" s="3" t="s">
        <v>144</v>
      </c>
      <c r="C125" s="3" t="s">
        <v>122</v>
      </c>
      <c r="D125" s="3" t="s">
        <v>54</v>
      </c>
      <c r="E125" s="2" t="str">
        <f aca="false">HYPERLINK("https://github.com/mitsuhashi/chat-togovar/blob/main/answers/chat_togovar/q24/rs34637584.md", "20")</f>
        <v>20</v>
      </c>
      <c r="F125" s="2" t="str">
        <f aca="false">HYPERLINK("https://github.com/mitsuhashi/chat-togovar/blob/main/answers/gpt-4o/q24/rs34637584.md", "11")</f>
        <v>11</v>
      </c>
      <c r="G125" s="2" t="str">
        <f aca="false">HYPERLINK("https://github.com/mitsuhashi/chat-togovar/blob/main/answers/varchat/rs34637584.md", "35")</f>
        <v>35</v>
      </c>
      <c r="H125" s="2" t="n">
        <v>5</v>
      </c>
      <c r="J125" s="2" t="s">
        <v>232</v>
      </c>
      <c r="K125" s="2" t="n">
        <v>5</v>
      </c>
      <c r="N125" s="2" t="n">
        <v>2</v>
      </c>
      <c r="Q125" s="2" t="n">
        <v>5</v>
      </c>
      <c r="T125" s="2" t="n">
        <v>3</v>
      </c>
      <c r="W125" s="2" t="n">
        <v>1</v>
      </c>
      <c r="Z125" s="2" t="n">
        <v>5</v>
      </c>
      <c r="AC125" s="2" t="n">
        <v>2</v>
      </c>
      <c r="AF125" s="2" t="n">
        <v>1</v>
      </c>
      <c r="AI125" s="2" t="n">
        <v>2</v>
      </c>
      <c r="AL125" s="2" t="n">
        <v>8</v>
      </c>
      <c r="AO125" s="2" t="n">
        <v>8</v>
      </c>
      <c r="AR125" s="2" t="n">
        <v>5</v>
      </c>
      <c r="AU125" s="2" t="n">
        <v>8</v>
      </c>
      <c r="AX125" s="2" t="n">
        <v>6</v>
      </c>
    </row>
    <row r="126" customFormat="false" ht="15" hidden="false" customHeight="false" outlineLevel="0" collapsed="false">
      <c r="A126" s="2" t="n">
        <v>125</v>
      </c>
      <c r="B126" s="3" t="s">
        <v>150</v>
      </c>
      <c r="C126" s="3" t="s">
        <v>70</v>
      </c>
      <c r="D126" s="3" t="s">
        <v>56</v>
      </c>
      <c r="E126" s="2" t="str">
        <f aca="false">HYPERLINK("https://github.com/mitsuhashi/chat-togovar/blob/main/answers/chat_togovar/q25/rs880315.md", "34")</f>
        <v>34</v>
      </c>
      <c r="F126" s="2" t="str">
        <f aca="false">HYPERLINK("https://github.com/mitsuhashi/chat-togovar/blob/main/answers/gpt-4o/q25/rs880315.md", "17")</f>
        <v>17</v>
      </c>
      <c r="G126" s="2" t="str">
        <f aca="false">HYPERLINK("https://github.com/mitsuhashi/chat-togovar/blob/main/answers/varchat/rs880315.md", "27")</f>
        <v>27</v>
      </c>
      <c r="H126" s="2" t="n">
        <v>8</v>
      </c>
      <c r="K126" s="2" t="n">
        <v>8</v>
      </c>
      <c r="N126" s="2" t="n">
        <v>5</v>
      </c>
      <c r="Q126" s="2" t="n">
        <v>8</v>
      </c>
      <c r="T126" s="2" t="n">
        <v>5</v>
      </c>
      <c r="W126" s="2" t="n">
        <v>1</v>
      </c>
      <c r="Z126" s="2" t="n">
        <v>6</v>
      </c>
      <c r="AC126" s="2" t="n">
        <v>5</v>
      </c>
      <c r="AF126" s="2" t="n">
        <v>1</v>
      </c>
      <c r="AI126" s="2" t="n">
        <v>4</v>
      </c>
      <c r="AL126" s="2" t="n">
        <v>6</v>
      </c>
      <c r="AO126" s="2" t="n">
        <v>6</v>
      </c>
      <c r="AR126" s="2" t="n">
        <v>3</v>
      </c>
      <c r="AU126" s="2" t="n">
        <v>7</v>
      </c>
      <c r="AX126" s="2" t="n">
        <v>5</v>
      </c>
    </row>
    <row r="127" customFormat="false" ht="15" hidden="false" customHeight="false" outlineLevel="0" collapsed="false">
      <c r="A127" s="2" t="n">
        <v>126</v>
      </c>
      <c r="B127" s="3" t="s">
        <v>155</v>
      </c>
      <c r="C127" s="3" t="s">
        <v>61</v>
      </c>
      <c r="D127" s="3" t="s">
        <v>56</v>
      </c>
      <c r="E127" s="2" t="str">
        <f aca="false">HYPERLINK("https://github.com/mitsuhashi/chat-togovar/blob/main/answers/chat_togovar/q26/rs80356821.md", "31")</f>
        <v>31</v>
      </c>
      <c r="F127" s="2" t="str">
        <f aca="false">HYPERLINK("https://github.com/mitsuhashi/chat-togovar/blob/main/answers/gpt-4o/q26/rs80356821.md", "18")</f>
        <v>18</v>
      </c>
      <c r="G127" s="2" t="str">
        <f aca="false">HYPERLINK("https://github.com/mitsuhashi/chat-togovar/blob/main/answers/varchat/rs80356821.md", "27")</f>
        <v>27</v>
      </c>
      <c r="H127" s="2" t="n">
        <v>7</v>
      </c>
      <c r="K127" s="2" t="n">
        <v>7</v>
      </c>
      <c r="N127" s="2" t="n">
        <v>5</v>
      </c>
      <c r="Q127" s="2" t="n">
        <v>7</v>
      </c>
      <c r="T127" s="2" t="n">
        <v>5</v>
      </c>
      <c r="W127" s="2" t="n">
        <v>1</v>
      </c>
      <c r="Z127" s="2" t="n">
        <v>6</v>
      </c>
      <c r="AC127" s="2" t="n">
        <v>5</v>
      </c>
      <c r="AF127" s="2" t="n">
        <v>1</v>
      </c>
      <c r="AI127" s="2" t="n">
        <v>5</v>
      </c>
      <c r="AL127" s="2" t="n">
        <v>7</v>
      </c>
      <c r="AO127" s="2" t="n">
        <v>7</v>
      </c>
      <c r="AR127" s="2" t="n">
        <v>3</v>
      </c>
      <c r="AU127" s="2" t="n">
        <v>7</v>
      </c>
      <c r="AX127" s="2" t="n">
        <v>3</v>
      </c>
    </row>
    <row r="128" customFormat="false" ht="15" hidden="false" customHeight="false" outlineLevel="0" collapsed="false">
      <c r="A128" s="2" t="n">
        <v>127</v>
      </c>
      <c r="B128" s="3" t="s">
        <v>159</v>
      </c>
      <c r="C128" s="3" t="s">
        <v>162</v>
      </c>
      <c r="D128" s="3" t="s">
        <v>56</v>
      </c>
      <c r="E128" s="2" t="str">
        <f aca="false">HYPERLINK("https://github.com/mitsuhashi/chat-togovar/blob/main/answers/chat_togovar/q27/rs113488022.md", "31")</f>
        <v>31</v>
      </c>
      <c r="F128" s="2" t="str">
        <f aca="false">HYPERLINK("https://github.com/mitsuhashi/chat-togovar/blob/main/answers/gpt-4o/q27/rs113488022.md", "23")</f>
        <v>23</v>
      </c>
      <c r="G128" s="2" t="str">
        <f aca="false">HYPERLINK("https://github.com/mitsuhashi/chat-togovar/blob/main/answers/varchat/rs113488022.md", "25")</f>
        <v>25</v>
      </c>
      <c r="H128" s="2" t="n">
        <v>7</v>
      </c>
      <c r="K128" s="2" t="n">
        <v>7</v>
      </c>
      <c r="N128" s="2" t="n">
        <v>5</v>
      </c>
      <c r="Q128" s="2" t="n">
        <v>7</v>
      </c>
      <c r="T128" s="2" t="n">
        <v>5</v>
      </c>
      <c r="W128" s="2" t="n">
        <v>3</v>
      </c>
      <c r="Z128" s="2" t="n">
        <v>7</v>
      </c>
      <c r="AC128" s="2" t="n">
        <v>5</v>
      </c>
      <c r="AF128" s="2" t="n">
        <v>3</v>
      </c>
      <c r="AI128" s="2" t="n">
        <v>5</v>
      </c>
      <c r="AL128" s="2" t="n">
        <v>7</v>
      </c>
      <c r="AO128" s="2" t="n">
        <v>7</v>
      </c>
      <c r="AR128" s="2" t="n">
        <v>2</v>
      </c>
      <c r="AU128" s="2" t="n">
        <v>7</v>
      </c>
      <c r="AX128" s="2" t="n">
        <v>2</v>
      </c>
    </row>
    <row r="129" customFormat="false" ht="15" hidden="false" customHeight="false" outlineLevel="0" collapsed="false">
      <c r="A129" s="2" t="n">
        <v>128</v>
      </c>
      <c r="B129" s="3" t="s">
        <v>161</v>
      </c>
      <c r="C129" s="3" t="s">
        <v>63</v>
      </c>
      <c r="D129" s="3" t="s">
        <v>56</v>
      </c>
      <c r="E129" s="2" t="str">
        <f aca="false">HYPERLINK("https://github.com/mitsuhashi/chat-togovar/blob/main/answers/chat_togovar/q28/rs1201448391.md", "33")</f>
        <v>33</v>
      </c>
      <c r="F129" s="2" t="str">
        <f aca="false">HYPERLINK("https://github.com/mitsuhashi/chat-togovar/blob/main/answers/gpt-4o/q28/rs1201448391.md", "30")</f>
        <v>30</v>
      </c>
      <c r="G129" s="2" t="str">
        <f aca="false">HYPERLINK("https://github.com/mitsuhashi/chat-togovar/blob/main/answers/varchat/rs1201448391.md", "28")</f>
        <v>28</v>
      </c>
      <c r="H129" s="2" t="n">
        <v>8</v>
      </c>
      <c r="K129" s="2" t="n">
        <v>7</v>
      </c>
      <c r="N129" s="2" t="n">
        <v>5</v>
      </c>
      <c r="Q129" s="2" t="n">
        <v>6</v>
      </c>
      <c r="T129" s="2" t="n">
        <v>7</v>
      </c>
      <c r="W129" s="2" t="n">
        <v>7</v>
      </c>
      <c r="Z129" s="2" t="n">
        <v>7</v>
      </c>
      <c r="AC129" s="2" t="n">
        <v>4</v>
      </c>
      <c r="AF129" s="2" t="n">
        <v>5</v>
      </c>
      <c r="AI129" s="2" t="n">
        <v>7</v>
      </c>
      <c r="AL129" s="2" t="n">
        <v>8</v>
      </c>
      <c r="AO129" s="2" t="n">
        <v>7</v>
      </c>
      <c r="AR129" s="2" t="n">
        <v>3</v>
      </c>
      <c r="AU129" s="2" t="n">
        <v>7</v>
      </c>
      <c r="AX129" s="2" t="n">
        <v>3</v>
      </c>
    </row>
    <row r="130" customFormat="false" ht="15" hidden="false" customHeight="false" outlineLevel="0" collapsed="false">
      <c r="A130" s="2" t="n">
        <v>129</v>
      </c>
      <c r="B130" s="3" t="s">
        <v>164</v>
      </c>
      <c r="C130" s="3" t="s">
        <v>162</v>
      </c>
      <c r="D130" s="3" t="s">
        <v>56</v>
      </c>
      <c r="E130" s="2" t="str">
        <f aca="false">HYPERLINK("https://github.com/mitsuhashi/chat-togovar/blob/main/answers/chat_togovar/q29/rs113488022.md", "45")</f>
        <v>45</v>
      </c>
      <c r="F130" s="2" t="str">
        <f aca="false">HYPERLINK("https://github.com/mitsuhashi/chat-togovar/blob/main/answers/gpt-4o/q29/rs113488022.md", "21")</f>
        <v>21</v>
      </c>
      <c r="G130" s="2" t="str">
        <f aca="false">HYPERLINK("https://github.com/mitsuhashi/chat-togovar/blob/main/answers/varchat/rs113488022.md", "38")</f>
        <v>38</v>
      </c>
      <c r="H130" s="2" t="n">
        <v>9</v>
      </c>
      <c r="K130" s="2" t="n">
        <v>9</v>
      </c>
      <c r="N130" s="2" t="n">
        <v>9</v>
      </c>
      <c r="Q130" s="2" t="n">
        <v>9</v>
      </c>
      <c r="T130" s="2" t="n">
        <v>9</v>
      </c>
      <c r="W130" s="2" t="n">
        <v>2</v>
      </c>
      <c r="Z130" s="2" t="n">
        <v>7</v>
      </c>
      <c r="AC130" s="2" t="n">
        <v>6</v>
      </c>
      <c r="AF130" s="2" t="n">
        <v>1</v>
      </c>
      <c r="AI130" s="2" t="n">
        <v>5</v>
      </c>
      <c r="AL130" s="2" t="n">
        <v>8</v>
      </c>
      <c r="AO130" s="2" t="n">
        <v>8</v>
      </c>
      <c r="AR130" s="2" t="n">
        <v>6</v>
      </c>
      <c r="AU130" s="2" t="n">
        <v>8</v>
      </c>
      <c r="AX130" s="2" t="n">
        <v>8</v>
      </c>
    </row>
    <row r="131" customFormat="false" ht="15" hidden="false" customHeight="false" outlineLevel="0" collapsed="false">
      <c r="A131" s="2" t="n">
        <v>130</v>
      </c>
      <c r="B131" s="3" t="s">
        <v>166</v>
      </c>
      <c r="C131" s="3" t="s">
        <v>125</v>
      </c>
      <c r="D131" s="3" t="s">
        <v>56</v>
      </c>
      <c r="E131" s="2" t="str">
        <f aca="false">HYPERLINK("https://github.com/mitsuhashi/chat-togovar/blob/main/answers/chat_togovar/q30/rs796053216.md", "45")</f>
        <v>45</v>
      </c>
      <c r="F131" s="2" t="str">
        <f aca="false">HYPERLINK("https://github.com/mitsuhashi/chat-togovar/blob/main/answers/gpt-4o/q30/rs796053216.md", "23")</f>
        <v>23</v>
      </c>
      <c r="G131" s="2" t="str">
        <f aca="false">HYPERLINK("https://github.com/mitsuhashi/chat-togovar/blob/main/answers/varchat/rs796053216.md", "44")</f>
        <v>44</v>
      </c>
      <c r="H131" s="2" t="n">
        <v>9</v>
      </c>
      <c r="K131" s="2" t="n">
        <v>9</v>
      </c>
      <c r="N131" s="2" t="n">
        <v>9</v>
      </c>
      <c r="Q131" s="2" t="n">
        <v>9</v>
      </c>
      <c r="T131" s="2" t="n">
        <v>9</v>
      </c>
      <c r="W131" s="2" t="n">
        <v>2</v>
      </c>
      <c r="Z131" s="2" t="n">
        <v>7</v>
      </c>
      <c r="AC131" s="2" t="n">
        <v>7</v>
      </c>
      <c r="AF131" s="2" t="n">
        <v>2</v>
      </c>
      <c r="AI131" s="2" t="n">
        <v>5</v>
      </c>
      <c r="AL131" s="2" t="n">
        <v>9</v>
      </c>
      <c r="AO131" s="2" t="n">
        <v>9</v>
      </c>
      <c r="AR131" s="2" t="n">
        <v>8</v>
      </c>
      <c r="AU131" s="2" t="n">
        <v>9</v>
      </c>
      <c r="AX131" s="2" t="n">
        <v>9</v>
      </c>
    </row>
    <row r="132" customFormat="false" ht="15" hidden="false" customHeight="false" outlineLevel="0" collapsed="false">
      <c r="A132" s="2" t="n">
        <v>131</v>
      </c>
      <c r="B132" s="3" t="s">
        <v>169</v>
      </c>
      <c r="C132" s="3" t="s">
        <v>65</v>
      </c>
      <c r="D132" s="3" t="s">
        <v>56</v>
      </c>
      <c r="E132" s="2" t="str">
        <f aca="false">HYPERLINK("https://github.com/mitsuhashi/chat-togovar/blob/main/answers/chat_togovar/q31/rs431905511.md", "44")</f>
        <v>44</v>
      </c>
      <c r="F132" s="2" t="str">
        <f aca="false">HYPERLINK("https://github.com/mitsuhashi/chat-togovar/blob/main/answers/gpt-4o/q31/rs431905511.md", "22")</f>
        <v>22</v>
      </c>
      <c r="G132" s="2" t="str">
        <f aca="false">HYPERLINK("https://github.com/mitsuhashi/chat-togovar/blob/main/answers/varchat/rs431905511.md", "30")</f>
        <v>30</v>
      </c>
      <c r="H132" s="2" t="n">
        <v>9</v>
      </c>
      <c r="K132" s="2" t="n">
        <v>9</v>
      </c>
      <c r="N132" s="2" t="n">
        <v>8</v>
      </c>
      <c r="Q132" s="2" t="n">
        <v>9</v>
      </c>
      <c r="T132" s="2" t="n">
        <v>9</v>
      </c>
      <c r="W132" s="2" t="n">
        <v>2</v>
      </c>
      <c r="Z132" s="2" t="n">
        <v>7</v>
      </c>
      <c r="AC132" s="2" t="n">
        <v>6</v>
      </c>
      <c r="AF132" s="2" t="n">
        <v>2</v>
      </c>
      <c r="AI132" s="2" t="n">
        <v>5</v>
      </c>
      <c r="AL132" s="2" t="n">
        <v>8</v>
      </c>
      <c r="AO132" s="2" t="n">
        <v>8</v>
      </c>
      <c r="AR132" s="2" t="n">
        <v>2</v>
      </c>
      <c r="AU132" s="2" t="n">
        <v>8</v>
      </c>
      <c r="AX132" s="2" t="n">
        <v>4</v>
      </c>
    </row>
    <row r="133" customFormat="false" ht="15" hidden="false" customHeight="false" outlineLevel="0" collapsed="false">
      <c r="A133" s="2" t="n">
        <v>132</v>
      </c>
      <c r="B133" s="3" t="s">
        <v>171</v>
      </c>
      <c r="C133" s="3" t="s">
        <v>113</v>
      </c>
      <c r="D133" s="3" t="s">
        <v>56</v>
      </c>
      <c r="E133" s="2" t="str">
        <f aca="false">HYPERLINK("https://github.com/mitsuhashi/chat-togovar/blob/main/answers/chat_togovar/q32/rs1208662086.md", "33")</f>
        <v>33</v>
      </c>
      <c r="F133" s="2" t="str">
        <f aca="false">HYPERLINK("https://github.com/mitsuhashi/chat-togovar/blob/main/answers/gpt-4o/q32/rs1208662086.md", "24")</f>
        <v>24</v>
      </c>
      <c r="G133" s="2" t="str">
        <f aca="false">HYPERLINK("https://github.com/mitsuhashi/chat-togovar/blob/main/answers/varchat/rs1208662086.md", "30")</f>
        <v>30</v>
      </c>
      <c r="H133" s="2" t="n">
        <v>8</v>
      </c>
      <c r="K133" s="2" t="n">
        <v>8</v>
      </c>
      <c r="N133" s="2" t="n">
        <v>5</v>
      </c>
      <c r="Q133" s="2" t="n">
        <v>7</v>
      </c>
      <c r="T133" s="2" t="n">
        <v>5</v>
      </c>
      <c r="W133" s="2" t="n">
        <v>2</v>
      </c>
      <c r="Z133" s="2" t="n">
        <v>7</v>
      </c>
      <c r="AC133" s="2" t="n">
        <v>5</v>
      </c>
      <c r="AF133" s="2" t="n">
        <v>5</v>
      </c>
      <c r="AI133" s="2" t="n">
        <v>5</v>
      </c>
      <c r="AL133" s="2" t="n">
        <v>8</v>
      </c>
      <c r="AO133" s="2" t="n">
        <v>8</v>
      </c>
      <c r="AR133" s="2" t="n">
        <v>3</v>
      </c>
      <c r="AU133" s="2" t="n">
        <v>7</v>
      </c>
      <c r="AX133" s="2" t="n">
        <v>4</v>
      </c>
    </row>
    <row r="134" customFormat="false" ht="15" hidden="false" customHeight="false" outlineLevel="0" collapsed="false">
      <c r="A134" s="2" t="n">
        <v>133</v>
      </c>
      <c r="B134" s="3" t="s">
        <v>173</v>
      </c>
      <c r="C134" s="3" t="s">
        <v>74</v>
      </c>
      <c r="D134" s="3" t="s">
        <v>56</v>
      </c>
      <c r="E134" s="2" t="str">
        <f aca="false">HYPERLINK("https://github.com/mitsuhashi/chat-togovar/blob/main/answers/chat_togovar/q33/rs794726784.md", "44")</f>
        <v>44</v>
      </c>
      <c r="F134" s="2" t="str">
        <f aca="false">HYPERLINK("https://github.com/mitsuhashi/chat-togovar/blob/main/answers/gpt-4o/q33/rs794726784.md", "21")</f>
        <v>21</v>
      </c>
      <c r="G134" s="2" t="str">
        <f aca="false">HYPERLINK("https://github.com/mitsuhashi/chat-togovar/blob/main/answers/varchat/rs794726784.md", "32")</f>
        <v>32</v>
      </c>
      <c r="H134" s="2" t="n">
        <v>9</v>
      </c>
      <c r="K134" s="2" t="n">
        <v>9</v>
      </c>
      <c r="N134" s="2" t="n">
        <v>8</v>
      </c>
      <c r="Q134" s="2" t="n">
        <v>9</v>
      </c>
      <c r="T134" s="2" t="n">
        <v>9</v>
      </c>
      <c r="W134" s="2" t="n">
        <v>1</v>
      </c>
      <c r="Z134" s="2" t="n">
        <v>7</v>
      </c>
      <c r="AC134" s="2" t="n">
        <v>7</v>
      </c>
      <c r="AF134" s="2" t="n">
        <v>1</v>
      </c>
      <c r="AI134" s="2" t="n">
        <v>5</v>
      </c>
      <c r="AL134" s="2" t="n">
        <v>8</v>
      </c>
      <c r="AO134" s="2" t="n">
        <v>8</v>
      </c>
      <c r="AR134" s="2" t="n">
        <v>4</v>
      </c>
      <c r="AU134" s="2" t="n">
        <v>8</v>
      </c>
      <c r="AX134" s="2" t="n">
        <v>4</v>
      </c>
    </row>
    <row r="135" customFormat="false" ht="15" hidden="false" customHeight="false" outlineLevel="0" collapsed="false">
      <c r="A135" s="2" t="n">
        <v>134</v>
      </c>
      <c r="B135" s="3" t="s">
        <v>175</v>
      </c>
      <c r="C135" s="3" t="s">
        <v>162</v>
      </c>
      <c r="D135" s="3" t="s">
        <v>56</v>
      </c>
      <c r="E135" s="2" t="str">
        <f aca="false">HYPERLINK("https://github.com/mitsuhashi/chat-togovar/blob/main/answers/chat_togovar/q34/rs113488022.md", "45")</f>
        <v>45</v>
      </c>
      <c r="F135" s="2" t="str">
        <f aca="false">HYPERLINK("https://github.com/mitsuhashi/chat-togovar/blob/main/answers/gpt-4o/q34/rs113488022.md", "29")</f>
        <v>29</v>
      </c>
      <c r="G135" s="2" t="str">
        <f aca="false">HYPERLINK("https://github.com/mitsuhashi/chat-togovar/blob/main/answers/varchat/rs113488022.md", "31")</f>
        <v>31</v>
      </c>
      <c r="H135" s="2" t="n">
        <v>9</v>
      </c>
      <c r="J135" s="2" t="s">
        <v>233</v>
      </c>
      <c r="K135" s="2" t="n">
        <v>9</v>
      </c>
      <c r="N135" s="2" t="n">
        <v>9</v>
      </c>
      <c r="Q135" s="2" t="n">
        <v>9</v>
      </c>
      <c r="T135" s="2" t="n">
        <v>9</v>
      </c>
      <c r="W135" s="2" t="n">
        <v>1</v>
      </c>
      <c r="Z135" s="2" t="n">
        <v>9</v>
      </c>
      <c r="AC135" s="2" t="n">
        <v>9</v>
      </c>
      <c r="AF135" s="2" t="n">
        <v>1</v>
      </c>
      <c r="AI135" s="2" t="n">
        <v>9</v>
      </c>
      <c r="AL135" s="2" t="n">
        <v>8</v>
      </c>
      <c r="AO135" s="2" t="n">
        <v>8</v>
      </c>
      <c r="AR135" s="2" t="n">
        <v>2</v>
      </c>
      <c r="AU135" s="2" t="n">
        <v>8</v>
      </c>
      <c r="AX135" s="2" t="n">
        <v>5</v>
      </c>
    </row>
    <row r="136" customFormat="false" ht="15" hidden="false" customHeight="false" outlineLevel="0" collapsed="false">
      <c r="A136" s="2" t="n">
        <v>135</v>
      </c>
      <c r="B136" s="3" t="s">
        <v>177</v>
      </c>
      <c r="C136" s="3" t="s">
        <v>106</v>
      </c>
      <c r="D136" s="3" t="s">
        <v>56</v>
      </c>
      <c r="E136" s="2" t="str">
        <f aca="false">HYPERLINK("https://github.com/mitsuhashi/chat-togovar/blob/main/answers/chat_togovar/q35/rs794727152.md", "50")</f>
        <v>50</v>
      </c>
      <c r="F136" s="2" t="str">
        <f aca="false">HYPERLINK("https://github.com/mitsuhashi/chat-togovar/blob/main/answers/gpt-4o/q35/rs794727152.md", "16")</f>
        <v>16</v>
      </c>
      <c r="G136" s="2" t="str">
        <f aca="false">HYPERLINK("https://github.com/mitsuhashi/chat-togovar/blob/main/answers/varchat/rs794727152.md", "34")</f>
        <v>34</v>
      </c>
      <c r="H136" s="2" t="n">
        <v>10</v>
      </c>
      <c r="K136" s="2" t="n">
        <v>10</v>
      </c>
      <c r="N136" s="2" t="n">
        <v>10</v>
      </c>
      <c r="Q136" s="2" t="n">
        <v>10</v>
      </c>
      <c r="T136" s="2" t="n">
        <v>10</v>
      </c>
      <c r="W136" s="2" t="n">
        <v>1</v>
      </c>
      <c r="Z136" s="2" t="n">
        <v>6</v>
      </c>
      <c r="AC136" s="2" t="n">
        <v>4</v>
      </c>
      <c r="AF136" s="2" t="n">
        <v>1</v>
      </c>
      <c r="AI136" s="2" t="n">
        <v>4</v>
      </c>
      <c r="AL136" s="2" t="n">
        <v>9</v>
      </c>
      <c r="AO136" s="2" t="n">
        <v>8</v>
      </c>
      <c r="AR136" s="2" t="n">
        <v>4</v>
      </c>
      <c r="AU136" s="2" t="n">
        <v>8</v>
      </c>
      <c r="AX136" s="2" t="n">
        <v>5</v>
      </c>
    </row>
    <row r="137" customFormat="false" ht="15" hidden="false" customHeight="false" outlineLevel="0" collapsed="false">
      <c r="A137" s="2" t="n">
        <v>136</v>
      </c>
      <c r="B137" s="3" t="s">
        <v>179</v>
      </c>
      <c r="C137" s="3" t="s">
        <v>148</v>
      </c>
      <c r="D137" s="3" t="s">
        <v>56</v>
      </c>
      <c r="E137" s="2" t="str">
        <f aca="false">HYPERLINK("https://github.com/mitsuhashi/chat-togovar/blob/main/answers/chat_togovar/q36/rs1489788269.md", "41")</f>
        <v>41</v>
      </c>
      <c r="F137" s="2" t="str">
        <f aca="false">HYPERLINK("https://github.com/mitsuhashi/chat-togovar/blob/main/answers/gpt-4o/q36/rs1489788269.md", "29")</f>
        <v>29</v>
      </c>
      <c r="G137" s="2" t="str">
        <f aca="false">HYPERLINK("https://github.com/mitsuhashi/chat-togovar/blob/main/answers/varchat/rs1489788269.md", "40")</f>
        <v>40</v>
      </c>
      <c r="H137" s="2" t="n">
        <v>9</v>
      </c>
      <c r="K137" s="2" t="n">
        <v>9</v>
      </c>
      <c r="N137" s="2" t="n">
        <v>6</v>
      </c>
      <c r="P137" s="2" t="s">
        <v>234</v>
      </c>
      <c r="Q137" s="2" t="n">
        <v>9</v>
      </c>
      <c r="T137" s="2" t="n">
        <v>8</v>
      </c>
      <c r="W137" s="2" t="n">
        <v>6</v>
      </c>
      <c r="Z137" s="2" t="n">
        <v>7</v>
      </c>
      <c r="AC137" s="2" t="n">
        <v>4</v>
      </c>
      <c r="AF137" s="2" t="n">
        <v>7</v>
      </c>
      <c r="AI137" s="2" t="n">
        <v>5</v>
      </c>
      <c r="AL137" s="2" t="n">
        <v>9</v>
      </c>
      <c r="AO137" s="2" t="n">
        <v>9</v>
      </c>
      <c r="AR137" s="2" t="n">
        <v>5</v>
      </c>
      <c r="AU137" s="2" t="n">
        <v>9</v>
      </c>
      <c r="AX137" s="2" t="n">
        <v>8</v>
      </c>
    </row>
    <row r="138" customFormat="false" ht="15" hidden="false" customHeight="false" outlineLevel="0" collapsed="false">
      <c r="A138" s="2" t="n">
        <v>137</v>
      </c>
      <c r="B138" s="3" t="s">
        <v>182</v>
      </c>
      <c r="C138" s="3" t="s">
        <v>63</v>
      </c>
      <c r="D138" s="3" t="s">
        <v>56</v>
      </c>
      <c r="E138" s="2" t="str">
        <f aca="false">HYPERLINK("https://github.com/mitsuhashi/chat-togovar/blob/main/answers/chat_togovar/q37/rs1201448391.md", "50")</f>
        <v>50</v>
      </c>
      <c r="F138" s="2" t="str">
        <f aca="false">HYPERLINK("https://github.com/mitsuhashi/chat-togovar/blob/main/answers/gpt-4o/q37/rs1201448391.md", "23")</f>
        <v>23</v>
      </c>
      <c r="G138" s="2" t="str">
        <f aca="false">HYPERLINK("https://github.com/mitsuhashi/chat-togovar/blob/main/answers/varchat/rs1201448391.md", "49")</f>
        <v>49</v>
      </c>
      <c r="H138" s="2" t="n">
        <v>10</v>
      </c>
      <c r="K138" s="2" t="n">
        <v>10</v>
      </c>
      <c r="N138" s="2" t="n">
        <v>10</v>
      </c>
      <c r="Q138" s="2" t="n">
        <v>10</v>
      </c>
      <c r="T138" s="2" t="n">
        <v>10</v>
      </c>
      <c r="W138" s="2" t="n">
        <v>3</v>
      </c>
      <c r="Z138" s="2" t="n">
        <v>7</v>
      </c>
      <c r="AC138" s="2" t="n">
        <v>5</v>
      </c>
      <c r="AF138" s="2" t="n">
        <v>3</v>
      </c>
      <c r="AI138" s="2" t="n">
        <v>5</v>
      </c>
      <c r="AL138" s="2" t="n">
        <v>10</v>
      </c>
      <c r="AO138" s="2" t="n">
        <v>10</v>
      </c>
      <c r="AR138" s="2" t="n">
        <v>9</v>
      </c>
      <c r="AU138" s="2" t="n">
        <v>10</v>
      </c>
      <c r="AX138" s="2" t="n">
        <v>10</v>
      </c>
    </row>
    <row r="139" customFormat="false" ht="15" hidden="false" customHeight="false" outlineLevel="0" collapsed="false">
      <c r="A139" s="2" t="n">
        <v>138</v>
      </c>
      <c r="B139" s="3" t="s">
        <v>235</v>
      </c>
      <c r="C139" s="3" t="s">
        <v>72</v>
      </c>
      <c r="D139" s="3" t="s">
        <v>56</v>
      </c>
      <c r="E139" s="2" t="str">
        <f aca="false">HYPERLINK("https://github.com/mitsuhashi/chat-togovar/blob/main/answers/chat_togovar/q38/rs796053229.md", "35")</f>
        <v>35</v>
      </c>
      <c r="F139" s="2" t="str">
        <f aca="false">HYPERLINK("https://github.com/mitsuhashi/chat-togovar/blob/main/answers/gpt-4o/q38/rs796053229.md", "21")</f>
        <v>21</v>
      </c>
      <c r="G139" s="2" t="str">
        <f aca="false">HYPERLINK("https://github.com/mitsuhashi/chat-togovar/blob/main/answers/varchat/rs796053229.md", "31")</f>
        <v>31</v>
      </c>
      <c r="H139" s="2" t="n">
        <v>8</v>
      </c>
      <c r="K139" s="2" t="n">
        <v>8</v>
      </c>
      <c r="N139" s="2" t="n">
        <v>5</v>
      </c>
      <c r="Q139" s="2" t="n">
        <v>8</v>
      </c>
      <c r="T139" s="2" t="n">
        <v>6</v>
      </c>
      <c r="W139" s="2" t="n">
        <v>1</v>
      </c>
      <c r="Z139" s="2" t="n">
        <v>8</v>
      </c>
      <c r="AC139" s="2" t="n">
        <v>5</v>
      </c>
      <c r="AF139" s="2" t="n">
        <v>1</v>
      </c>
      <c r="AI139" s="2" t="n">
        <v>6</v>
      </c>
      <c r="AL139" s="2" t="n">
        <v>7</v>
      </c>
      <c r="AO139" s="2" t="n">
        <v>7</v>
      </c>
      <c r="AR139" s="2" t="n">
        <v>5</v>
      </c>
      <c r="AU139" s="2" t="n">
        <v>7</v>
      </c>
      <c r="AX139" s="2" t="n">
        <v>5</v>
      </c>
    </row>
    <row r="140" customFormat="false" ht="15" hidden="false" customHeight="false" outlineLevel="0" collapsed="false">
      <c r="A140" s="2" t="n">
        <v>139</v>
      </c>
      <c r="B140" s="3" t="s">
        <v>186</v>
      </c>
      <c r="C140" s="3" t="s">
        <v>59</v>
      </c>
      <c r="D140" s="3" t="s">
        <v>56</v>
      </c>
      <c r="E140" s="2" t="str">
        <f aca="false">HYPERLINK("https://github.com/mitsuhashi/chat-togovar/blob/main/answers/chat_togovar/q39/rs571414497.md", "35")</f>
        <v>35</v>
      </c>
      <c r="F140" s="2" t="str">
        <f aca="false">HYPERLINK("https://github.com/mitsuhashi/chat-togovar/blob/main/answers/gpt-4o/q39/rs571414497.md", "30")</f>
        <v>30</v>
      </c>
      <c r="G140" s="2" t="str">
        <f aca="false">HYPERLINK("https://github.com/mitsuhashi/chat-togovar/blob/main/answers/varchat/rs571414497.md", "28")</f>
        <v>28</v>
      </c>
      <c r="H140" s="2" t="n">
        <v>8</v>
      </c>
      <c r="K140" s="2" t="n">
        <v>8</v>
      </c>
      <c r="N140" s="2" t="n">
        <v>5</v>
      </c>
      <c r="P140" s="2" t="s">
        <v>236</v>
      </c>
      <c r="Q140" s="2" t="n">
        <v>8</v>
      </c>
      <c r="T140" s="2" t="n">
        <v>6</v>
      </c>
      <c r="W140" s="2" t="n">
        <v>6</v>
      </c>
      <c r="Z140" s="2" t="n">
        <v>6</v>
      </c>
      <c r="AC140" s="2" t="n">
        <v>6</v>
      </c>
      <c r="AF140" s="2" t="n">
        <v>6</v>
      </c>
      <c r="AI140" s="2" t="n">
        <v>6</v>
      </c>
      <c r="AL140" s="2" t="n">
        <v>8</v>
      </c>
      <c r="AO140" s="2" t="n">
        <v>7</v>
      </c>
      <c r="AR140" s="2" t="n">
        <v>2</v>
      </c>
      <c r="AU140" s="2" t="n">
        <v>7</v>
      </c>
      <c r="AX140" s="2" t="n">
        <v>4</v>
      </c>
    </row>
    <row r="141" customFormat="false" ht="15" hidden="false" customHeight="false" outlineLevel="0" collapsed="false">
      <c r="A141" s="2" t="n">
        <v>140</v>
      </c>
      <c r="B141" s="3" t="s">
        <v>189</v>
      </c>
      <c r="C141" s="3" t="s">
        <v>70</v>
      </c>
      <c r="D141" s="3" t="s">
        <v>56</v>
      </c>
      <c r="E141" s="2" t="str">
        <f aca="false">HYPERLINK("https://github.com/mitsuhashi/chat-togovar/blob/main/answers/chat_togovar/q40/rs880315.md", "45")</f>
        <v>45</v>
      </c>
      <c r="F141" s="2" t="str">
        <f aca="false">HYPERLINK("https://github.com/mitsuhashi/chat-togovar/blob/main/answers/gpt-4o/q40/rs880315.md", "21")</f>
        <v>21</v>
      </c>
      <c r="G141" s="2" t="str">
        <f aca="false">HYPERLINK("https://github.com/mitsuhashi/chat-togovar/blob/main/answers/varchat/rs880315.md", "35")</f>
        <v>35</v>
      </c>
      <c r="H141" s="2" t="n">
        <v>9</v>
      </c>
      <c r="J141" s="2" t="s">
        <v>237</v>
      </c>
      <c r="K141" s="2" t="n">
        <v>9</v>
      </c>
      <c r="N141" s="2" t="n">
        <v>9</v>
      </c>
      <c r="Q141" s="2" t="n">
        <v>9</v>
      </c>
      <c r="T141" s="2" t="n">
        <v>9</v>
      </c>
      <c r="W141" s="2" t="n">
        <v>2</v>
      </c>
      <c r="Z141" s="2" t="n">
        <v>7</v>
      </c>
      <c r="AC141" s="2" t="n">
        <v>6</v>
      </c>
      <c r="AF141" s="2" t="n">
        <v>1</v>
      </c>
      <c r="AI141" s="2" t="n">
        <v>5</v>
      </c>
      <c r="AL141" s="2" t="n">
        <v>8</v>
      </c>
      <c r="AO141" s="2" t="n">
        <v>8</v>
      </c>
      <c r="AR141" s="2" t="n">
        <v>5</v>
      </c>
      <c r="AU141" s="2" t="n">
        <v>8</v>
      </c>
      <c r="AX141" s="2" t="n">
        <v>6</v>
      </c>
    </row>
    <row r="142" customFormat="false" ht="15" hidden="false" customHeight="false" outlineLevel="0" collapsed="false">
      <c r="A142" s="2" t="n">
        <v>141</v>
      </c>
      <c r="B142" s="3" t="s">
        <v>192</v>
      </c>
      <c r="C142" s="3" t="s">
        <v>220</v>
      </c>
      <c r="D142" s="3" t="s">
        <v>56</v>
      </c>
      <c r="E142" s="2" t="str">
        <f aca="false">HYPERLINK("https://github.com/mitsuhashi/chat-togovar/blob/main/answers/chat_togovar/q41/rs796052984.md", "32")</f>
        <v>32</v>
      </c>
      <c r="F142" s="2" t="str">
        <f aca="false">HYPERLINK("https://github.com/mitsuhashi/chat-togovar/blob/main/answers/gpt-4o/q41/rs796052984.md", "20")</f>
        <v>20</v>
      </c>
      <c r="G142" s="2" t="str">
        <f aca="false">HYPERLINK("https://github.com/mitsuhashi/chat-togovar/blob/main/answers/varchat/rs796052984.md", "30")</f>
        <v>30</v>
      </c>
      <c r="H142" s="2" t="n">
        <v>8</v>
      </c>
      <c r="K142" s="2" t="n">
        <v>7</v>
      </c>
      <c r="N142" s="2" t="n">
        <v>5</v>
      </c>
      <c r="Q142" s="2" t="n">
        <v>7</v>
      </c>
      <c r="T142" s="2" t="n">
        <v>5</v>
      </c>
      <c r="W142" s="2" t="n">
        <v>1</v>
      </c>
      <c r="Z142" s="2" t="n">
        <v>7</v>
      </c>
      <c r="AC142" s="2" t="n">
        <v>6</v>
      </c>
      <c r="AF142" s="2" t="n">
        <v>1</v>
      </c>
      <c r="AI142" s="2" t="n">
        <v>5</v>
      </c>
      <c r="AL142" s="2" t="n">
        <v>8</v>
      </c>
      <c r="AO142" s="2" t="n">
        <v>7</v>
      </c>
      <c r="AR142" s="2" t="n">
        <v>2</v>
      </c>
      <c r="AU142" s="2" t="n">
        <v>8</v>
      </c>
      <c r="AX142" s="2" t="n">
        <v>5</v>
      </c>
    </row>
    <row r="143" customFormat="false" ht="15" hidden="false" customHeight="false" outlineLevel="0" collapsed="false">
      <c r="A143" s="2" t="n">
        <v>142</v>
      </c>
      <c r="B143" s="3" t="s">
        <v>198</v>
      </c>
      <c r="C143" s="3" t="s">
        <v>71</v>
      </c>
      <c r="D143" s="3" t="s">
        <v>56</v>
      </c>
      <c r="E143" s="2" t="str">
        <f aca="false">HYPERLINK("https://github.com/mitsuhashi/chat-togovar/blob/main/answers/chat_togovar/q42/rs796053166.md", "33")</f>
        <v>33</v>
      </c>
      <c r="F143" s="2" t="str">
        <f aca="false">HYPERLINK("https://github.com/mitsuhashi/chat-togovar/blob/main/answers/gpt-4o/q42/rs796053166.md", "24")</f>
        <v>24</v>
      </c>
      <c r="G143" s="2" t="str">
        <f aca="false">HYPERLINK("https://github.com/mitsuhashi/chat-togovar/blob/main/answers/varchat/rs796053166.md", "27")</f>
        <v>27</v>
      </c>
      <c r="H143" s="2" t="n">
        <v>8</v>
      </c>
      <c r="K143" s="2" t="n">
        <v>8</v>
      </c>
      <c r="N143" s="2" t="n">
        <v>3</v>
      </c>
      <c r="Q143" s="2" t="n">
        <v>7</v>
      </c>
      <c r="T143" s="2" t="n">
        <v>7</v>
      </c>
      <c r="W143" s="2" t="n">
        <v>3</v>
      </c>
      <c r="Z143" s="2" t="n">
        <v>8</v>
      </c>
      <c r="AC143" s="2" t="n">
        <v>3</v>
      </c>
      <c r="AF143" s="2" t="n">
        <v>3</v>
      </c>
      <c r="AI143" s="2" t="n">
        <v>7</v>
      </c>
      <c r="AL143" s="2" t="n">
        <v>7</v>
      </c>
      <c r="AO143" s="2" t="n">
        <v>7</v>
      </c>
      <c r="AR143" s="2" t="n">
        <v>2</v>
      </c>
      <c r="AU143" s="2" t="n">
        <v>7</v>
      </c>
      <c r="AX143" s="2" t="n">
        <v>4</v>
      </c>
    </row>
    <row r="144" customFormat="false" ht="15" hidden="false" customHeight="false" outlineLevel="0" collapsed="false">
      <c r="A144" s="2" t="n">
        <v>143</v>
      </c>
      <c r="B144" s="3" t="s">
        <v>200</v>
      </c>
      <c r="C144" s="3" t="s">
        <v>130</v>
      </c>
      <c r="D144" s="3" t="s">
        <v>56</v>
      </c>
      <c r="E144" s="2" t="str">
        <f aca="false">HYPERLINK("https://github.com/mitsuhashi/chat-togovar/blob/main/answers/chat_togovar/q43/rs121913279.md", "38")</f>
        <v>38</v>
      </c>
      <c r="F144" s="2" t="str">
        <f aca="false">HYPERLINK("https://github.com/mitsuhashi/chat-togovar/blob/main/answers/gpt-4o/q43/rs121913279.md", "26")</f>
        <v>26</v>
      </c>
      <c r="G144" s="2" t="str">
        <f aca="false">HYPERLINK("https://github.com/mitsuhashi/chat-togovar/blob/main/answers/varchat/rs121913279.md", "32")</f>
        <v>32</v>
      </c>
      <c r="H144" s="2" t="n">
        <v>8</v>
      </c>
      <c r="K144" s="2" t="n">
        <v>8</v>
      </c>
      <c r="N144" s="2" t="n">
        <v>6</v>
      </c>
      <c r="Q144" s="2" t="n">
        <v>8</v>
      </c>
      <c r="T144" s="2" t="n">
        <v>8</v>
      </c>
      <c r="W144" s="2" t="n">
        <v>2</v>
      </c>
      <c r="Z144" s="2" t="n">
        <v>7</v>
      </c>
      <c r="AC144" s="2" t="n">
        <v>5</v>
      </c>
      <c r="AF144" s="2" t="n">
        <v>7</v>
      </c>
      <c r="AI144" s="2" t="n">
        <v>5</v>
      </c>
      <c r="AL144" s="2" t="n">
        <v>8</v>
      </c>
      <c r="AO144" s="2" t="n">
        <v>8</v>
      </c>
      <c r="AR144" s="2" t="n">
        <v>3</v>
      </c>
      <c r="AU144" s="2" t="n">
        <v>8</v>
      </c>
      <c r="AX144" s="2" t="n">
        <v>5</v>
      </c>
    </row>
    <row r="145" customFormat="false" ht="15" hidden="false" customHeight="false" outlineLevel="0" collapsed="false">
      <c r="A145" s="2" t="n">
        <v>144</v>
      </c>
      <c r="B145" s="3" t="s">
        <v>204</v>
      </c>
      <c r="C145" s="3" t="s">
        <v>78</v>
      </c>
      <c r="D145" s="3" t="s">
        <v>56</v>
      </c>
      <c r="E145" s="2" t="str">
        <f aca="false">HYPERLINK("https://github.com/mitsuhashi/chat-togovar/blob/main/answers/chat_togovar/q44/rs763684724.md", "33")</f>
        <v>33</v>
      </c>
      <c r="F145" s="2" t="str">
        <f aca="false">HYPERLINK("https://github.com/mitsuhashi/chat-togovar/blob/main/answers/gpt-4o/q44/rs763684724.md", "21")</f>
        <v>21</v>
      </c>
      <c r="G145" s="2" t="str">
        <f aca="false">HYPERLINK("https://github.com/mitsuhashi/chat-togovar/blob/main/answers/varchat/rs763684724.md", "28")</f>
        <v>28</v>
      </c>
      <c r="H145" s="2" t="n">
        <v>8</v>
      </c>
      <c r="K145" s="2" t="n">
        <v>7</v>
      </c>
      <c r="N145" s="2" t="n">
        <v>5</v>
      </c>
      <c r="Q145" s="2" t="n">
        <v>8</v>
      </c>
      <c r="T145" s="2" t="n">
        <v>5</v>
      </c>
      <c r="W145" s="2" t="n">
        <v>5</v>
      </c>
      <c r="Z145" s="2" t="n">
        <v>7</v>
      </c>
      <c r="AC145" s="2" t="n">
        <v>2</v>
      </c>
      <c r="AF145" s="2" t="n">
        <v>2</v>
      </c>
      <c r="AI145" s="2" t="n">
        <v>5</v>
      </c>
      <c r="AL145" s="2" t="n">
        <v>7</v>
      </c>
      <c r="AO145" s="2" t="n">
        <v>7</v>
      </c>
      <c r="AR145" s="2" t="n">
        <v>2</v>
      </c>
      <c r="AU145" s="2" t="n">
        <v>7</v>
      </c>
      <c r="AX145" s="2" t="n">
        <v>5</v>
      </c>
    </row>
    <row r="146" customFormat="false" ht="15" hidden="false" customHeight="false" outlineLevel="0" collapsed="false">
      <c r="A146" s="2" t="n">
        <v>145</v>
      </c>
      <c r="B146" s="3" t="s">
        <v>206</v>
      </c>
      <c r="C146" s="3" t="s">
        <v>113</v>
      </c>
      <c r="D146" s="3" t="s">
        <v>56</v>
      </c>
      <c r="E146" s="2" t="str">
        <f aca="false">HYPERLINK("https://github.com/mitsuhashi/chat-togovar/blob/main/answers/chat_togovar/q45/rs1208662086.md", "40")</f>
        <v>40</v>
      </c>
      <c r="F146" s="2" t="str">
        <f aca="false">HYPERLINK("https://github.com/mitsuhashi/chat-togovar/blob/main/answers/gpt-4o/q45/rs1208662086.md", "25")</f>
        <v>25</v>
      </c>
      <c r="G146" s="2" t="str">
        <f aca="false">HYPERLINK("https://github.com/mitsuhashi/chat-togovar/blob/main/answers/varchat/rs1208662086.md", "30")</f>
        <v>30</v>
      </c>
      <c r="H146" s="2" t="n">
        <v>8</v>
      </c>
      <c r="K146" s="2" t="n">
        <v>8</v>
      </c>
      <c r="N146" s="2" t="n">
        <v>8</v>
      </c>
      <c r="Q146" s="2" t="n">
        <v>8</v>
      </c>
      <c r="T146" s="2" t="n">
        <v>8</v>
      </c>
      <c r="W146" s="2" t="n">
        <v>2</v>
      </c>
      <c r="Z146" s="2" t="n">
        <v>8</v>
      </c>
      <c r="AC146" s="2" t="n">
        <v>6</v>
      </c>
      <c r="AF146" s="2" t="n">
        <v>2</v>
      </c>
      <c r="AI146" s="2" t="n">
        <v>7</v>
      </c>
      <c r="AL146" s="2" t="n">
        <v>8</v>
      </c>
      <c r="AO146" s="2" t="n">
        <v>7</v>
      </c>
      <c r="AR146" s="2" t="n">
        <v>2</v>
      </c>
      <c r="AU146" s="2" t="n">
        <v>8</v>
      </c>
      <c r="AX146" s="2" t="n">
        <v>5</v>
      </c>
    </row>
    <row r="147" customFormat="false" ht="15" hidden="false" customHeight="false" outlineLevel="0" collapsed="false">
      <c r="A147" s="2" t="n">
        <v>146</v>
      </c>
      <c r="B147" s="3" t="s">
        <v>212</v>
      </c>
      <c r="C147" s="3" t="s">
        <v>78</v>
      </c>
      <c r="D147" s="3" t="s">
        <v>56</v>
      </c>
      <c r="E147" s="2" t="str">
        <f aca="false">HYPERLINK("https://github.com/mitsuhashi/chat-togovar/blob/main/answers/chat_togovar/q46/rs763684724.md", "33")</f>
        <v>33</v>
      </c>
      <c r="F147" s="2" t="str">
        <f aca="false">HYPERLINK("https://github.com/mitsuhashi/chat-togovar/blob/main/answers/gpt-4o/q46/rs763684724.md", "19")</f>
        <v>19</v>
      </c>
      <c r="G147" s="2" t="str">
        <f aca="false">HYPERLINK("https://github.com/mitsuhashi/chat-togovar/blob/main/answers/varchat/rs763684724.md", "27")</f>
        <v>27</v>
      </c>
      <c r="H147" s="2" t="n">
        <v>8</v>
      </c>
      <c r="K147" s="2" t="n">
        <v>8</v>
      </c>
      <c r="N147" s="2" t="n">
        <v>3</v>
      </c>
      <c r="P147" s="2" t="s">
        <v>238</v>
      </c>
      <c r="Q147" s="2" t="n">
        <v>8</v>
      </c>
      <c r="T147" s="2" t="n">
        <v>6</v>
      </c>
      <c r="W147" s="2" t="n">
        <v>4</v>
      </c>
      <c r="Z147" s="2" t="n">
        <v>7</v>
      </c>
      <c r="AC147" s="2" t="n">
        <v>2</v>
      </c>
      <c r="AF147" s="2" t="n">
        <v>2</v>
      </c>
      <c r="AI147" s="2" t="n">
        <v>4</v>
      </c>
      <c r="AL147" s="2" t="n">
        <v>7</v>
      </c>
      <c r="AO147" s="2" t="n">
        <v>7</v>
      </c>
      <c r="AR147" s="2" t="n">
        <v>2</v>
      </c>
      <c r="AU147" s="2" t="n">
        <v>7</v>
      </c>
      <c r="AX147" s="2" t="n">
        <v>4</v>
      </c>
    </row>
    <row r="148" customFormat="false" ht="15" hidden="false" customHeight="false" outlineLevel="0" collapsed="false">
      <c r="A148" s="2" t="n">
        <v>147</v>
      </c>
      <c r="B148" s="3" t="s">
        <v>239</v>
      </c>
      <c r="C148" s="3" t="s">
        <v>71</v>
      </c>
      <c r="D148" s="3" t="s">
        <v>56</v>
      </c>
      <c r="E148" s="2" t="str">
        <f aca="false">HYPERLINK("https://github.com/mitsuhashi/chat-togovar/blob/main/answers/chat_togovar/q47/rs796053166.md", "50")</f>
        <v>50</v>
      </c>
      <c r="F148" s="2" t="str">
        <f aca="false">HYPERLINK("https://github.com/mitsuhashi/chat-togovar/blob/main/answers/gpt-4o/q47/rs796053166.md", "45")</f>
        <v>45</v>
      </c>
      <c r="G148" s="2" t="str">
        <f aca="false">HYPERLINK("https://github.com/mitsuhashi/chat-togovar/blob/main/answers/varchat/rs796053166.md", "32")</f>
        <v>32</v>
      </c>
      <c r="H148" s="2" t="n">
        <v>10</v>
      </c>
      <c r="K148" s="2" t="n">
        <v>10</v>
      </c>
      <c r="N148" s="2" t="n">
        <v>10</v>
      </c>
      <c r="Q148" s="2" t="n">
        <v>10</v>
      </c>
      <c r="T148" s="2" t="n">
        <v>10</v>
      </c>
      <c r="W148" s="2" t="n">
        <v>9</v>
      </c>
      <c r="Z148" s="2" t="n">
        <v>9</v>
      </c>
      <c r="AC148" s="2" t="n">
        <v>9</v>
      </c>
      <c r="AF148" s="2" t="n">
        <v>9</v>
      </c>
      <c r="AI148" s="2" t="n">
        <v>9</v>
      </c>
      <c r="AL148" s="2" t="n">
        <v>8</v>
      </c>
      <c r="AO148" s="2" t="n">
        <v>7</v>
      </c>
      <c r="AR148" s="2" t="n">
        <v>4</v>
      </c>
      <c r="AU148" s="2" t="n">
        <v>8</v>
      </c>
      <c r="AX148" s="2" t="n">
        <v>5</v>
      </c>
    </row>
    <row r="149" customFormat="false" ht="15" hidden="false" customHeight="false" outlineLevel="0" collapsed="false">
      <c r="A149" s="2" t="n">
        <v>148</v>
      </c>
      <c r="B149" s="3" t="s">
        <v>214</v>
      </c>
      <c r="C149" s="3" t="s">
        <v>55</v>
      </c>
      <c r="D149" s="3" t="s">
        <v>56</v>
      </c>
      <c r="E149" s="2" t="str">
        <f aca="false">HYPERLINK("https://github.com/mitsuhashi/chat-togovar/blob/main/answers/chat_togovar/q48/rs762927460.md", "48")</f>
        <v>48</v>
      </c>
      <c r="F149" s="2" t="str">
        <f aca="false">HYPERLINK("https://github.com/mitsuhashi/chat-togovar/blob/main/answers/gpt-4o/q48/rs762927460.md", "41")</f>
        <v>41</v>
      </c>
      <c r="G149" s="2" t="str">
        <f aca="false">HYPERLINK("https://github.com/mitsuhashi/chat-togovar/blob/main/answers/varchat/rs762927460.md", "31")</f>
        <v>31</v>
      </c>
      <c r="H149" s="2" t="n">
        <v>10</v>
      </c>
      <c r="K149" s="2" t="n">
        <v>10</v>
      </c>
      <c r="N149" s="2" t="n">
        <v>8</v>
      </c>
      <c r="Q149" s="2" t="n">
        <v>10</v>
      </c>
      <c r="T149" s="2" t="n">
        <v>10</v>
      </c>
      <c r="W149" s="2" t="n">
        <v>9</v>
      </c>
      <c r="Z149" s="2" t="n">
        <v>9</v>
      </c>
      <c r="AC149" s="2" t="n">
        <v>9</v>
      </c>
      <c r="AF149" s="2" t="n">
        <v>5</v>
      </c>
      <c r="AI149" s="2" t="n">
        <v>9</v>
      </c>
      <c r="AL149" s="2" t="n">
        <v>8</v>
      </c>
      <c r="AO149" s="2" t="n">
        <v>8</v>
      </c>
      <c r="AR149" s="2" t="n">
        <v>2</v>
      </c>
      <c r="AU149" s="2" t="n">
        <v>8</v>
      </c>
      <c r="AX149" s="2" t="n">
        <v>5</v>
      </c>
    </row>
    <row r="150" customFormat="false" ht="15" hidden="false" customHeight="false" outlineLevel="0" collapsed="false">
      <c r="A150" s="2" t="n">
        <v>149</v>
      </c>
      <c r="B150" s="3" t="s">
        <v>215</v>
      </c>
      <c r="C150" s="3" t="s">
        <v>154</v>
      </c>
      <c r="D150" s="3" t="s">
        <v>56</v>
      </c>
      <c r="E150" s="2" t="str">
        <f aca="false">HYPERLINK("https://github.com/mitsuhashi/chat-togovar/blob/main/answers/chat_togovar/q49/rs121918719.md", "50")</f>
        <v>50</v>
      </c>
      <c r="F150" s="2" t="str">
        <f aca="false">HYPERLINK("https://github.com/mitsuhashi/chat-togovar/blob/main/answers/gpt-4o/q49/rs121918719.md", "20")</f>
        <v>20</v>
      </c>
      <c r="G150" s="2" t="str">
        <f aca="false">HYPERLINK("https://github.com/mitsuhashi/chat-togovar/blob/main/answers/varchat/rs121918719.md", "27")</f>
        <v>27</v>
      </c>
      <c r="H150" s="2" t="n">
        <v>10</v>
      </c>
      <c r="K150" s="2" t="n">
        <v>10</v>
      </c>
      <c r="N150" s="2" t="n">
        <v>10</v>
      </c>
      <c r="Q150" s="2" t="n">
        <v>10</v>
      </c>
      <c r="T150" s="2" t="n">
        <v>10</v>
      </c>
      <c r="W150" s="2" t="n">
        <v>2</v>
      </c>
      <c r="Z150" s="2" t="n">
        <v>7</v>
      </c>
      <c r="AC150" s="2" t="n">
        <v>5</v>
      </c>
      <c r="AF150" s="2" t="n">
        <v>1</v>
      </c>
      <c r="AI150" s="2" t="n">
        <v>5</v>
      </c>
      <c r="AL150" s="2" t="n">
        <v>7</v>
      </c>
      <c r="AO150" s="2" t="n">
        <v>7</v>
      </c>
      <c r="AR150" s="2" t="n">
        <v>2</v>
      </c>
      <c r="AU150" s="2" t="n">
        <v>7</v>
      </c>
      <c r="AX150" s="2" t="n">
        <v>4</v>
      </c>
    </row>
    <row r="151" customFormat="false" ht="15" hidden="false" customHeight="false" outlineLevel="0" collapsed="false">
      <c r="A151" s="2" t="n">
        <v>150</v>
      </c>
      <c r="B151" s="3" t="s">
        <v>217</v>
      </c>
      <c r="C151" s="3" t="s">
        <v>220</v>
      </c>
      <c r="D151" s="3" t="s">
        <v>56</v>
      </c>
      <c r="E151" s="2" t="str">
        <f aca="false">HYPERLINK("https://github.com/mitsuhashi/chat-togovar/blob/main/answers/chat_togovar/q50/rs796052984.md", "50")</f>
        <v>50</v>
      </c>
      <c r="F151" s="2" t="str">
        <f aca="false">HYPERLINK("https://github.com/mitsuhashi/chat-togovar/blob/main/answers/gpt-4o/q50/rs796052984.md", "45")</f>
        <v>45</v>
      </c>
      <c r="G151" s="2" t="str">
        <f aca="false">HYPERLINK("https://github.com/mitsuhashi/chat-togovar/blob/main/answers/varchat/rs796052984.md", "31")</f>
        <v>31</v>
      </c>
      <c r="H151" s="2" t="n">
        <v>10</v>
      </c>
      <c r="K151" s="2" t="n">
        <v>10</v>
      </c>
      <c r="N151" s="2" t="n">
        <v>10</v>
      </c>
      <c r="Q151" s="2" t="n">
        <v>10</v>
      </c>
      <c r="T151" s="2" t="n">
        <v>10</v>
      </c>
      <c r="W151" s="2" t="n">
        <v>9</v>
      </c>
      <c r="Z151" s="2" t="n">
        <v>9</v>
      </c>
      <c r="AC151" s="2" t="n">
        <v>9</v>
      </c>
      <c r="AF151" s="2" t="n">
        <v>9</v>
      </c>
      <c r="AI151" s="2" t="n">
        <v>9</v>
      </c>
      <c r="AL151" s="2" t="n">
        <v>8</v>
      </c>
      <c r="AO151" s="2" t="n">
        <v>7</v>
      </c>
      <c r="AR151" s="2" t="n">
        <v>3</v>
      </c>
      <c r="AU151" s="2" t="n">
        <v>8</v>
      </c>
      <c r="AX151" s="2" t="n">
        <v>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ColWidth="7.4921875" defaultRowHeight="15" customHeight="true" zeroHeight="false" outlineLevelRow="0" outlineLevelCol="0"/>
  <cols>
    <col collapsed="false" customWidth="true" hidden="false" outlineLevel="0" max="1" min="1" style="0" width="12.35"/>
    <col collapsed="false" customWidth="true" hidden="false" outlineLevel="0" max="2" min="2" style="0" width="17.29"/>
    <col collapsed="false" customWidth="true" hidden="false" outlineLevel="0" max="3" min="3" style="2" width="12.88"/>
  </cols>
  <sheetData>
    <row r="1" customFormat="false" ht="15" hidden="false" customHeight="false" outlineLevel="0" collapsed="false">
      <c r="A1" s="1" t="s">
        <v>240</v>
      </c>
      <c r="B1" s="1" t="s">
        <v>241</v>
      </c>
      <c r="C1" s="1" t="s">
        <v>242</v>
      </c>
    </row>
    <row r="2" customFormat="false" ht="15" hidden="false" customHeight="false" outlineLevel="0" collapsed="false">
      <c r="A2" s="3" t="s">
        <v>56</v>
      </c>
      <c r="B2" s="3" t="s">
        <v>243</v>
      </c>
      <c r="C2" s="2" t="n">
        <v>8.63333333333333</v>
      </c>
    </row>
    <row r="3" customFormat="false" ht="15" hidden="false" customHeight="false" outlineLevel="0" collapsed="false">
      <c r="A3" s="3" t="s">
        <v>56</v>
      </c>
      <c r="B3" s="3" t="s">
        <v>244</v>
      </c>
      <c r="C3" s="2" t="n">
        <v>7.86</v>
      </c>
    </row>
    <row r="4" customFormat="false" ht="15" hidden="false" customHeight="false" outlineLevel="0" collapsed="false">
      <c r="A4" s="3" t="s">
        <v>56</v>
      </c>
      <c r="B4" s="3" t="s">
        <v>245</v>
      </c>
      <c r="C4" s="2" t="n">
        <v>8.34</v>
      </c>
    </row>
    <row r="5" customFormat="false" ht="15" hidden="false" customHeight="false" outlineLevel="0" collapsed="false">
      <c r="A5" s="3" t="s">
        <v>56</v>
      </c>
      <c r="B5" s="3" t="s">
        <v>246</v>
      </c>
      <c r="C5" s="2" t="n">
        <v>8.56666666666667</v>
      </c>
    </row>
    <row r="6" customFormat="false" ht="15" hidden="false" customHeight="false" outlineLevel="0" collapsed="false">
      <c r="A6" s="3" t="s">
        <v>56</v>
      </c>
      <c r="B6" s="3" t="s">
        <v>247</v>
      </c>
      <c r="C6" s="2" t="n">
        <v>8.34</v>
      </c>
    </row>
    <row r="7" customFormat="false" ht="15" hidden="false" customHeight="false" outlineLevel="0" collapsed="false">
      <c r="A7" s="3" t="s">
        <v>93</v>
      </c>
      <c r="B7" s="3" t="s">
        <v>243</v>
      </c>
      <c r="C7" s="2" t="n">
        <v>2.48</v>
      </c>
    </row>
    <row r="8" customFormat="false" ht="15" hidden="false" customHeight="false" outlineLevel="0" collapsed="false">
      <c r="A8" s="3" t="s">
        <v>93</v>
      </c>
      <c r="B8" s="3" t="s">
        <v>244</v>
      </c>
      <c r="C8" s="2" t="n">
        <v>5.03333333333333</v>
      </c>
    </row>
    <row r="9" customFormat="false" ht="15" hidden="false" customHeight="false" outlineLevel="0" collapsed="false">
      <c r="A9" s="3" t="s">
        <v>93</v>
      </c>
      <c r="B9" s="3" t="s">
        <v>245</v>
      </c>
      <c r="C9" s="2" t="n">
        <v>5.26666666666667</v>
      </c>
    </row>
    <row r="10" customFormat="false" ht="15" hidden="false" customHeight="false" outlineLevel="0" collapsed="false">
      <c r="A10" s="3" t="s">
        <v>93</v>
      </c>
      <c r="B10" s="3" t="s">
        <v>246</v>
      </c>
      <c r="C10" s="2" t="n">
        <v>5.86666666666667</v>
      </c>
    </row>
    <row r="11" customFormat="false" ht="15" hidden="false" customHeight="false" outlineLevel="0" collapsed="false">
      <c r="A11" s="3" t="s">
        <v>93</v>
      </c>
      <c r="B11" s="3" t="s">
        <v>247</v>
      </c>
      <c r="C11" s="2" t="n">
        <v>2.55333333333333</v>
      </c>
    </row>
    <row r="12" customFormat="false" ht="15" hidden="false" customHeight="false" outlineLevel="0" collapsed="false">
      <c r="A12" s="3" t="s">
        <v>54</v>
      </c>
      <c r="B12" s="3" t="s">
        <v>243</v>
      </c>
      <c r="C12" s="2" t="n">
        <v>7.13333333333333</v>
      </c>
    </row>
    <row r="13" customFormat="false" ht="15" hidden="false" customHeight="false" outlineLevel="0" collapsed="false">
      <c r="A13" s="3" t="s">
        <v>54</v>
      </c>
      <c r="B13" s="3" t="s">
        <v>244</v>
      </c>
      <c r="C13" s="2" t="n">
        <v>4.56</v>
      </c>
    </row>
    <row r="14" customFormat="false" ht="15" hidden="false" customHeight="false" outlineLevel="0" collapsed="false">
      <c r="A14" s="3" t="s">
        <v>54</v>
      </c>
      <c r="B14" s="3" t="s">
        <v>245</v>
      </c>
      <c r="C14" s="2" t="n">
        <v>6.02666666666667</v>
      </c>
    </row>
    <row r="15" customFormat="false" ht="15" hidden="false" customHeight="false" outlineLevel="0" collapsed="false">
      <c r="A15" s="3" t="s">
        <v>54</v>
      </c>
      <c r="B15" s="3" t="s">
        <v>246</v>
      </c>
      <c r="C15" s="2" t="n">
        <v>6.87333333333333</v>
      </c>
    </row>
    <row r="16" customFormat="false" ht="15" hidden="false" customHeight="false" outlineLevel="0" collapsed="false">
      <c r="A16" s="3" t="s">
        <v>54</v>
      </c>
      <c r="B16" s="3" t="s">
        <v>247</v>
      </c>
      <c r="C16" s="2" t="n">
        <v>6.36666666666667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4921875" defaultRowHeight="15" customHeight="true" zeroHeight="false" outlineLevelRow="0" outlineLevelCol="0"/>
  <cols>
    <col collapsed="false" customWidth="true" hidden="false" outlineLevel="0" max="1" min="1" style="2" width="10.59"/>
    <col collapsed="false" customWidth="true" hidden="false" outlineLevel="0" max="3" min="3" style="2" width="12.88"/>
  </cols>
  <sheetData>
    <row r="1" customFormat="false" ht="15" hidden="false" customHeight="false" outlineLevel="0" collapsed="false">
      <c r="A1" s="1" t="s">
        <v>240</v>
      </c>
      <c r="B1" s="1" t="s">
        <v>248</v>
      </c>
      <c r="C1" s="1" t="s">
        <v>249</v>
      </c>
    </row>
    <row r="2" customFormat="false" ht="15" hidden="false" customHeight="false" outlineLevel="0" collapsed="false">
      <c r="A2" s="3" t="s">
        <v>56</v>
      </c>
      <c r="B2" s="2" t="n">
        <v>138</v>
      </c>
      <c r="C2" s="2" t="n">
        <v>92</v>
      </c>
    </row>
    <row r="3" customFormat="false" ht="15" hidden="false" customHeight="false" outlineLevel="0" collapsed="false">
      <c r="A3" s="3" t="s">
        <v>93</v>
      </c>
      <c r="B3" s="2" t="n">
        <v>2</v>
      </c>
      <c r="C3" s="2" t="n">
        <v>1.33</v>
      </c>
    </row>
    <row r="4" customFormat="false" ht="15" hidden="false" customHeight="false" outlineLevel="0" collapsed="false">
      <c r="A4" s="3" t="s">
        <v>54</v>
      </c>
      <c r="B4" s="2" t="n">
        <v>10</v>
      </c>
      <c r="C4" s="2" t="n">
        <v>6.67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909</TotalTime>
  <Application>LibreOffice/25.2.4.3$MacOSX_AARCH64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2025-06-30T17:53:03Z</dcterms:created>
  <dc:creator/>
  <dc:description/>
  <dc:language>ja-JP</dc:language>
  <cp:lastModifiedBy/>
  <dcterms:modified xsi:type="dcterms:W3CDTF">2025-07-04T08:50:39Z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