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valuation" sheetId="1" r:id="rId1"/>
    <sheet name="Category Averages" sheetId="2" r:id="rId2"/>
    <sheet name="Win Rates" sheetId="3" r:id="rId3"/>
  </sheets>
  <calcPr calcId="124519" fullCalcOnLoad="1"/>
</workbook>
</file>

<file path=xl/sharedStrings.xml><?xml version="1.0" encoding="utf-8"?>
<sst xmlns="http://schemas.openxmlformats.org/spreadsheetml/2006/main" count="650" uniqueCount="250">
  <si>
    <t>ID</t>
  </si>
  <si>
    <t>Question</t>
  </si>
  <si>
    <t>rsID</t>
  </si>
  <si>
    <t>BestAnswer</t>
  </si>
  <si>
    <t>ChatTogoVar_Total</t>
  </si>
  <si>
    <t>GPT4o_Total</t>
  </si>
  <si>
    <t>VarChat_Total</t>
  </si>
  <si>
    <t>ChatTogoVar_Accuracy</t>
  </si>
  <si>
    <t>ChatTogoVar_Accuracy_reason_en</t>
  </si>
  <si>
    <t>ChatTogoVar_Accuracy_reason_ja</t>
  </si>
  <si>
    <t>ChatTogoVar_Clarity and Conciseness</t>
  </si>
  <si>
    <t>ChatTogoVar_Clarity and Conciseness_reason_en</t>
  </si>
  <si>
    <t>ChatTogoVar_Clarity and Conciseness_reason_ja</t>
  </si>
  <si>
    <t>ChatTogoVar_Completeness</t>
  </si>
  <si>
    <t>ChatTogoVar_Completeness_reason_en</t>
  </si>
  <si>
    <t>ChatTogoVar_Completeness_reason_ja</t>
  </si>
  <si>
    <t>ChatTogoVar_Evidence Support</t>
  </si>
  <si>
    <t>ChatTogoVar_Evidence Support_reason_en</t>
  </si>
  <si>
    <t>ChatTogoVar_Evidence Support_reason_ja</t>
  </si>
  <si>
    <t>ChatTogoVar_Logical Consistency</t>
  </si>
  <si>
    <t>ChatTogoVar_Logical Consistency_reason_en</t>
  </si>
  <si>
    <t>ChatTogoVar_Logical Consistency_reason_ja</t>
  </si>
  <si>
    <t>GPT4o_Accuracy</t>
  </si>
  <si>
    <t>GPT4o_Accuracy_reason_en</t>
  </si>
  <si>
    <t>GPT4o_Accuracy_reason_ja</t>
  </si>
  <si>
    <t>GPT4o_Clarity and Conciseness</t>
  </si>
  <si>
    <t>GPT4o_Clarity and Conciseness_reason_en</t>
  </si>
  <si>
    <t>GPT4o_Clarity and Conciseness_reason_ja</t>
  </si>
  <si>
    <t>GPT4o_Completeness</t>
  </si>
  <si>
    <t>GPT4o_Completeness_reason_en</t>
  </si>
  <si>
    <t>GPT4o_Completeness_reason_ja</t>
  </si>
  <si>
    <t>GPT4o_Evidence Support</t>
  </si>
  <si>
    <t>GPT4o_Evidence Support_reason_en</t>
  </si>
  <si>
    <t>GPT4o_Evidence Support_reason_ja</t>
  </si>
  <si>
    <t>GPT4o_Logical Consistency</t>
  </si>
  <si>
    <t>GPT4o_Logical Consistency_reason_en</t>
  </si>
  <si>
    <t>GPT4o_Logical Consistency_reason_ja</t>
  </si>
  <si>
    <t>VarChat_Accuracy</t>
  </si>
  <si>
    <t>VarChat_Accuracy_reason_en</t>
  </si>
  <si>
    <t>VarChat_Accuracy_reason_ja</t>
  </si>
  <si>
    <t>VarChat_Clarity and Conciseness</t>
  </si>
  <si>
    <t>VarChat_Clarity and Conciseness_reason_en</t>
  </si>
  <si>
    <t>VarChat_Clarity and Conciseness_reason_ja</t>
  </si>
  <si>
    <t>VarChat_Completeness</t>
  </si>
  <si>
    <t>VarChat_Completeness_reason_en</t>
  </si>
  <si>
    <t>VarChat_Completeness_reason_ja</t>
  </si>
  <si>
    <t>VarChat_Evidence Support</t>
  </si>
  <si>
    <t>VarChat_Evidence Support_reason_en</t>
  </si>
  <si>
    <t>VarChat_Evidence Support_reason_ja</t>
  </si>
  <si>
    <t>VarChat_Logical Consistency</t>
  </si>
  <si>
    <t>VarChat_Logical Consistency_reason_en</t>
  </si>
  <si>
    <t>VarChat_Logical Consistency_reason_ja</t>
  </si>
  <si>
    <t>q1</t>
  </si>
  <si>
    <t>q2</t>
  </si>
  <si>
    <t>q3</t>
  </si>
  <si>
    <t>q5</t>
  </si>
  <si>
    <t>q7</t>
  </si>
  <si>
    <t>q8</t>
  </si>
  <si>
    <t>q9</t>
  </si>
  <si>
    <t>q10</t>
  </si>
  <si>
    <t>q12</t>
  </si>
  <si>
    <t>q13</t>
  </si>
  <si>
    <t>q14</t>
  </si>
  <si>
    <t>q15</t>
  </si>
  <si>
    <t>q16</t>
  </si>
  <si>
    <t>q17</t>
  </si>
  <si>
    <t>q18</t>
  </si>
  <si>
    <t>q19</t>
  </si>
  <si>
    <t>q20</t>
  </si>
  <si>
    <t>q21</t>
  </si>
  <si>
    <t>q23</t>
  </si>
  <si>
    <t>q24</t>
  </si>
  <si>
    <t>q25</t>
  </si>
  <si>
    <t>q26</t>
  </si>
  <si>
    <t>q27</t>
  </si>
  <si>
    <t>q28</t>
  </si>
  <si>
    <t>q29</t>
  </si>
  <si>
    <t>q30</t>
  </si>
  <si>
    <t>q31</t>
  </si>
  <si>
    <t>q32</t>
  </si>
  <si>
    <t>q33</t>
  </si>
  <si>
    <t>q34</t>
  </si>
  <si>
    <t>q35</t>
  </si>
  <si>
    <t>q36</t>
  </si>
  <si>
    <t>q37</t>
  </si>
  <si>
    <t>q39</t>
  </si>
  <si>
    <t>q40</t>
  </si>
  <si>
    <t>q41</t>
  </si>
  <si>
    <t>q42</t>
  </si>
  <si>
    <t>q43</t>
  </si>
  <si>
    <t>q44</t>
  </si>
  <si>
    <t>q45</t>
  </si>
  <si>
    <t>q46</t>
  </si>
  <si>
    <t>q48</t>
  </si>
  <si>
    <t>q49</t>
  </si>
  <si>
    <t>q50</t>
  </si>
  <si>
    <t>q4</t>
  </si>
  <si>
    <t>q6</t>
  </si>
  <si>
    <t>q11</t>
  </si>
  <si>
    <t>q22</t>
  </si>
  <si>
    <t>q38</t>
  </si>
  <si>
    <t>q47</t>
  </si>
  <si>
    <t>rs704341</t>
  </si>
  <si>
    <t>rs762927460</t>
  </si>
  <si>
    <t>rs12037987</t>
  </si>
  <si>
    <t>rs571414497</t>
  </si>
  <si>
    <t>rs80356821</t>
  </si>
  <si>
    <t>rs1201448391</t>
  </si>
  <si>
    <t>rs431905511</t>
  </si>
  <si>
    <t>rs121913529</t>
  </si>
  <si>
    <t>rs745774658</t>
  </si>
  <si>
    <t>rs880315</t>
  </si>
  <si>
    <t>rs796053166</t>
  </si>
  <si>
    <t>rs796053229</t>
  </si>
  <si>
    <t>rs794726784</t>
  </si>
  <si>
    <t>rs763684724</t>
  </si>
  <si>
    <t>rs876660744</t>
  </si>
  <si>
    <t>rs727504136</t>
  </si>
  <si>
    <t>rs886042528</t>
  </si>
  <si>
    <t>rs1057519999</t>
  </si>
  <si>
    <t>rs794727152</t>
  </si>
  <si>
    <t>rs1208662086</t>
  </si>
  <si>
    <t>rs34637584</t>
  </si>
  <si>
    <t>rs796053216</t>
  </si>
  <si>
    <t>rs121913279</t>
  </si>
  <si>
    <t>rs587782044</t>
  </si>
  <si>
    <t>rs1489788269</t>
  </si>
  <si>
    <t>rs1170153450</t>
  </si>
  <si>
    <t>rs121918719</t>
  </si>
  <si>
    <t>rs113488022</t>
  </si>
  <si>
    <t>rs794726721</t>
  </si>
  <si>
    <t>rs796052984</t>
  </si>
  <si>
    <t>VarChat</t>
  </si>
  <si>
    <t>ChatTogoVar</t>
  </si>
  <si>
    <t>GPT4o</t>
  </si>
  <si>
    <t>アフリカ人集団における具体的なアレル頻度を取得できないことを明示しているのが良い。</t>
  </si>
  <si>
    <t>頻度情報はないが、疾患と関連する遺伝子であることから、正の自然選択を否定し、負の選択を受け入れる傾向があることを推測しているところが良い。このバリアントがpathogenicであるかを推測するところまで行くと、より良いエビデンスの提供となると思うが</t>
  </si>
  <si>
    <t>もう少し高次元のreasningをするには、どのようなデータを足せば良いのか、考察するために良いサンプルになる</t>
  </si>
  <si>
    <t>エビデンスとなるデータがあることでハルシネーションを抑えている良い例</t>
  </si>
  <si>
    <t>FstやiHSなどの集団遺伝学ツールを情報として提供しているのが良い。将来的にこれらのツールの情報はTogoVarに組み込む候補となるか？</t>
  </si>
  <si>
    <t>異なる集団のアレル頻度や外部知識があるからこそできる推論を実施しており、TogoVarを使う良い例だと思う。</t>
  </si>
  <si>
    <t>TogoVarのデータを使う良い例</t>
  </si>
  <si>
    <t>正確なデータが推論の実施に有効な例</t>
  </si>
  <si>
    <t>各種キュレーションデータベースで報告がない旨を紹介し、その上でツールの予測での疾患関連性について述べているところが良い。</t>
  </si>
  <si>
    <t>ClinVarの情報を正しく拾えるところが良い</t>
  </si>
  <si>
    <t>正確なデータベースの情報が有効な例</t>
  </si>
  <si>
    <t>影響しないことをデータから推論している良い例</t>
  </si>
  <si>
    <t>正確なデータを元に推論を行う良い例</t>
  </si>
  <si>
    <t>この質問はChatTogoVarが強い</t>
  </si>
  <si>
    <t>文献情報があるとよりリッチな情報を提供できるかもしれないという例</t>
  </si>
  <si>
    <t>PharmGKBをTogoVarに導入するとどうなるのだろう？</t>
  </si>
  <si>
    <t>PharmGKBをTogoVarに組み込むとどうなる？</t>
  </si>
  <si>
    <t>ここで指摘されてるCPICは利用できるデータベースなのか？</t>
  </si>
  <si>
    <t>もう少し明確に否定するためには、文献情報や他のデータベースの情報が有用かもしれないので、考察の価値あり</t>
  </si>
  <si>
    <t>PharmGKBをTogoVarに組み込めないか？</t>
  </si>
  <si>
    <t>ClinVarなどのデータから的確に可能性を検証している良い例</t>
  </si>
  <si>
    <t>それぞれのアレルに対して細かな情報を提供しているところが、他を圧倒している</t>
  </si>
  <si>
    <t>それぞれのアレルについて情報を提供しているのが良い</t>
  </si>
  <si>
    <t>SpliceAIなどのツールのデータをTogoVarに組み込むことができないか</t>
  </si>
  <si>
    <t>CrisprDirectなどのツールとTogoVarの連携ができないか？</t>
  </si>
  <si>
    <t>遺伝形式のデータをMedGenから取得してないか？</t>
  </si>
  <si>
    <t>この手の推論はTogoVarのような正確なデータがあると得意かも</t>
  </si>
  <si>
    <t>民族間の頻度から進化的な背景を考察してくれるのは面白い</t>
  </si>
  <si>
    <t>正確なエビデンスをもとに情報を提供してくれるのが良い</t>
  </si>
  <si>
    <t>情報が正確で良い</t>
  </si>
  <si>
    <t>コーディング領域のバリアントであるという正確な情報から、シス作用エレメントに与える影響を考察しているのが良い</t>
  </si>
  <si>
    <t>正しい頻度情報や疾患関連情報から考察を行う良い例</t>
  </si>
  <si>
    <t>最も得意な質問</t>
  </si>
  <si>
    <t>得意</t>
  </si>
  <si>
    <t>GRCh37のロケーションはdbSNPには存在するが、なぜTogoVarが提供してないのか？</t>
  </si>
  <si>
    <t>AAAGのdeletionなのはdbSNPを見て確認できたが、代替アレルがCなのはなぜか？</t>
  </si>
  <si>
    <t>TogoVarのデータが有効に働く良い例</t>
  </si>
  <si>
    <t>最新の臨床研究結果などはVarChatが強い</t>
  </si>
  <si>
    <t>薬物代謝や薬剤応答の除法がTogoVarにはない</t>
  </si>
  <si>
    <t>この答えをVarChatがうまく出せないことを考えると、TogoVarのアプローチが最も汎用的な気がする→つまり様々な質問に対応できる</t>
  </si>
  <si>
    <t>この手の質問に回答しやすいデータがTogoVarには揃っている</t>
  </si>
  <si>
    <t>この遺伝子に対する疾患情報がもう少し欲しい</t>
  </si>
  <si>
    <t>転写調節関係のデータが充実すると良い結果を得られる可能性がある</t>
  </si>
  <si>
    <t>TogoVarに転写調節因子に関する情報が組み込まれると良い。
RegulomeDBやENCODEなどのデータを組み込むことを検討すると良い？</t>
  </si>
  <si>
    <t>同様の影響を持つ他のバリアントの探索については、どのようなエビデンスが役立つのか、検討する余地あり</t>
  </si>
  <si>
    <t>問題の意味を勘違いしている</t>
  </si>
  <si>
    <t>問題設定が難しい。TogoVarにバリアント間の関連情報を付与できないか？例えば、PubTatorにバリアント間情報がないか？</t>
  </si>
  <si>
    <t>TogoVarにハプロタイプデータが必要</t>
  </si>
  <si>
    <t>HaploRegやLDlinkなどのツールのデータを組み込めないか</t>
  </si>
  <si>
    <t>同じ遺伝子内の関連バリアントの情報を、バリアントのAPIに持たせるか、もう一度遺伝子情報のAPIにアクセスするか、検討の余地あり</t>
  </si>
  <si>
    <t>難易度の高い質問。このような質問にどう答えるかを考察することは、TogoVarの改善につながる</t>
  </si>
  <si>
    <t>TogoVarには疾患情報が足りてない例</t>
  </si>
  <si>
    <t>バリアントに関するより詳しい情報（進化的な情報など）があると、より面白くなる</t>
  </si>
  <si>
    <t>直接バリアントに関係ないにしてもシスエレメントの情報が欲しい</t>
  </si>
  <si>
    <t>同じ遺伝子内の、類似バリアントや関連バリアントの情報をTogoVarで提示するのは面白いかも</t>
  </si>
  <si>
    <t>情報は正しいが、エビデンスとなるソースへのリンクが充実すると良い</t>
  </si>
  <si>
    <t>リンクがダイレクトではない</t>
  </si>
  <si>
    <t>リンクがTogoVarではなく、なぜかdbSNP。リンク先は該当のバリアントだが</t>
  </si>
  <si>
    <t>TogoVarへのリンクより、gnomADなどのダイレクトなエビデンスの方がわかりやすい</t>
  </si>
  <si>
    <t>TogoVarは文献情報をもっと利用すべきことを指摘する良い例かもしれない</t>
  </si>
  <si>
    <t>質問の正確な意味をとらえてない</t>
  </si>
  <si>
    <t>問題の意味を理解し、再度TogoVarにAPIでアクセスして、このバリアントを含む遺伝子の情報をとってくると、この手の問題に答えることができるかもしれない</t>
  </si>
  <si>
    <t>ChatGPTはこのマッピングを間違えるのが大きな欠点</t>
  </si>
  <si>
    <t>致命的なミス</t>
  </si>
  <si>
    <t>情報が正確ではない</t>
  </si>
  <si>
    <t>情報が正しくないし、そのエビデンスが常にないので、基本的にアレル頻度などは信じることができない</t>
  </si>
  <si>
    <t>バリアントレベルでは正確性が低い</t>
  </si>
  <si>
    <t>間違い</t>
  </si>
  <si>
    <t>情報の正確性が著しく乏しい</t>
  </si>
  <si>
    <t>情報が著しく不正確</t>
  </si>
  <si>
    <t>間違った情報から間違った推論を実施している例で、ChatTogoVarの結果と対比して論文で紹介して良いと思う。</t>
  </si>
  <si>
    <t>間違ったデータを元に推論をしてしまう、むしろ紹介すべき例</t>
  </si>
  <si>
    <t>バリアントと遺伝子の関連付けを間違えてしまうところが致命的</t>
  </si>
  <si>
    <t>バリアントと遺伝子の関連付けの間違いが致命的</t>
  </si>
  <si>
    <t>バリアントと遺伝子の紐付けを間違えてしまうことが、このような質問においては致命的であることを報告するための良い例</t>
  </si>
  <si>
    <t>バリアントと遺伝子の関連付けを間違えているため、全体がハルシネーション</t>
  </si>
  <si>
    <t>バリアントと遺伝子の関連付けを間違っているため、致命的</t>
  </si>
  <si>
    <t>バリアントと遺伝子との関連付けミス</t>
  </si>
  <si>
    <t>あまりにもひどいハルシネーション</t>
  </si>
  <si>
    <t>バリアントレベルで情報を紐づけることができないのが致命的</t>
  </si>
  <si>
    <t>バリアントレベルで正解な情報を紐づけてないのが致命的</t>
  </si>
  <si>
    <t>バリアントと遺伝子の紐付けを間違っている</t>
  </si>
  <si>
    <t>バリアントと遺伝子の紐付けが間違っている</t>
  </si>
  <si>
    <t>バリアントと遺伝子の紐付けを間違えることで、全ての回答が間違ってしまう</t>
  </si>
  <si>
    <t>遺伝子を特定できてない</t>
  </si>
  <si>
    <t>完全に間違っている</t>
  </si>
  <si>
    <t>バリアントレベルで正確な情報を取得するのはほとんど無理</t>
  </si>
  <si>
    <t>情報を全く取れない場合は、ChatGPTの方がより広く情報を拾うためリッチかも</t>
  </si>
  <si>
    <t>実際の値も欲しい</t>
  </si>
  <si>
    <t>エビデンスが足りない</t>
  </si>
  <si>
    <t>エビデンスがない</t>
  </si>
  <si>
    <t>エビデンスの提供なし</t>
  </si>
  <si>
    <t>質問に直接関係のない情報がある。</t>
  </si>
  <si>
    <t>頻度情報はない</t>
  </si>
  <si>
    <t>アレル頻度はない</t>
  </si>
  <si>
    <t>アレル頻度は無理</t>
  </si>
  <si>
    <t>VarChatが有効性を高く評価できる例</t>
  </si>
  <si>
    <t>文献情報を利用する好例</t>
  </si>
  <si>
    <t>文献情報を利用する好事例</t>
  </si>
  <si>
    <t>この手の問題も、もしVarChatが薬剤関係にチューニングされていたら強いと思う。</t>
  </si>
  <si>
    <t>この手の質問は答えることができない。この手の質問がどのような分類なのか、論文を書く際には言及する必要がある</t>
  </si>
  <si>
    <t>この手の質問は文献情報を使う方がリッチな回答を生成できる</t>
  </si>
  <si>
    <t>この手の質問には回答できない</t>
  </si>
  <si>
    <t>この手の質問は答えることができない</t>
  </si>
  <si>
    <t>この手の質問には答えることができない</t>
  </si>
  <si>
    <t>Model</t>
  </si>
  <si>
    <t>Criterion</t>
  </si>
  <si>
    <t>Average Score</t>
  </si>
  <si>
    <t>Accuracy</t>
  </si>
  <si>
    <t>Completeness</t>
  </si>
  <si>
    <t>Logical Consistency</t>
  </si>
  <si>
    <t>Clarity and Conciseness</t>
  </si>
  <si>
    <t>Evidence Support</t>
  </si>
  <si>
    <t>Wins</t>
  </si>
  <si>
    <t>Win Rate (%)</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</si>
</sst>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11"/>
  <c:chart>
    <c:title>
      <c:tx>
        <c:rich>
          <a:bodyPr/>
          <a:lstStyle/>
          <a:p>
            <a:pPr>
              <a:defRPr/>
            </a:pPr>
            <a:r>
              <a:rPr lang="en-US"/>
              <a:t>Average Scores per Category</a:t>
            </a:r>
          </a:p>
        </c:rich>
      </c:tx>
      <c:layout/>
    </c:title>
    <c:plotArea>
      <c:layout/>
      <c:barChart>
        <c:barDir val="col"/>
        <c:grouping val="clustered"/>
        <c:ser>
          <c:idx val="0"/>
          <c:order val="0"/>
          <c:tx>
            <c:v>ChatTogoVar</c:v>
          </c:tx>
          <c:cat>
            <c:strRef>
              <c:f>'Category Averages'!$B$2:$B$6</c:f>
              <c:strCache>
                <c:ptCount val="5"/>
                <c:pt idx="0">
                  <c:v>Accuracy</c:v>
                </c:pt>
                <c:pt idx="1">
                  <c:v>Completeness</c:v>
                </c:pt>
                <c:pt idx="2">
                  <c:v>Logical Consistency</c:v>
                </c:pt>
                <c:pt idx="3">
                  <c:v>Clarity and Conciseness</c:v>
                </c:pt>
                <c:pt idx="4">
                  <c:v>Evidence Support</c:v>
                </c:pt>
              </c:strCache>
            </c:strRef>
          </c:cat>
          <c:val>
            <c:numRef>
              <c:f>'Category Averages'!$C$2:$C$6</c:f>
              <c:numCache>
                <c:formatCode>General</c:formatCode>
                <c:ptCount val="5"/>
                <c:pt idx="0">
                  <c:v>8.633333333333333</c:v>
                </c:pt>
                <c:pt idx="1">
                  <c:v>7.86</c:v>
                </c:pt>
                <c:pt idx="2">
                  <c:v>8.34</c:v>
                </c:pt>
                <c:pt idx="3">
                  <c:v>8.566666666666666</c:v>
                </c:pt>
                <c:pt idx="4">
                  <c:v>8.34</c:v>
                </c:pt>
              </c:numCache>
            </c:numRef>
          </c:val>
        </c:ser>
        <c:ser>
          <c:idx val="1"/>
          <c:order val="1"/>
          <c:tx>
            <c:v>GPT4o</c:v>
          </c:tx>
          <c:cat>
            <c:strRef>
              <c:f>'Category Averages'!$B$7:$B$11</c:f>
              <c:strCache>
                <c:ptCount val="5"/>
                <c:pt idx="0">
                  <c:v>Accuracy</c:v>
                </c:pt>
                <c:pt idx="1">
                  <c:v>Completeness</c:v>
                </c:pt>
                <c:pt idx="2">
                  <c:v>Logical Consistency</c:v>
                </c:pt>
                <c:pt idx="3">
                  <c:v>Clarity and Conciseness</c:v>
                </c:pt>
                <c:pt idx="4">
                  <c:v>Evidence Support</c:v>
                </c:pt>
              </c:strCache>
            </c:strRef>
          </c:cat>
          <c:val>
            <c:numRef>
              <c:f>'Category Averages'!$C$7:$C$11</c:f>
              <c:numCache>
                <c:formatCode>General</c:formatCode>
                <c:ptCount val="5"/>
                <c:pt idx="0">
                  <c:v>2.48</c:v>
                </c:pt>
                <c:pt idx="1">
                  <c:v>5.033333333333333</c:v>
                </c:pt>
                <c:pt idx="2">
                  <c:v>5.266666666666667</c:v>
                </c:pt>
                <c:pt idx="3">
                  <c:v>5.866666666666666</c:v>
                </c:pt>
                <c:pt idx="4">
                  <c:v>2.553333333333333</c:v>
                </c:pt>
              </c:numCache>
            </c:numRef>
          </c:val>
        </c:ser>
        <c:ser>
          <c:idx val="2"/>
          <c:order val="2"/>
          <c:tx>
            <c:v>VarChat</c:v>
          </c:tx>
          <c:cat>
            <c:strRef>
              <c:f>'Category Averages'!$B$12:$B$16</c:f>
              <c:strCache>
                <c:ptCount val="5"/>
                <c:pt idx="0">
                  <c:v>Accuracy</c:v>
                </c:pt>
                <c:pt idx="1">
                  <c:v>Completeness</c:v>
                </c:pt>
                <c:pt idx="2">
                  <c:v>Logical Consistency</c:v>
                </c:pt>
                <c:pt idx="3">
                  <c:v>Clarity and Conciseness</c:v>
                </c:pt>
                <c:pt idx="4">
                  <c:v>Evidence Support</c:v>
                </c:pt>
              </c:strCache>
            </c:strRef>
          </c:cat>
          <c:val>
            <c:numRef>
              <c:f>'Category Averages'!$C$12:$C$16</c:f>
              <c:numCache>
                <c:formatCode>General</c:formatCode>
                <c:ptCount val="5"/>
                <c:pt idx="0">
                  <c:v>7.133333333333334</c:v>
                </c:pt>
                <c:pt idx="1">
                  <c:v>4.56</c:v>
                </c:pt>
                <c:pt idx="2">
                  <c:v>6.026666666666666</c:v>
                </c:pt>
                <c:pt idx="3">
                  <c:v>6.873333333333333</c:v>
                </c:pt>
                <c:pt idx="4">
                  <c:v>6.366666666666666</c:v>
                </c:pt>
              </c:numCache>
            </c:numRef>
          </c:val>
        </c:ser>
        <c:axId val="50010001"/>
        <c:axId val="50010002"/>
      </c:barChart>
      <c:catAx>
        <c:axId val="50010001"/>
        <c:scaling>
          <c:orientation val="minMax"/>
        </c:scaling>
        <c:axPos val="b"/>
        <c:title>
          <c:tx>
            <c:rich>
              <a:bodyPr/>
              <a:lstStyle/>
              <a:p>
                <a:pPr>
                  <a:defRPr/>
                </a:pPr>
                <a:r>
                  <a:rPr lang="en-US"/>
                  <a:t>Criterion</a:t>
                </a:r>
              </a:p>
            </c:rich>
          </c:tx>
          <c:layout/>
        </c:title>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Average Score</a:t>
                </a:r>
              </a:p>
            </c:rich>
          </c:tx>
          <c:layout/>
        </c:title>
        <c:numFmt formatCode="General" sourceLinked="1"/>
        <c:tickLblPos val="nextTo"/>
        <c:crossAx val="50010001"/>
        <c:crosses val="autoZero"/>
        <c:crossBetween val="between"/>
      </c:valAx>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AZ151"/>
  <sheetViews>
    <sheetView tabSelected="1" workbookViewId="0"/>
  </sheetViews>
  <sheetFormatPr defaultRowHeight="15"/>
  <sheetData>
    <row r="1" spans="1:5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row>
    <row r="2" spans="1:52">
      <c r="A2">
        <v>1</v>
      </c>
      <c r="B2" t="s">
        <v>52</v>
      </c>
      <c r="C2" t="s">
        <v>102</v>
      </c>
      <c r="D2" t="s">
        <v>132</v>
      </c>
      <c r="E2">
        <f>HYPERLINK("https://github.com/mitsuhashi/chat-togovar/blob/main/answers/chat_togovar/q1/rs704341.md", "39")</f>
        <v>0</v>
      </c>
      <c r="F2">
        <f>HYPERLINK("https://github.com/mitsuhashi/chat-togovar/blob/main/answers/gpt-4o/q1/rs704341.md", "19")</f>
        <v>0</v>
      </c>
      <c r="G2">
        <f>HYPERLINK("https://github.com/mitsuhashi/chat-togovar/blob/main/answers/varchat/rs704341.md", "40")</f>
        <v>0</v>
      </c>
      <c r="H2">
        <v>8</v>
      </c>
      <c r="K2">
        <v>8</v>
      </c>
      <c r="N2">
        <v>7</v>
      </c>
      <c r="Q2">
        <v>8</v>
      </c>
      <c r="T2">
        <v>8</v>
      </c>
      <c r="W2">
        <v>2</v>
      </c>
      <c r="Z2">
        <v>5</v>
      </c>
      <c r="AC2">
        <v>5</v>
      </c>
      <c r="AF2">
        <v>2</v>
      </c>
      <c r="AI2">
        <v>5</v>
      </c>
      <c r="AL2">
        <v>8</v>
      </c>
      <c r="AO2">
        <v>8</v>
      </c>
      <c r="AR2">
        <v>8</v>
      </c>
      <c r="AU2">
        <v>8</v>
      </c>
      <c r="AX2">
        <v>8</v>
      </c>
    </row>
    <row r="3" spans="1:52">
      <c r="A3">
        <v>2</v>
      </c>
      <c r="B3" t="s">
        <v>52</v>
      </c>
      <c r="C3" t="s">
        <v>103</v>
      </c>
      <c r="D3" t="s">
        <v>133</v>
      </c>
      <c r="E3">
        <f>HYPERLINK("https://github.com/mitsuhashi/chat-togovar/blob/main/answers/chat_togovar/q1/rs762927460.md", "40")</f>
        <v>0</v>
      </c>
      <c r="F3">
        <f>HYPERLINK("https://github.com/mitsuhashi/chat-togovar/blob/main/answers/gpt-4o/q1/rs762927460.md", "16")</f>
        <v>0</v>
      </c>
      <c r="G3">
        <f>HYPERLINK("https://github.com/mitsuhashi/chat-togovar/blob/main/answers/varchat/rs762927460.md", "38")</f>
        <v>0</v>
      </c>
      <c r="H3">
        <v>8</v>
      </c>
      <c r="K3">
        <v>8</v>
      </c>
      <c r="N3">
        <v>8</v>
      </c>
      <c r="Q3">
        <v>8</v>
      </c>
      <c r="T3">
        <v>8</v>
      </c>
      <c r="W3">
        <v>2</v>
      </c>
      <c r="Z3">
        <v>5</v>
      </c>
      <c r="AC3">
        <v>2</v>
      </c>
      <c r="AF3">
        <v>2</v>
      </c>
      <c r="AI3">
        <v>5</v>
      </c>
      <c r="AL3">
        <v>8</v>
      </c>
      <c r="AO3">
        <v>8</v>
      </c>
      <c r="AR3">
        <v>7</v>
      </c>
      <c r="AU3">
        <v>7</v>
      </c>
      <c r="AX3">
        <v>8</v>
      </c>
    </row>
    <row r="4" spans="1:52">
      <c r="A4">
        <v>3</v>
      </c>
      <c r="B4" t="s">
        <v>52</v>
      </c>
      <c r="C4" t="s">
        <v>104</v>
      </c>
      <c r="D4" t="s">
        <v>133</v>
      </c>
      <c r="E4">
        <f>HYPERLINK("https://github.com/mitsuhashi/chat-togovar/blob/main/answers/chat_togovar/q1/rs12037987.md", "40")</f>
        <v>0</v>
      </c>
      <c r="F4">
        <f>HYPERLINK("https://github.com/mitsuhashi/chat-togovar/blob/main/answers/gpt-4o/q1/rs12037987.md", "19")</f>
        <v>0</v>
      </c>
      <c r="G4">
        <f>HYPERLINK("https://github.com/mitsuhashi/chat-togovar/blob/main/answers/varchat/rs12037987.md", "38")</f>
        <v>0</v>
      </c>
      <c r="H4">
        <v>8</v>
      </c>
      <c r="K4">
        <v>8</v>
      </c>
      <c r="N4">
        <v>8</v>
      </c>
      <c r="Q4">
        <v>8</v>
      </c>
      <c r="T4">
        <v>8</v>
      </c>
      <c r="W4">
        <v>2</v>
      </c>
      <c r="Z4">
        <v>5</v>
      </c>
      <c r="AC4">
        <v>5</v>
      </c>
      <c r="AF4">
        <v>2</v>
      </c>
      <c r="AI4">
        <v>5</v>
      </c>
      <c r="AL4">
        <v>8</v>
      </c>
      <c r="AO4">
        <v>8</v>
      </c>
      <c r="AR4">
        <v>7</v>
      </c>
      <c r="AU4">
        <v>7</v>
      </c>
      <c r="AX4">
        <v>8</v>
      </c>
    </row>
    <row r="5" spans="1:52">
      <c r="A5">
        <v>4</v>
      </c>
      <c r="B5" t="s">
        <v>53</v>
      </c>
      <c r="C5" t="s">
        <v>105</v>
      </c>
      <c r="D5" t="s">
        <v>133</v>
      </c>
      <c r="E5">
        <f>HYPERLINK("https://github.com/mitsuhashi/chat-togovar/blob/main/answers/chat_togovar/q2/rs571414497.md", "45")</f>
        <v>0</v>
      </c>
      <c r="F5">
        <f>HYPERLINK("https://github.com/mitsuhashi/chat-togovar/blob/main/answers/gpt-4o/q2/rs571414497.md", "5")</f>
        <v>0</v>
      </c>
      <c r="G5">
        <f>HYPERLINK("https://github.com/mitsuhashi/chat-togovar/blob/main/answers/varchat/rs571414497.md", "13")</f>
        <v>0</v>
      </c>
      <c r="H5">
        <v>9</v>
      </c>
      <c r="K5">
        <v>9</v>
      </c>
      <c r="N5">
        <v>9</v>
      </c>
      <c r="Q5">
        <v>9</v>
      </c>
      <c r="T5">
        <v>9</v>
      </c>
      <c r="W5">
        <v>1</v>
      </c>
      <c r="Z5">
        <v>1</v>
      </c>
      <c r="AC5">
        <v>1</v>
      </c>
      <c r="AF5">
        <v>1</v>
      </c>
      <c r="AI5">
        <v>1</v>
      </c>
      <c r="AL5">
        <v>1</v>
      </c>
      <c r="AO5">
        <v>1</v>
      </c>
      <c r="AR5">
        <v>5</v>
      </c>
      <c r="AU5">
        <v>1</v>
      </c>
      <c r="AX5">
        <v>5</v>
      </c>
    </row>
    <row r="6" spans="1:52">
      <c r="A6">
        <v>5</v>
      </c>
      <c r="B6" t="s">
        <v>54</v>
      </c>
      <c r="C6" t="s">
        <v>106</v>
      </c>
      <c r="D6" t="s">
        <v>133</v>
      </c>
      <c r="E6">
        <f>HYPERLINK("https://github.com/mitsuhashi/chat-togovar/blob/main/answers/chat_togovar/q3/rs80356821.md", "48")</f>
        <v>0</v>
      </c>
      <c r="F6">
        <f>HYPERLINK("https://github.com/mitsuhashi/chat-togovar/blob/main/answers/gpt-4o/q3/rs80356821.md", "5")</f>
        <v>0</v>
      </c>
      <c r="G6">
        <f>HYPERLINK("https://github.com/mitsuhashi/chat-togovar/blob/main/answers/varchat/rs80356821.md", "43")</f>
        <v>0</v>
      </c>
      <c r="H6">
        <v>10</v>
      </c>
      <c r="K6">
        <v>9</v>
      </c>
      <c r="N6">
        <v>10</v>
      </c>
      <c r="Q6">
        <v>10</v>
      </c>
      <c r="T6">
        <v>9</v>
      </c>
      <c r="W6">
        <v>1</v>
      </c>
      <c r="Y6" t="s">
        <v>197</v>
      </c>
      <c r="Z6">
        <v>1</v>
      </c>
      <c r="AC6">
        <v>1</v>
      </c>
      <c r="AF6">
        <v>1</v>
      </c>
      <c r="AI6">
        <v>1</v>
      </c>
      <c r="AL6">
        <v>9</v>
      </c>
      <c r="AO6">
        <v>9</v>
      </c>
      <c r="AR6">
        <v>8</v>
      </c>
      <c r="AU6">
        <v>8</v>
      </c>
      <c r="AX6">
        <v>9</v>
      </c>
    </row>
    <row r="7" spans="1:52">
      <c r="A7">
        <v>6</v>
      </c>
      <c r="B7" t="s">
        <v>54</v>
      </c>
      <c r="C7" t="s">
        <v>107</v>
      </c>
      <c r="D7" t="s">
        <v>133</v>
      </c>
      <c r="E7">
        <f>HYPERLINK("https://github.com/mitsuhashi/chat-togovar/blob/main/answers/chat_togovar/q3/rs1201448391.md", "50")</f>
        <v>0</v>
      </c>
      <c r="F7">
        <f>HYPERLINK("https://github.com/mitsuhashi/chat-togovar/blob/main/answers/gpt-4o/q3/rs1201448391.md", "5")</f>
        <v>0</v>
      </c>
      <c r="G7">
        <f>HYPERLINK("https://github.com/mitsuhashi/chat-togovar/blob/main/answers/varchat/rs1201448391.md", "45")</f>
        <v>0</v>
      </c>
      <c r="H7">
        <v>10</v>
      </c>
      <c r="K7">
        <v>10</v>
      </c>
      <c r="N7">
        <v>10</v>
      </c>
      <c r="Q7">
        <v>10</v>
      </c>
      <c r="T7">
        <v>10</v>
      </c>
      <c r="W7">
        <v>1</v>
      </c>
      <c r="Y7" t="s">
        <v>198</v>
      </c>
      <c r="Z7">
        <v>1</v>
      </c>
      <c r="AC7">
        <v>1</v>
      </c>
      <c r="AF7">
        <v>1</v>
      </c>
      <c r="AI7">
        <v>1</v>
      </c>
      <c r="AL7">
        <v>9</v>
      </c>
      <c r="AO7">
        <v>9</v>
      </c>
      <c r="AR7">
        <v>9</v>
      </c>
      <c r="AU7">
        <v>9</v>
      </c>
      <c r="AX7">
        <v>9</v>
      </c>
    </row>
    <row r="8" spans="1:52">
      <c r="A8">
        <v>7</v>
      </c>
      <c r="B8" t="s">
        <v>54</v>
      </c>
      <c r="C8" t="s">
        <v>108</v>
      </c>
      <c r="D8" t="s">
        <v>133</v>
      </c>
      <c r="E8">
        <f>HYPERLINK("https://github.com/mitsuhashi/chat-togovar/blob/main/answers/chat_togovar/q3/rs431905511.md", "47")</f>
        <v>0</v>
      </c>
      <c r="F8">
        <f>HYPERLINK("https://github.com/mitsuhashi/chat-togovar/blob/main/answers/gpt-4o/q3/rs431905511.md", "5")</f>
        <v>0</v>
      </c>
      <c r="G8">
        <f>HYPERLINK("https://github.com/mitsuhashi/chat-togovar/blob/main/answers/varchat/rs431905511.md", "46")</f>
        <v>0</v>
      </c>
      <c r="H8">
        <v>10</v>
      </c>
      <c r="K8">
        <v>9</v>
      </c>
      <c r="N8">
        <v>9</v>
      </c>
      <c r="Q8">
        <v>10</v>
      </c>
      <c r="T8">
        <v>9</v>
      </c>
      <c r="W8">
        <v>1</v>
      </c>
      <c r="Z8">
        <v>1</v>
      </c>
      <c r="AC8">
        <v>1</v>
      </c>
      <c r="AF8">
        <v>1</v>
      </c>
      <c r="AI8">
        <v>1</v>
      </c>
      <c r="AL8">
        <v>10</v>
      </c>
      <c r="AO8">
        <v>9</v>
      </c>
      <c r="AR8">
        <v>9</v>
      </c>
      <c r="AU8">
        <v>9</v>
      </c>
      <c r="AX8">
        <v>9</v>
      </c>
    </row>
    <row r="9" spans="1:52">
      <c r="A9">
        <v>8</v>
      </c>
      <c r="B9" t="s">
        <v>54</v>
      </c>
      <c r="C9" t="s">
        <v>109</v>
      </c>
      <c r="D9" t="s">
        <v>133</v>
      </c>
      <c r="E9">
        <f>HYPERLINK("https://github.com/mitsuhashi/chat-togovar/blob/main/answers/chat_togovar/q3/rs121913529.md", "47")</f>
        <v>0</v>
      </c>
      <c r="F9">
        <f>HYPERLINK("https://github.com/mitsuhashi/chat-togovar/blob/main/answers/gpt-4o/q3/rs121913529.md", "5")</f>
        <v>0</v>
      </c>
      <c r="G9">
        <f>HYPERLINK("https://github.com/mitsuhashi/chat-togovar/blob/main/answers/varchat/rs121913529.md", "46")</f>
        <v>0</v>
      </c>
      <c r="H9">
        <v>10</v>
      </c>
      <c r="K9">
        <v>9</v>
      </c>
      <c r="N9">
        <v>9</v>
      </c>
      <c r="Q9">
        <v>10</v>
      </c>
      <c r="T9">
        <v>9</v>
      </c>
      <c r="W9">
        <v>1</v>
      </c>
      <c r="Z9">
        <v>1</v>
      </c>
      <c r="AC9">
        <v>1</v>
      </c>
      <c r="AF9">
        <v>1</v>
      </c>
      <c r="AI9">
        <v>1</v>
      </c>
      <c r="AL9">
        <v>10</v>
      </c>
      <c r="AO9">
        <v>9</v>
      </c>
      <c r="AR9">
        <v>9</v>
      </c>
      <c r="AU9">
        <v>9</v>
      </c>
      <c r="AX9">
        <v>9</v>
      </c>
    </row>
    <row r="10" spans="1:52">
      <c r="A10">
        <v>9</v>
      </c>
      <c r="B10" t="s">
        <v>55</v>
      </c>
      <c r="C10" t="s">
        <v>110</v>
      </c>
      <c r="D10" t="s">
        <v>133</v>
      </c>
      <c r="E10">
        <f>HYPERLINK("https://github.com/mitsuhashi/chat-togovar/blob/main/answers/chat_togovar/q5/rs745774658.md", "47")</f>
        <v>0</v>
      </c>
      <c r="F10">
        <f>HYPERLINK("https://github.com/mitsuhashi/chat-togovar/blob/main/answers/gpt-4o/q5/rs745774658.md", "41")</f>
        <v>0</v>
      </c>
      <c r="G10">
        <f>HYPERLINK("https://github.com/mitsuhashi/chat-togovar/blob/main/answers/varchat/rs745774658.md", "39")</f>
        <v>0</v>
      </c>
      <c r="H10">
        <v>10</v>
      </c>
      <c r="K10">
        <v>9</v>
      </c>
      <c r="N10">
        <v>9</v>
      </c>
      <c r="Q10">
        <v>10</v>
      </c>
      <c r="T10">
        <v>9</v>
      </c>
      <c r="W10">
        <v>10</v>
      </c>
      <c r="Z10">
        <v>9</v>
      </c>
      <c r="AC10">
        <v>9</v>
      </c>
      <c r="AF10">
        <v>7</v>
      </c>
      <c r="AI10">
        <v>6</v>
      </c>
      <c r="AL10">
        <v>9</v>
      </c>
      <c r="AO10">
        <v>8</v>
      </c>
      <c r="AR10">
        <v>8</v>
      </c>
      <c r="AU10">
        <v>7</v>
      </c>
      <c r="AX10">
        <v>7</v>
      </c>
    </row>
    <row r="11" spans="1:52">
      <c r="A11">
        <v>10</v>
      </c>
      <c r="B11" t="s">
        <v>56</v>
      </c>
      <c r="C11" t="s">
        <v>110</v>
      </c>
      <c r="D11" t="s">
        <v>133</v>
      </c>
      <c r="E11">
        <f>HYPERLINK("https://github.com/mitsuhashi/chat-togovar/blob/main/answers/chat_togovar/q7/rs745774658.md", "45")</f>
        <v>0</v>
      </c>
      <c r="F11">
        <f>HYPERLINK("https://github.com/mitsuhashi/chat-togovar/blob/main/answers/gpt-4o/q7/rs745774658.md", "28")</f>
        <v>0</v>
      </c>
      <c r="G11">
        <f>HYPERLINK("https://github.com/mitsuhashi/chat-togovar/blob/main/answers/varchat/rs745774658.md", "29")</f>
        <v>0</v>
      </c>
      <c r="H11">
        <v>9</v>
      </c>
      <c r="K11">
        <v>9</v>
      </c>
      <c r="N11">
        <v>9</v>
      </c>
      <c r="Q11">
        <v>9</v>
      </c>
      <c r="T11">
        <v>9</v>
      </c>
      <c r="W11">
        <v>3</v>
      </c>
      <c r="Z11">
        <v>6</v>
      </c>
      <c r="AC11">
        <v>7</v>
      </c>
      <c r="AF11">
        <v>5</v>
      </c>
      <c r="AI11">
        <v>7</v>
      </c>
      <c r="AL11">
        <v>5</v>
      </c>
      <c r="AO11">
        <v>5</v>
      </c>
      <c r="AR11">
        <v>7</v>
      </c>
      <c r="AU11">
        <v>5</v>
      </c>
      <c r="AX11">
        <v>7</v>
      </c>
    </row>
    <row r="12" spans="1:52">
      <c r="A12">
        <v>11</v>
      </c>
      <c r="B12" t="s">
        <v>56</v>
      </c>
      <c r="C12" t="s">
        <v>111</v>
      </c>
      <c r="D12" t="s">
        <v>133</v>
      </c>
      <c r="E12">
        <f>HYPERLINK("https://github.com/mitsuhashi/chat-togovar/blob/main/answers/chat_togovar/q7/rs880315.md", "45")</f>
        <v>0</v>
      </c>
      <c r="F12">
        <f>HYPERLINK("https://github.com/mitsuhashi/chat-togovar/blob/main/answers/gpt-4o/q7/rs880315.md", "30")</f>
        <v>0</v>
      </c>
      <c r="G12">
        <f>HYPERLINK("https://github.com/mitsuhashi/chat-togovar/blob/main/answers/varchat/rs880315.md", "39")</f>
        <v>0</v>
      </c>
      <c r="H12">
        <v>9</v>
      </c>
      <c r="K12">
        <v>9</v>
      </c>
      <c r="N12">
        <v>9</v>
      </c>
      <c r="Q12">
        <v>9</v>
      </c>
      <c r="T12">
        <v>9</v>
      </c>
      <c r="W12">
        <v>3</v>
      </c>
      <c r="Z12">
        <v>7</v>
      </c>
      <c r="AC12">
        <v>8</v>
      </c>
      <c r="AF12">
        <v>5</v>
      </c>
      <c r="AI12">
        <v>7</v>
      </c>
      <c r="AL12">
        <v>9</v>
      </c>
      <c r="AO12">
        <v>8</v>
      </c>
      <c r="AR12">
        <v>8</v>
      </c>
      <c r="AU12">
        <v>6</v>
      </c>
      <c r="AX12">
        <v>8</v>
      </c>
    </row>
    <row r="13" spans="1:52">
      <c r="A13">
        <v>12</v>
      </c>
      <c r="B13" t="s">
        <v>56</v>
      </c>
      <c r="C13" t="s">
        <v>112</v>
      </c>
      <c r="D13" t="s">
        <v>133</v>
      </c>
      <c r="E13">
        <f>HYPERLINK("https://github.com/mitsuhashi/chat-togovar/blob/main/answers/chat_togovar/q7/rs796053166.md", "40")</f>
        <v>0</v>
      </c>
      <c r="F13">
        <f>HYPERLINK("https://github.com/mitsuhashi/chat-togovar/blob/main/answers/gpt-4o/q7/rs796053166.md", "8")</f>
        <v>0</v>
      </c>
      <c r="G13">
        <f>HYPERLINK("https://github.com/mitsuhashi/chat-togovar/blob/main/answers/varchat/rs796053166.md", "26")</f>
        <v>0</v>
      </c>
      <c r="H13">
        <v>8</v>
      </c>
      <c r="K13">
        <v>8</v>
      </c>
      <c r="N13">
        <v>8</v>
      </c>
      <c r="Q13">
        <v>8</v>
      </c>
      <c r="T13">
        <v>8</v>
      </c>
      <c r="W13">
        <v>1</v>
      </c>
      <c r="Z13">
        <v>2</v>
      </c>
      <c r="AC13">
        <v>2</v>
      </c>
      <c r="AF13">
        <v>1</v>
      </c>
      <c r="AI13">
        <v>2</v>
      </c>
      <c r="AL13">
        <v>6</v>
      </c>
      <c r="AO13">
        <v>6</v>
      </c>
      <c r="AR13">
        <v>4</v>
      </c>
      <c r="AU13">
        <v>4</v>
      </c>
      <c r="AX13">
        <v>6</v>
      </c>
    </row>
    <row r="14" spans="1:52">
      <c r="A14">
        <v>13</v>
      </c>
      <c r="B14" t="s">
        <v>56</v>
      </c>
      <c r="C14" t="s">
        <v>113</v>
      </c>
      <c r="D14" t="s">
        <v>133</v>
      </c>
      <c r="E14">
        <f>HYPERLINK("https://github.com/mitsuhashi/chat-togovar/blob/main/answers/chat_togovar/q7/rs796053229.md", "45")</f>
        <v>0</v>
      </c>
      <c r="F14">
        <f>HYPERLINK("https://github.com/mitsuhashi/chat-togovar/blob/main/answers/gpt-4o/q7/rs796053229.md", "5")</f>
        <v>0</v>
      </c>
      <c r="G14">
        <f>HYPERLINK("https://github.com/mitsuhashi/chat-togovar/blob/main/answers/varchat/rs796053229.md", "27")</f>
        <v>0</v>
      </c>
      <c r="H14">
        <v>9</v>
      </c>
      <c r="K14">
        <v>9</v>
      </c>
      <c r="N14">
        <v>9</v>
      </c>
      <c r="Q14">
        <v>9</v>
      </c>
      <c r="T14">
        <v>9</v>
      </c>
      <c r="W14">
        <v>1</v>
      </c>
      <c r="Z14">
        <v>1</v>
      </c>
      <c r="AC14">
        <v>1</v>
      </c>
      <c r="AF14">
        <v>1</v>
      </c>
      <c r="AI14">
        <v>1</v>
      </c>
      <c r="AL14">
        <v>5</v>
      </c>
      <c r="AO14">
        <v>6</v>
      </c>
      <c r="AR14">
        <v>5</v>
      </c>
      <c r="AU14">
        <v>5</v>
      </c>
      <c r="AX14">
        <v>6</v>
      </c>
    </row>
    <row r="15" spans="1:52">
      <c r="A15">
        <v>14</v>
      </c>
      <c r="B15" t="s">
        <v>57</v>
      </c>
      <c r="C15" t="s">
        <v>106</v>
      </c>
      <c r="D15" t="s">
        <v>133</v>
      </c>
      <c r="E15">
        <f>HYPERLINK("https://github.com/mitsuhashi/chat-togovar/blob/main/answers/chat_togovar/q8/rs80356821.md", "40")</f>
        <v>0</v>
      </c>
      <c r="F15">
        <f>HYPERLINK("https://github.com/mitsuhashi/chat-togovar/blob/main/answers/gpt-4o/q8/rs80356821.md", "8")</f>
        <v>0</v>
      </c>
      <c r="G15">
        <f>HYPERLINK("https://github.com/mitsuhashi/chat-togovar/blob/main/answers/varchat/rs80356821.md", "21")</f>
        <v>0</v>
      </c>
      <c r="H15">
        <v>8</v>
      </c>
      <c r="K15">
        <v>8</v>
      </c>
      <c r="N15">
        <v>8</v>
      </c>
      <c r="Q15">
        <v>8</v>
      </c>
      <c r="T15">
        <v>8</v>
      </c>
      <c r="W15">
        <v>1</v>
      </c>
      <c r="Z15">
        <v>2</v>
      </c>
      <c r="AC15">
        <v>2</v>
      </c>
      <c r="AF15">
        <v>1</v>
      </c>
      <c r="AI15">
        <v>2</v>
      </c>
      <c r="AL15">
        <v>5</v>
      </c>
      <c r="AO15">
        <v>5</v>
      </c>
      <c r="AR15">
        <v>3</v>
      </c>
      <c r="AU15">
        <v>3</v>
      </c>
      <c r="AX15">
        <v>5</v>
      </c>
    </row>
    <row r="16" spans="1:52">
      <c r="A16">
        <v>15</v>
      </c>
      <c r="B16" t="s">
        <v>57</v>
      </c>
      <c r="C16" t="s">
        <v>114</v>
      </c>
      <c r="D16" t="s">
        <v>133</v>
      </c>
      <c r="E16">
        <f>HYPERLINK("https://github.com/mitsuhashi/chat-togovar/blob/main/answers/chat_togovar/q8/rs794726784.md", "40")</f>
        <v>0</v>
      </c>
      <c r="F16">
        <f>HYPERLINK("https://github.com/mitsuhashi/chat-togovar/blob/main/answers/gpt-4o/q8/rs794726784.md", "38")</f>
        <v>0</v>
      </c>
      <c r="G16">
        <f>HYPERLINK("https://github.com/mitsuhashi/chat-togovar/blob/main/answers/varchat/rs794726784.md", "19")</f>
        <v>0</v>
      </c>
      <c r="H16">
        <v>8</v>
      </c>
      <c r="K16">
        <v>8</v>
      </c>
      <c r="N16">
        <v>8</v>
      </c>
      <c r="Q16">
        <v>8</v>
      </c>
      <c r="T16">
        <v>8</v>
      </c>
      <c r="W16">
        <v>8</v>
      </c>
      <c r="Z16">
        <v>8</v>
      </c>
      <c r="AC16">
        <v>8</v>
      </c>
      <c r="AF16">
        <v>7</v>
      </c>
      <c r="AH16" t="s">
        <v>224</v>
      </c>
      <c r="AI16">
        <v>7</v>
      </c>
      <c r="AK16" t="s">
        <v>227</v>
      </c>
      <c r="AL16">
        <v>5</v>
      </c>
      <c r="AO16">
        <v>5</v>
      </c>
      <c r="AR16">
        <v>2</v>
      </c>
      <c r="AU16">
        <v>2</v>
      </c>
      <c r="AX16">
        <v>5</v>
      </c>
    </row>
    <row r="17" spans="1:50">
      <c r="A17">
        <v>16</v>
      </c>
      <c r="B17" t="s">
        <v>58</v>
      </c>
      <c r="C17" t="s">
        <v>115</v>
      </c>
      <c r="D17" t="s">
        <v>133</v>
      </c>
      <c r="E17">
        <f>HYPERLINK("https://github.com/mitsuhashi/chat-togovar/blob/main/answers/chat_togovar/q9/rs763684724.md", "42")</f>
        <v>0</v>
      </c>
      <c r="F17">
        <f>HYPERLINK("https://github.com/mitsuhashi/chat-togovar/blob/main/answers/gpt-4o/q9/rs763684724.md", "30")</f>
        <v>0</v>
      </c>
      <c r="G17">
        <f>HYPERLINK("https://github.com/mitsuhashi/chat-togovar/blob/main/answers/varchat/rs763684724.md", "17")</f>
        <v>0</v>
      </c>
      <c r="H17">
        <v>9</v>
      </c>
      <c r="K17">
        <v>8</v>
      </c>
      <c r="N17">
        <v>9</v>
      </c>
      <c r="Q17">
        <v>8</v>
      </c>
      <c r="T17">
        <v>8</v>
      </c>
      <c r="W17">
        <v>5</v>
      </c>
      <c r="Z17">
        <v>7</v>
      </c>
      <c r="AC17">
        <v>6</v>
      </c>
      <c r="AF17">
        <v>5</v>
      </c>
      <c r="AI17">
        <v>7</v>
      </c>
      <c r="AL17">
        <v>2</v>
      </c>
      <c r="AN17" t="s">
        <v>228</v>
      </c>
      <c r="AO17">
        <v>3</v>
      </c>
      <c r="AR17">
        <v>5</v>
      </c>
      <c r="AU17">
        <v>2</v>
      </c>
      <c r="AX17">
        <v>5</v>
      </c>
    </row>
    <row r="18" spans="1:50">
      <c r="A18">
        <v>17</v>
      </c>
      <c r="B18" t="s">
        <v>58</v>
      </c>
      <c r="C18" t="s">
        <v>110</v>
      </c>
      <c r="D18" t="s">
        <v>133</v>
      </c>
      <c r="E18">
        <f>HYPERLINK("https://github.com/mitsuhashi/chat-togovar/blob/main/answers/chat_togovar/q9/rs745774658.md", "44")</f>
        <v>0</v>
      </c>
      <c r="F18">
        <f>HYPERLINK("https://github.com/mitsuhashi/chat-togovar/blob/main/answers/gpt-4o/q9/rs745774658.md", "17")</f>
        <v>0</v>
      </c>
      <c r="G18">
        <f>HYPERLINK("https://github.com/mitsuhashi/chat-togovar/blob/main/answers/varchat/rs745774658.md", "14")</f>
        <v>0</v>
      </c>
      <c r="H18">
        <v>9</v>
      </c>
      <c r="K18">
        <v>9</v>
      </c>
      <c r="N18">
        <v>9</v>
      </c>
      <c r="Q18">
        <v>8</v>
      </c>
      <c r="S18" t="s">
        <v>190</v>
      </c>
      <c r="T18">
        <v>9</v>
      </c>
      <c r="W18">
        <v>1</v>
      </c>
      <c r="Y18" t="s">
        <v>199</v>
      </c>
      <c r="Z18">
        <v>5</v>
      </c>
      <c r="AC18">
        <v>5</v>
      </c>
      <c r="AF18">
        <v>1</v>
      </c>
      <c r="AH18" t="s">
        <v>225</v>
      </c>
      <c r="AI18">
        <v>5</v>
      </c>
      <c r="AL18">
        <v>2</v>
      </c>
      <c r="AN18" t="s">
        <v>229</v>
      </c>
      <c r="AO18">
        <v>5</v>
      </c>
      <c r="AR18">
        <v>1</v>
      </c>
      <c r="AU18">
        <v>1</v>
      </c>
      <c r="AX18">
        <v>5</v>
      </c>
    </row>
    <row r="19" spans="1:50">
      <c r="A19">
        <v>18</v>
      </c>
      <c r="B19" t="s">
        <v>58</v>
      </c>
      <c r="C19" t="s">
        <v>116</v>
      </c>
      <c r="D19" t="s">
        <v>133</v>
      </c>
      <c r="E19">
        <f>HYPERLINK("https://github.com/mitsuhashi/chat-togovar/blob/main/answers/chat_togovar/q9/rs876660744.md", "40")</f>
        <v>0</v>
      </c>
      <c r="F19">
        <f>HYPERLINK("https://github.com/mitsuhashi/chat-togovar/blob/main/answers/gpt-4o/q9/rs876660744.md", "38")</f>
        <v>0</v>
      </c>
      <c r="G19">
        <f>HYPERLINK("https://github.com/mitsuhashi/chat-togovar/blob/main/answers/varchat/rs876660744.md", "21")</f>
        <v>0</v>
      </c>
      <c r="H19">
        <v>9</v>
      </c>
      <c r="K19">
        <v>8</v>
      </c>
      <c r="N19">
        <v>8</v>
      </c>
      <c r="Q19">
        <v>7</v>
      </c>
      <c r="S19" t="s">
        <v>191</v>
      </c>
      <c r="T19">
        <v>8</v>
      </c>
      <c r="W19">
        <v>9</v>
      </c>
      <c r="Z19">
        <v>8</v>
      </c>
      <c r="AC19">
        <v>8</v>
      </c>
      <c r="AF19">
        <v>5</v>
      </c>
      <c r="AH19" t="s">
        <v>226</v>
      </c>
      <c r="AI19">
        <v>8</v>
      </c>
      <c r="AL19">
        <v>3</v>
      </c>
      <c r="AN19" t="s">
        <v>230</v>
      </c>
      <c r="AO19">
        <v>5</v>
      </c>
      <c r="AR19">
        <v>5</v>
      </c>
      <c r="AU19">
        <v>3</v>
      </c>
      <c r="AX19">
        <v>5</v>
      </c>
    </row>
    <row r="20" spans="1:50">
      <c r="A20">
        <v>19</v>
      </c>
      <c r="B20" t="s">
        <v>59</v>
      </c>
      <c r="C20" t="s">
        <v>117</v>
      </c>
      <c r="D20" t="s">
        <v>133</v>
      </c>
      <c r="E20">
        <f>HYPERLINK("https://github.com/mitsuhashi/chat-togovar/blob/main/answers/chat_togovar/q10/rs727504136.md", "43")</f>
        <v>0</v>
      </c>
      <c r="F20">
        <f>HYPERLINK("https://github.com/mitsuhashi/chat-togovar/blob/main/answers/gpt-4o/q10/rs727504136.md", "25")</f>
        <v>0</v>
      </c>
      <c r="G20">
        <f>HYPERLINK("https://github.com/mitsuhashi/chat-togovar/blob/main/answers/varchat/rs727504136.md", "19")</f>
        <v>0</v>
      </c>
      <c r="H20">
        <v>9</v>
      </c>
      <c r="K20">
        <v>9</v>
      </c>
      <c r="N20">
        <v>9</v>
      </c>
      <c r="Q20">
        <v>7</v>
      </c>
      <c r="S20" t="s">
        <v>192</v>
      </c>
      <c r="T20">
        <v>9</v>
      </c>
      <c r="W20">
        <v>2</v>
      </c>
      <c r="Y20" t="s">
        <v>200</v>
      </c>
      <c r="Z20">
        <v>7</v>
      </c>
      <c r="AC20">
        <v>7</v>
      </c>
      <c r="AF20">
        <v>2</v>
      </c>
      <c r="AI20">
        <v>7</v>
      </c>
      <c r="AL20">
        <v>2</v>
      </c>
      <c r="AN20" t="s">
        <v>230</v>
      </c>
      <c r="AO20">
        <v>5</v>
      </c>
      <c r="AR20">
        <v>5</v>
      </c>
      <c r="AU20">
        <v>2</v>
      </c>
      <c r="AX20">
        <v>5</v>
      </c>
    </row>
    <row r="21" spans="1:50">
      <c r="A21">
        <v>20</v>
      </c>
      <c r="B21" t="s">
        <v>59</v>
      </c>
      <c r="C21" t="s">
        <v>118</v>
      </c>
      <c r="D21" t="s">
        <v>134</v>
      </c>
      <c r="E21">
        <f>HYPERLINK("https://github.com/mitsuhashi/chat-togovar/blob/main/answers/chat_togovar/q10/rs886042528.md", "40")</f>
        <v>0</v>
      </c>
      <c r="F21">
        <f>HYPERLINK("https://github.com/mitsuhashi/chat-togovar/blob/main/answers/gpt-4o/q10/rs886042528.md", "41")</f>
        <v>0</v>
      </c>
      <c r="G21">
        <f>HYPERLINK("https://github.com/mitsuhashi/chat-togovar/blob/main/answers/varchat/rs886042528.md", "21")</f>
        <v>0</v>
      </c>
      <c r="H21">
        <v>8</v>
      </c>
      <c r="K21">
        <v>8</v>
      </c>
      <c r="N21">
        <v>8</v>
      </c>
      <c r="Q21">
        <v>8</v>
      </c>
      <c r="T21">
        <v>8</v>
      </c>
      <c r="W21">
        <v>8</v>
      </c>
      <c r="Z21">
        <v>8</v>
      </c>
      <c r="AC21">
        <v>9</v>
      </c>
      <c r="AE21" t="s">
        <v>222</v>
      </c>
      <c r="AF21">
        <v>8</v>
      </c>
      <c r="AI21">
        <v>8</v>
      </c>
      <c r="AL21">
        <v>3</v>
      </c>
      <c r="AO21">
        <v>5</v>
      </c>
      <c r="AR21">
        <v>5</v>
      </c>
      <c r="AU21">
        <v>3</v>
      </c>
      <c r="AX21">
        <v>5</v>
      </c>
    </row>
    <row r="22" spans="1:50">
      <c r="A22">
        <v>21</v>
      </c>
      <c r="B22" t="s">
        <v>60</v>
      </c>
      <c r="C22" t="s">
        <v>119</v>
      </c>
      <c r="D22" t="s">
        <v>133</v>
      </c>
      <c r="E22">
        <f>HYPERLINK("https://github.com/mitsuhashi/chat-togovar/blob/main/answers/chat_togovar/q12/rs1057519999.md", "50")</f>
        <v>0</v>
      </c>
      <c r="F22">
        <f>HYPERLINK("https://github.com/mitsuhashi/chat-togovar/blob/main/answers/gpt-4o/q12/rs1057519999.md", "19")</f>
        <v>0</v>
      </c>
      <c r="G22">
        <f>HYPERLINK("https://github.com/mitsuhashi/chat-togovar/blob/main/answers/varchat/rs1057519999.md", "13")</f>
        <v>0</v>
      </c>
      <c r="H22">
        <v>10</v>
      </c>
      <c r="K22">
        <v>10</v>
      </c>
      <c r="N22">
        <v>10</v>
      </c>
      <c r="Q22">
        <v>10</v>
      </c>
      <c r="S22" t="s">
        <v>193</v>
      </c>
      <c r="T22">
        <v>10</v>
      </c>
      <c r="W22">
        <v>2</v>
      </c>
      <c r="Y22" t="s">
        <v>201</v>
      </c>
      <c r="Z22">
        <v>5</v>
      </c>
      <c r="AC22">
        <v>5</v>
      </c>
      <c r="AF22">
        <v>2</v>
      </c>
      <c r="AI22">
        <v>5</v>
      </c>
      <c r="AL22">
        <v>2</v>
      </c>
      <c r="AO22">
        <v>3</v>
      </c>
      <c r="AR22">
        <v>3</v>
      </c>
      <c r="AU22">
        <v>2</v>
      </c>
      <c r="AX22">
        <v>3</v>
      </c>
    </row>
    <row r="23" spans="1:50">
      <c r="A23">
        <v>22</v>
      </c>
      <c r="B23" t="s">
        <v>61</v>
      </c>
      <c r="C23" t="s">
        <v>115</v>
      </c>
      <c r="D23" t="s">
        <v>133</v>
      </c>
      <c r="E23">
        <f>HYPERLINK("https://github.com/mitsuhashi/chat-togovar/blob/main/answers/chat_togovar/q13/rs763684724.md", "40")</f>
        <v>0</v>
      </c>
      <c r="F23">
        <f>HYPERLINK("https://github.com/mitsuhashi/chat-togovar/blob/main/answers/gpt-4o/q13/rs763684724.md", "19")</f>
        <v>0</v>
      </c>
      <c r="G23">
        <f>HYPERLINK("https://github.com/mitsuhashi/chat-togovar/blob/main/answers/varchat/rs763684724.md", "19")</f>
        <v>0</v>
      </c>
      <c r="H23">
        <v>8</v>
      </c>
      <c r="J23" t="s">
        <v>135</v>
      </c>
      <c r="K23">
        <v>8</v>
      </c>
      <c r="N23">
        <v>8</v>
      </c>
      <c r="Q23">
        <v>8</v>
      </c>
      <c r="T23">
        <v>8</v>
      </c>
      <c r="W23">
        <v>2</v>
      </c>
      <c r="Y23" t="s">
        <v>202</v>
      </c>
      <c r="Z23">
        <v>5</v>
      </c>
      <c r="AC23">
        <v>5</v>
      </c>
      <c r="AF23">
        <v>2</v>
      </c>
      <c r="AI23">
        <v>5</v>
      </c>
      <c r="AL23">
        <v>2</v>
      </c>
      <c r="AO23">
        <v>5</v>
      </c>
      <c r="AR23">
        <v>5</v>
      </c>
      <c r="AU23">
        <v>2</v>
      </c>
      <c r="AX23">
        <v>5</v>
      </c>
    </row>
    <row r="24" spans="1:50">
      <c r="A24">
        <v>23</v>
      </c>
      <c r="B24" t="s">
        <v>62</v>
      </c>
      <c r="C24" t="s">
        <v>118</v>
      </c>
      <c r="D24" t="s">
        <v>133</v>
      </c>
      <c r="E24">
        <f>HYPERLINK("https://github.com/mitsuhashi/chat-togovar/blob/main/answers/chat_togovar/q14/rs886042528.md", "50")</f>
        <v>0</v>
      </c>
      <c r="F24">
        <f>HYPERLINK("https://github.com/mitsuhashi/chat-togovar/blob/main/answers/gpt-4o/q14/rs886042528.md", "17")</f>
        <v>0</v>
      </c>
      <c r="G24">
        <f>HYPERLINK("https://github.com/mitsuhashi/chat-togovar/blob/main/answers/varchat/rs886042528.md", "25")</f>
        <v>0</v>
      </c>
      <c r="H24">
        <v>10</v>
      </c>
      <c r="J24" t="s">
        <v>136</v>
      </c>
      <c r="K24">
        <v>10</v>
      </c>
      <c r="N24">
        <v>10</v>
      </c>
      <c r="Q24">
        <v>10</v>
      </c>
      <c r="T24">
        <v>10</v>
      </c>
      <c r="W24">
        <v>1</v>
      </c>
      <c r="Z24">
        <v>5</v>
      </c>
      <c r="AC24">
        <v>5</v>
      </c>
      <c r="AF24">
        <v>1</v>
      </c>
      <c r="AI24">
        <v>5</v>
      </c>
      <c r="AL24">
        <v>5</v>
      </c>
      <c r="AO24">
        <v>5</v>
      </c>
      <c r="AR24">
        <v>5</v>
      </c>
      <c r="AU24">
        <v>5</v>
      </c>
      <c r="AX24">
        <v>5</v>
      </c>
    </row>
    <row r="25" spans="1:50">
      <c r="A25">
        <v>24</v>
      </c>
      <c r="B25" t="s">
        <v>62</v>
      </c>
      <c r="C25" t="s">
        <v>115</v>
      </c>
      <c r="D25" t="s">
        <v>133</v>
      </c>
      <c r="E25">
        <f>HYPERLINK("https://github.com/mitsuhashi/chat-togovar/blob/main/answers/chat_togovar/q14/rs763684724.md", "40")</f>
        <v>0</v>
      </c>
      <c r="F25">
        <f>HYPERLINK("https://github.com/mitsuhashi/chat-togovar/blob/main/answers/gpt-4o/q14/rs763684724.md", "17")</f>
        <v>0</v>
      </c>
      <c r="G25">
        <f>HYPERLINK("https://github.com/mitsuhashi/chat-togovar/blob/main/answers/varchat/rs763684724.md", "19")</f>
        <v>0</v>
      </c>
      <c r="H25">
        <v>8</v>
      </c>
      <c r="J25" t="s">
        <v>137</v>
      </c>
      <c r="K25">
        <v>8</v>
      </c>
      <c r="N25">
        <v>8</v>
      </c>
      <c r="Q25">
        <v>8</v>
      </c>
      <c r="T25">
        <v>8</v>
      </c>
      <c r="W25">
        <v>1</v>
      </c>
      <c r="Y25" t="s">
        <v>203</v>
      </c>
      <c r="Z25">
        <v>5</v>
      </c>
      <c r="AC25">
        <v>5</v>
      </c>
      <c r="AF25">
        <v>1</v>
      </c>
      <c r="AI25">
        <v>5</v>
      </c>
      <c r="AL25">
        <v>4</v>
      </c>
      <c r="AO25">
        <v>5</v>
      </c>
      <c r="AR25">
        <v>3</v>
      </c>
      <c r="AU25">
        <v>2</v>
      </c>
      <c r="AX25">
        <v>5</v>
      </c>
    </row>
    <row r="26" spans="1:50">
      <c r="A26">
        <v>25</v>
      </c>
      <c r="B26" t="s">
        <v>62</v>
      </c>
      <c r="C26" t="s">
        <v>120</v>
      </c>
      <c r="D26" t="s">
        <v>133</v>
      </c>
      <c r="E26">
        <f>HYPERLINK("https://github.com/mitsuhashi/chat-togovar/blob/main/answers/chat_togovar/q14/rs794727152.md", "43")</f>
        <v>0</v>
      </c>
      <c r="F26">
        <f>HYPERLINK("https://github.com/mitsuhashi/chat-togovar/blob/main/answers/gpt-4o/q14/rs794727152.md", "14")</f>
        <v>0</v>
      </c>
      <c r="G26">
        <f>HYPERLINK("https://github.com/mitsuhashi/chat-togovar/blob/main/answers/varchat/rs794727152.md", "25")</f>
        <v>0</v>
      </c>
      <c r="H26">
        <v>8</v>
      </c>
      <c r="J26" t="s">
        <v>138</v>
      </c>
      <c r="K26">
        <v>9</v>
      </c>
      <c r="N26">
        <v>9</v>
      </c>
      <c r="Q26">
        <v>8</v>
      </c>
      <c r="T26">
        <v>9</v>
      </c>
      <c r="W26">
        <v>1</v>
      </c>
      <c r="Y26" t="s">
        <v>204</v>
      </c>
      <c r="Z26">
        <v>4</v>
      </c>
      <c r="AC26">
        <v>4</v>
      </c>
      <c r="AF26">
        <v>1</v>
      </c>
      <c r="AI26">
        <v>4</v>
      </c>
      <c r="AL26">
        <v>5</v>
      </c>
      <c r="AO26">
        <v>5</v>
      </c>
      <c r="AR26">
        <v>5</v>
      </c>
      <c r="AU26">
        <v>5</v>
      </c>
      <c r="AX26">
        <v>5</v>
      </c>
    </row>
    <row r="27" spans="1:50">
      <c r="A27">
        <v>26</v>
      </c>
      <c r="B27" t="s">
        <v>62</v>
      </c>
      <c r="C27" t="s">
        <v>116</v>
      </c>
      <c r="D27" t="s">
        <v>133</v>
      </c>
      <c r="E27">
        <f>HYPERLINK("https://github.com/mitsuhashi/chat-togovar/blob/main/answers/chat_togovar/q14/rs876660744.md", "40")</f>
        <v>0</v>
      </c>
      <c r="F27">
        <f>HYPERLINK("https://github.com/mitsuhashi/chat-togovar/blob/main/answers/gpt-4o/q14/rs876660744.md", "34")</f>
        <v>0</v>
      </c>
      <c r="G27">
        <f>HYPERLINK("https://github.com/mitsuhashi/chat-togovar/blob/main/answers/varchat/rs876660744.md", "25")</f>
        <v>0</v>
      </c>
      <c r="H27">
        <v>8</v>
      </c>
      <c r="J27" t="s">
        <v>139</v>
      </c>
      <c r="K27">
        <v>8</v>
      </c>
      <c r="N27">
        <v>8</v>
      </c>
      <c r="Q27">
        <v>8</v>
      </c>
      <c r="T27">
        <v>8</v>
      </c>
      <c r="W27">
        <v>5</v>
      </c>
      <c r="Z27">
        <v>8</v>
      </c>
      <c r="AC27">
        <v>8</v>
      </c>
      <c r="AF27">
        <v>5</v>
      </c>
      <c r="AI27">
        <v>8</v>
      </c>
      <c r="AL27">
        <v>5</v>
      </c>
      <c r="AO27">
        <v>5</v>
      </c>
      <c r="AR27">
        <v>5</v>
      </c>
      <c r="AU27">
        <v>5</v>
      </c>
      <c r="AX27">
        <v>5</v>
      </c>
    </row>
    <row r="28" spans="1:50">
      <c r="A28">
        <v>27</v>
      </c>
      <c r="B28" t="s">
        <v>63</v>
      </c>
      <c r="C28" t="s">
        <v>104</v>
      </c>
      <c r="D28" t="s">
        <v>133</v>
      </c>
      <c r="E28">
        <f>HYPERLINK("https://github.com/mitsuhashi/chat-togovar/blob/main/answers/chat_togovar/q15/rs12037987.md", "45")</f>
        <v>0</v>
      </c>
      <c r="F28">
        <f>HYPERLINK("https://github.com/mitsuhashi/chat-togovar/blob/main/answers/gpt-4o/q15/rs12037987.md", "14")</f>
        <v>0</v>
      </c>
      <c r="G28">
        <f>HYPERLINK("https://github.com/mitsuhashi/chat-togovar/blob/main/answers/varchat/rs12037987.md", "19")</f>
        <v>0</v>
      </c>
      <c r="H28">
        <v>9</v>
      </c>
      <c r="J28" t="s">
        <v>140</v>
      </c>
      <c r="K28">
        <v>9</v>
      </c>
      <c r="N28">
        <v>9</v>
      </c>
      <c r="Q28">
        <v>9</v>
      </c>
      <c r="T28">
        <v>9</v>
      </c>
      <c r="W28">
        <v>1</v>
      </c>
      <c r="Y28" t="s">
        <v>205</v>
      </c>
      <c r="Z28">
        <v>5</v>
      </c>
      <c r="AC28">
        <v>5</v>
      </c>
      <c r="AF28">
        <v>1</v>
      </c>
      <c r="AI28">
        <v>2</v>
      </c>
      <c r="AL28">
        <v>4</v>
      </c>
      <c r="AO28">
        <v>4</v>
      </c>
      <c r="AR28">
        <v>4</v>
      </c>
      <c r="AU28">
        <v>3</v>
      </c>
      <c r="AX28">
        <v>4</v>
      </c>
    </row>
    <row r="29" spans="1:50">
      <c r="A29">
        <v>28</v>
      </c>
      <c r="B29" t="s">
        <v>63</v>
      </c>
      <c r="C29" t="s">
        <v>121</v>
      </c>
      <c r="D29" t="s">
        <v>133</v>
      </c>
      <c r="E29">
        <f>HYPERLINK("https://github.com/mitsuhashi/chat-togovar/blob/main/answers/chat_togovar/q15/rs1208662086.md", "45")</f>
        <v>0</v>
      </c>
      <c r="F29">
        <f>HYPERLINK("https://github.com/mitsuhashi/chat-togovar/blob/main/answers/gpt-4o/q15/rs1208662086.md", "16")</f>
        <v>0</v>
      </c>
      <c r="G29">
        <f>HYPERLINK("https://github.com/mitsuhashi/chat-togovar/blob/main/answers/varchat/rs1208662086.md", "21")</f>
        <v>0</v>
      </c>
      <c r="H29">
        <v>9</v>
      </c>
      <c r="J29" t="s">
        <v>141</v>
      </c>
      <c r="K29">
        <v>9</v>
      </c>
      <c r="N29">
        <v>9</v>
      </c>
      <c r="Q29">
        <v>9</v>
      </c>
      <c r="T29">
        <v>9</v>
      </c>
      <c r="W29">
        <v>1</v>
      </c>
      <c r="Y29" t="s">
        <v>206</v>
      </c>
      <c r="Z29">
        <v>5</v>
      </c>
      <c r="AC29">
        <v>4</v>
      </c>
      <c r="AF29">
        <v>1</v>
      </c>
      <c r="AI29">
        <v>5</v>
      </c>
      <c r="AL29">
        <v>3</v>
      </c>
      <c r="AO29">
        <v>5</v>
      </c>
      <c r="AR29">
        <v>5</v>
      </c>
      <c r="AU29">
        <v>3</v>
      </c>
      <c r="AX29">
        <v>5</v>
      </c>
    </row>
    <row r="30" spans="1:50">
      <c r="A30">
        <v>29</v>
      </c>
      <c r="B30" t="s">
        <v>63</v>
      </c>
      <c r="C30" t="s">
        <v>103</v>
      </c>
      <c r="D30" t="s">
        <v>133</v>
      </c>
      <c r="E30">
        <f>HYPERLINK("https://github.com/mitsuhashi/chat-togovar/blob/main/answers/chat_togovar/q15/rs762927460.md", "45")</f>
        <v>0</v>
      </c>
      <c r="F30">
        <f>HYPERLINK("https://github.com/mitsuhashi/chat-togovar/blob/main/answers/gpt-4o/q15/rs762927460.md", "19")</f>
        <v>0</v>
      </c>
      <c r="G30">
        <f>HYPERLINK("https://github.com/mitsuhashi/chat-togovar/blob/main/answers/varchat/rs762927460.md", "15")</f>
        <v>0</v>
      </c>
      <c r="H30">
        <v>9</v>
      </c>
      <c r="J30" t="s">
        <v>142</v>
      </c>
      <c r="K30">
        <v>9</v>
      </c>
      <c r="N30">
        <v>9</v>
      </c>
      <c r="Q30">
        <v>9</v>
      </c>
      <c r="T30">
        <v>9</v>
      </c>
      <c r="W30">
        <v>2</v>
      </c>
      <c r="Z30">
        <v>5</v>
      </c>
      <c r="AC30">
        <v>5</v>
      </c>
      <c r="AF30">
        <v>2</v>
      </c>
      <c r="AI30">
        <v>5</v>
      </c>
      <c r="AL30">
        <v>3</v>
      </c>
      <c r="AO30">
        <v>3</v>
      </c>
      <c r="AR30">
        <v>3</v>
      </c>
      <c r="AU30">
        <v>3</v>
      </c>
      <c r="AX30">
        <v>3</v>
      </c>
    </row>
    <row r="31" spans="1:50">
      <c r="A31">
        <v>30</v>
      </c>
      <c r="B31" t="s">
        <v>64</v>
      </c>
      <c r="C31" t="s">
        <v>115</v>
      </c>
      <c r="D31" t="s">
        <v>133</v>
      </c>
      <c r="E31">
        <f>HYPERLINK("https://github.com/mitsuhashi/chat-togovar/blob/main/answers/chat_togovar/q16/rs763684724.md", "45")</f>
        <v>0</v>
      </c>
      <c r="F31">
        <f>HYPERLINK("https://github.com/mitsuhashi/chat-togovar/blob/main/answers/gpt-4o/q16/rs763684724.md", "33")</f>
        <v>0</v>
      </c>
      <c r="G31">
        <f>HYPERLINK("https://github.com/mitsuhashi/chat-togovar/blob/main/answers/varchat/rs763684724.md", "35")</f>
        <v>0</v>
      </c>
      <c r="H31">
        <v>9</v>
      </c>
      <c r="J31" t="s">
        <v>143</v>
      </c>
      <c r="K31">
        <v>9</v>
      </c>
      <c r="N31">
        <v>9</v>
      </c>
      <c r="Q31">
        <v>9</v>
      </c>
      <c r="T31">
        <v>9</v>
      </c>
      <c r="W31">
        <v>7</v>
      </c>
      <c r="Z31">
        <v>7</v>
      </c>
      <c r="AC31">
        <v>7</v>
      </c>
      <c r="AF31">
        <v>5</v>
      </c>
      <c r="AI31">
        <v>7</v>
      </c>
      <c r="AL31">
        <v>7</v>
      </c>
      <c r="AO31">
        <v>8</v>
      </c>
      <c r="AR31">
        <v>7</v>
      </c>
      <c r="AU31">
        <v>5</v>
      </c>
      <c r="AX31">
        <v>8</v>
      </c>
    </row>
    <row r="32" spans="1:50">
      <c r="A32">
        <v>31</v>
      </c>
      <c r="B32" t="s">
        <v>64</v>
      </c>
      <c r="C32" t="s">
        <v>102</v>
      </c>
      <c r="D32" t="s">
        <v>132</v>
      </c>
      <c r="E32">
        <f>HYPERLINK("https://github.com/mitsuhashi/chat-togovar/blob/main/answers/chat_togovar/q16/rs704341.md", "36")</f>
        <v>0</v>
      </c>
      <c r="F32">
        <f>HYPERLINK("https://github.com/mitsuhashi/chat-togovar/blob/main/answers/gpt-4o/q16/rs704341.md", "19")</f>
        <v>0</v>
      </c>
      <c r="G32">
        <f>HYPERLINK("https://github.com/mitsuhashi/chat-togovar/blob/main/answers/varchat/rs704341.md", "40")</f>
        <v>0</v>
      </c>
      <c r="H32">
        <v>8</v>
      </c>
      <c r="K32">
        <v>8</v>
      </c>
      <c r="N32">
        <v>6</v>
      </c>
      <c r="P32" t="s">
        <v>176</v>
      </c>
      <c r="Q32">
        <v>6</v>
      </c>
      <c r="T32">
        <v>8</v>
      </c>
      <c r="W32">
        <v>2</v>
      </c>
      <c r="Y32" t="s">
        <v>207</v>
      </c>
      <c r="Z32">
        <v>5</v>
      </c>
      <c r="AC32">
        <v>5</v>
      </c>
      <c r="AF32">
        <v>2</v>
      </c>
      <c r="AI32">
        <v>5</v>
      </c>
      <c r="AL32">
        <v>8</v>
      </c>
      <c r="AO32">
        <v>8</v>
      </c>
      <c r="AR32">
        <v>8</v>
      </c>
      <c r="AU32">
        <v>8</v>
      </c>
      <c r="AX32">
        <v>8</v>
      </c>
    </row>
    <row r="33" spans="1:50">
      <c r="A33">
        <v>32</v>
      </c>
      <c r="B33" t="s">
        <v>65</v>
      </c>
      <c r="C33" t="s">
        <v>122</v>
      </c>
      <c r="D33" t="s">
        <v>133</v>
      </c>
      <c r="E33">
        <f>HYPERLINK("https://github.com/mitsuhashi/chat-togovar/blob/main/answers/chat_togovar/q17/rs34637584.md", "45")</f>
        <v>0</v>
      </c>
      <c r="F33">
        <f>HYPERLINK("https://github.com/mitsuhashi/chat-togovar/blob/main/answers/gpt-4o/q17/rs34637584.md", "19")</f>
        <v>0</v>
      </c>
      <c r="G33">
        <f>HYPERLINK("https://github.com/mitsuhashi/chat-togovar/blob/main/answers/varchat/rs34637584.md", "35")</f>
        <v>0</v>
      </c>
      <c r="H33">
        <v>9</v>
      </c>
      <c r="J33" t="s">
        <v>144</v>
      </c>
      <c r="K33">
        <v>9</v>
      </c>
      <c r="N33">
        <v>9</v>
      </c>
      <c r="Q33">
        <v>9</v>
      </c>
      <c r="T33">
        <v>9</v>
      </c>
      <c r="W33">
        <v>2</v>
      </c>
      <c r="Y33" t="s">
        <v>208</v>
      </c>
      <c r="Z33">
        <v>5</v>
      </c>
      <c r="AC33">
        <v>5</v>
      </c>
      <c r="AF33">
        <v>2</v>
      </c>
      <c r="AI33">
        <v>5</v>
      </c>
      <c r="AL33">
        <v>7</v>
      </c>
      <c r="AO33">
        <v>7</v>
      </c>
      <c r="AR33">
        <v>7</v>
      </c>
      <c r="AU33">
        <v>7</v>
      </c>
      <c r="AX33">
        <v>7</v>
      </c>
    </row>
    <row r="34" spans="1:50">
      <c r="A34">
        <v>33</v>
      </c>
      <c r="B34" t="s">
        <v>65</v>
      </c>
      <c r="C34" t="s">
        <v>123</v>
      </c>
      <c r="D34" t="s">
        <v>133</v>
      </c>
      <c r="E34">
        <f>HYPERLINK("https://github.com/mitsuhashi/chat-togovar/blob/main/answers/chat_togovar/q17/rs796053216.md", "45")</f>
        <v>0</v>
      </c>
      <c r="F34">
        <f>HYPERLINK("https://github.com/mitsuhashi/chat-togovar/blob/main/answers/gpt-4o/q17/rs796053216.md", "17")</f>
        <v>0</v>
      </c>
      <c r="G34">
        <f>HYPERLINK("https://github.com/mitsuhashi/chat-togovar/blob/main/answers/varchat/rs796053216.md", "40")</f>
        <v>0</v>
      </c>
      <c r="H34">
        <v>9</v>
      </c>
      <c r="J34" t="s">
        <v>145</v>
      </c>
      <c r="K34">
        <v>9</v>
      </c>
      <c r="N34">
        <v>9</v>
      </c>
      <c r="Q34">
        <v>9</v>
      </c>
      <c r="T34">
        <v>9</v>
      </c>
      <c r="W34">
        <v>1</v>
      </c>
      <c r="Z34">
        <v>5</v>
      </c>
      <c r="AC34">
        <v>5</v>
      </c>
      <c r="AF34">
        <v>1</v>
      </c>
      <c r="AI34">
        <v>5</v>
      </c>
      <c r="AL34">
        <v>8</v>
      </c>
      <c r="AO34">
        <v>8</v>
      </c>
      <c r="AR34">
        <v>8</v>
      </c>
      <c r="AU34">
        <v>8</v>
      </c>
      <c r="AX34">
        <v>8</v>
      </c>
    </row>
    <row r="35" spans="1:50">
      <c r="A35">
        <v>34</v>
      </c>
      <c r="B35" t="s">
        <v>66</v>
      </c>
      <c r="C35" t="s">
        <v>105</v>
      </c>
      <c r="D35" t="s">
        <v>133</v>
      </c>
      <c r="E35">
        <f>HYPERLINK("https://github.com/mitsuhashi/chat-togovar/blob/main/answers/chat_togovar/q18/rs571414497.md", "45")</f>
        <v>0</v>
      </c>
      <c r="F35">
        <f>HYPERLINK("https://github.com/mitsuhashi/chat-togovar/blob/main/answers/gpt-4o/q18/rs571414497.md", "17")</f>
        <v>0</v>
      </c>
      <c r="G35">
        <f>HYPERLINK("https://github.com/mitsuhashi/chat-togovar/blob/main/answers/varchat/rs571414497.md", "0")</f>
        <v>0</v>
      </c>
      <c r="H35">
        <v>9</v>
      </c>
      <c r="J35" t="s">
        <v>146</v>
      </c>
      <c r="K35">
        <v>9</v>
      </c>
      <c r="N35">
        <v>9</v>
      </c>
      <c r="Q35">
        <v>9</v>
      </c>
      <c r="T35">
        <v>9</v>
      </c>
      <c r="W35">
        <v>1</v>
      </c>
      <c r="Y35" t="s">
        <v>209</v>
      </c>
      <c r="Z35">
        <v>5</v>
      </c>
      <c r="AC35">
        <v>5</v>
      </c>
      <c r="AF35">
        <v>1</v>
      </c>
      <c r="AI35">
        <v>5</v>
      </c>
      <c r="AL35">
        <v>0</v>
      </c>
      <c r="AO35">
        <v>0</v>
      </c>
      <c r="AR35">
        <v>0</v>
      </c>
      <c r="AU35">
        <v>0</v>
      </c>
      <c r="AX35">
        <v>0</v>
      </c>
    </row>
    <row r="36" spans="1:50">
      <c r="A36">
        <v>35</v>
      </c>
      <c r="B36" t="s">
        <v>66</v>
      </c>
      <c r="C36" t="s">
        <v>124</v>
      </c>
      <c r="D36" t="s">
        <v>133</v>
      </c>
      <c r="E36">
        <f>HYPERLINK("https://github.com/mitsuhashi/chat-togovar/blob/main/answers/chat_togovar/q18/rs121913279.md", "45")</f>
        <v>0</v>
      </c>
      <c r="F36">
        <f>HYPERLINK("https://github.com/mitsuhashi/chat-togovar/blob/main/answers/gpt-4o/q18/rs121913279.md", "17")</f>
        <v>0</v>
      </c>
      <c r="G36">
        <f>HYPERLINK("https://github.com/mitsuhashi/chat-togovar/blob/main/answers/varchat/rs121913279.md", "43")</f>
        <v>0</v>
      </c>
      <c r="H36">
        <v>9</v>
      </c>
      <c r="J36" t="s">
        <v>147</v>
      </c>
      <c r="K36">
        <v>9</v>
      </c>
      <c r="N36">
        <v>9</v>
      </c>
      <c r="Q36">
        <v>9</v>
      </c>
      <c r="T36">
        <v>9</v>
      </c>
      <c r="W36">
        <v>1</v>
      </c>
      <c r="Y36" t="s">
        <v>210</v>
      </c>
      <c r="Z36">
        <v>5</v>
      </c>
      <c r="AC36">
        <v>5</v>
      </c>
      <c r="AF36">
        <v>1</v>
      </c>
      <c r="AI36">
        <v>5</v>
      </c>
      <c r="AL36">
        <v>9</v>
      </c>
      <c r="AO36">
        <v>9</v>
      </c>
      <c r="AR36">
        <v>8</v>
      </c>
      <c r="AU36">
        <v>8</v>
      </c>
      <c r="AX36">
        <v>9</v>
      </c>
    </row>
    <row r="37" spans="1:50">
      <c r="A37">
        <v>36</v>
      </c>
      <c r="B37" t="s">
        <v>66</v>
      </c>
      <c r="C37" t="s">
        <v>114</v>
      </c>
      <c r="D37" t="s">
        <v>132</v>
      </c>
      <c r="E37">
        <f>HYPERLINK("https://github.com/mitsuhashi/chat-togovar/blob/main/answers/chat_togovar/q18/rs794726784.md", "45")</f>
        <v>0</v>
      </c>
      <c r="F37">
        <f>HYPERLINK("https://github.com/mitsuhashi/chat-togovar/blob/main/answers/gpt-4o/q18/rs794726784.md", "17")</f>
        <v>0</v>
      </c>
      <c r="G37">
        <f>HYPERLINK("https://github.com/mitsuhashi/chat-togovar/blob/main/answers/varchat/rs794726784.md", "46")</f>
        <v>0</v>
      </c>
      <c r="H37">
        <v>9</v>
      </c>
      <c r="K37">
        <v>9</v>
      </c>
      <c r="N37">
        <v>9</v>
      </c>
      <c r="Q37">
        <v>9</v>
      </c>
      <c r="T37">
        <v>9</v>
      </c>
      <c r="W37">
        <v>1</v>
      </c>
      <c r="Y37" t="s">
        <v>211</v>
      </c>
      <c r="Z37">
        <v>5</v>
      </c>
      <c r="AC37">
        <v>5</v>
      </c>
      <c r="AF37">
        <v>1</v>
      </c>
      <c r="AI37">
        <v>5</v>
      </c>
      <c r="AL37">
        <v>9</v>
      </c>
      <c r="AN37" t="s">
        <v>231</v>
      </c>
      <c r="AO37">
        <v>9</v>
      </c>
      <c r="AR37">
        <v>10</v>
      </c>
      <c r="AU37">
        <v>9</v>
      </c>
      <c r="AX37">
        <v>9</v>
      </c>
    </row>
    <row r="38" spans="1:50">
      <c r="A38">
        <v>37</v>
      </c>
      <c r="B38" t="s">
        <v>66</v>
      </c>
      <c r="C38" t="s">
        <v>118</v>
      </c>
      <c r="D38" t="s">
        <v>133</v>
      </c>
      <c r="E38">
        <f>HYPERLINK("https://github.com/mitsuhashi/chat-togovar/blob/main/answers/chat_togovar/q18/rs886042528.md", "45")</f>
        <v>0</v>
      </c>
      <c r="F38">
        <f>HYPERLINK("https://github.com/mitsuhashi/chat-togovar/blob/main/answers/gpt-4o/q18/rs886042528.md", "17")</f>
        <v>0</v>
      </c>
      <c r="G38">
        <f>HYPERLINK("https://github.com/mitsuhashi/chat-togovar/blob/main/answers/varchat/rs886042528.md", "40")</f>
        <v>0</v>
      </c>
      <c r="H38">
        <v>9</v>
      </c>
      <c r="K38">
        <v>9</v>
      </c>
      <c r="N38">
        <v>9</v>
      </c>
      <c r="Q38">
        <v>9</v>
      </c>
      <c r="T38">
        <v>9</v>
      </c>
      <c r="W38">
        <v>1</v>
      </c>
      <c r="Z38">
        <v>5</v>
      </c>
      <c r="AC38">
        <v>5</v>
      </c>
      <c r="AF38">
        <v>1</v>
      </c>
      <c r="AI38">
        <v>5</v>
      </c>
      <c r="AL38">
        <v>8</v>
      </c>
      <c r="AO38">
        <v>9</v>
      </c>
      <c r="AR38">
        <v>9</v>
      </c>
      <c r="AU38">
        <v>5</v>
      </c>
      <c r="AX38">
        <v>9</v>
      </c>
    </row>
    <row r="39" spans="1:50">
      <c r="A39">
        <v>38</v>
      </c>
      <c r="B39" t="s">
        <v>67</v>
      </c>
      <c r="C39" t="s">
        <v>108</v>
      </c>
      <c r="D39" t="s">
        <v>133</v>
      </c>
      <c r="E39">
        <f>HYPERLINK("https://github.com/mitsuhashi/chat-togovar/blob/main/answers/chat_togovar/q19/rs431905511.md", "45")</f>
        <v>0</v>
      </c>
      <c r="F39">
        <f>HYPERLINK("https://github.com/mitsuhashi/chat-togovar/blob/main/answers/gpt-4o/q19/rs431905511.md", "17")</f>
        <v>0</v>
      </c>
      <c r="G39">
        <f>HYPERLINK("https://github.com/mitsuhashi/chat-togovar/blob/main/answers/varchat/rs431905511.md", "25")</f>
        <v>0</v>
      </c>
      <c r="H39">
        <v>9</v>
      </c>
      <c r="K39">
        <v>9</v>
      </c>
      <c r="N39">
        <v>9</v>
      </c>
      <c r="Q39">
        <v>9</v>
      </c>
      <c r="T39">
        <v>9</v>
      </c>
      <c r="W39">
        <v>1</v>
      </c>
      <c r="Y39" t="s">
        <v>212</v>
      </c>
      <c r="Z39">
        <v>5</v>
      </c>
      <c r="AC39">
        <v>5</v>
      </c>
      <c r="AF39">
        <v>1</v>
      </c>
      <c r="AI39">
        <v>5</v>
      </c>
      <c r="AL39">
        <v>5</v>
      </c>
      <c r="AO39">
        <v>5</v>
      </c>
      <c r="AR39">
        <v>5</v>
      </c>
      <c r="AU39">
        <v>5</v>
      </c>
      <c r="AX39">
        <v>5</v>
      </c>
    </row>
    <row r="40" spans="1:50">
      <c r="A40">
        <v>39</v>
      </c>
      <c r="B40" t="s">
        <v>67</v>
      </c>
      <c r="C40" t="s">
        <v>107</v>
      </c>
      <c r="D40" t="s">
        <v>134</v>
      </c>
      <c r="E40">
        <f>HYPERLINK("https://github.com/mitsuhashi/chat-togovar/blob/main/answers/chat_togovar/q19/rs1201448391.md", "25")</f>
        <v>0</v>
      </c>
      <c r="F40">
        <f>HYPERLINK("https://github.com/mitsuhashi/chat-togovar/blob/main/answers/gpt-4o/q19/rs1201448391.md", "27")</f>
        <v>0</v>
      </c>
      <c r="G40">
        <f>HYPERLINK("https://github.com/mitsuhashi/chat-togovar/blob/main/answers/varchat/rs1201448391.md", "25")</f>
        <v>0</v>
      </c>
      <c r="H40">
        <v>5</v>
      </c>
      <c r="K40">
        <v>5</v>
      </c>
      <c r="N40">
        <v>5</v>
      </c>
      <c r="Q40">
        <v>5</v>
      </c>
      <c r="T40">
        <v>5</v>
      </c>
      <c r="W40">
        <v>5</v>
      </c>
      <c r="Z40">
        <v>5</v>
      </c>
      <c r="AC40">
        <v>7</v>
      </c>
      <c r="AF40">
        <v>5</v>
      </c>
      <c r="AI40">
        <v>5</v>
      </c>
      <c r="AL40">
        <v>5</v>
      </c>
      <c r="AO40">
        <v>5</v>
      </c>
      <c r="AR40">
        <v>5</v>
      </c>
      <c r="AU40">
        <v>5</v>
      </c>
      <c r="AX40">
        <v>5</v>
      </c>
    </row>
    <row r="41" spans="1:50">
      <c r="A41">
        <v>40</v>
      </c>
      <c r="B41" t="s">
        <v>68</v>
      </c>
      <c r="C41" t="s">
        <v>111</v>
      </c>
      <c r="D41" t="s">
        <v>132</v>
      </c>
      <c r="E41">
        <f>HYPERLINK("https://github.com/mitsuhashi/chat-togovar/blob/main/answers/chat_togovar/q20/rs880315.md", "42")</f>
        <v>0</v>
      </c>
      <c r="F41">
        <f>HYPERLINK("https://github.com/mitsuhashi/chat-togovar/blob/main/answers/gpt-4o/q20/rs880315.md", "17")</f>
        <v>0</v>
      </c>
      <c r="G41">
        <f>HYPERLINK("https://github.com/mitsuhashi/chat-togovar/blob/main/answers/varchat/rs880315.md", "45")</f>
        <v>0</v>
      </c>
      <c r="H41">
        <v>8</v>
      </c>
      <c r="K41">
        <v>9</v>
      </c>
      <c r="N41">
        <v>8</v>
      </c>
      <c r="Q41">
        <v>8</v>
      </c>
      <c r="S41" t="s">
        <v>194</v>
      </c>
      <c r="T41">
        <v>9</v>
      </c>
      <c r="W41">
        <v>1</v>
      </c>
      <c r="Y41" t="s">
        <v>212</v>
      </c>
      <c r="Z41">
        <v>5</v>
      </c>
      <c r="AC41">
        <v>5</v>
      </c>
      <c r="AF41">
        <v>1</v>
      </c>
      <c r="AI41">
        <v>5</v>
      </c>
      <c r="AL41">
        <v>9</v>
      </c>
      <c r="AN41" t="s">
        <v>232</v>
      </c>
      <c r="AO41">
        <v>9</v>
      </c>
      <c r="AR41">
        <v>9</v>
      </c>
      <c r="AU41">
        <v>9</v>
      </c>
      <c r="AX41">
        <v>9</v>
      </c>
    </row>
    <row r="42" spans="1:50">
      <c r="A42">
        <v>41</v>
      </c>
      <c r="B42" t="s">
        <v>69</v>
      </c>
      <c r="C42" t="s">
        <v>109</v>
      </c>
      <c r="D42" t="s">
        <v>132</v>
      </c>
      <c r="E42">
        <f>HYPERLINK("https://github.com/mitsuhashi/chat-togovar/blob/main/answers/chat_togovar/q21/rs121913529.md", "45")</f>
        <v>0</v>
      </c>
      <c r="F42">
        <f>HYPERLINK("https://github.com/mitsuhashi/chat-togovar/blob/main/answers/gpt-4o/q21/rs121913529.md", "17")</f>
        <v>0</v>
      </c>
      <c r="G42">
        <f>HYPERLINK("https://github.com/mitsuhashi/chat-togovar/blob/main/answers/varchat/rs121913529.md", "47")</f>
        <v>0</v>
      </c>
      <c r="H42">
        <v>9</v>
      </c>
      <c r="K42">
        <v>9</v>
      </c>
      <c r="N42">
        <v>9</v>
      </c>
      <c r="Q42">
        <v>9</v>
      </c>
      <c r="T42">
        <v>9</v>
      </c>
      <c r="W42">
        <v>1</v>
      </c>
      <c r="Y42" t="s">
        <v>212</v>
      </c>
      <c r="Z42">
        <v>5</v>
      </c>
      <c r="AC42">
        <v>5</v>
      </c>
      <c r="AF42">
        <v>1</v>
      </c>
      <c r="AI42">
        <v>5</v>
      </c>
      <c r="AL42">
        <v>9</v>
      </c>
      <c r="AN42" t="s">
        <v>233</v>
      </c>
      <c r="AO42">
        <v>9</v>
      </c>
      <c r="AR42">
        <v>10</v>
      </c>
      <c r="AU42">
        <v>10</v>
      </c>
      <c r="AX42">
        <v>9</v>
      </c>
    </row>
    <row r="43" spans="1:50">
      <c r="A43">
        <v>42</v>
      </c>
      <c r="B43" t="s">
        <v>69</v>
      </c>
      <c r="C43" t="s">
        <v>121</v>
      </c>
      <c r="D43" t="s">
        <v>133</v>
      </c>
      <c r="E43">
        <f>HYPERLINK("https://github.com/mitsuhashi/chat-togovar/blob/main/answers/chat_togovar/q21/rs1208662086.md", "45")</f>
        <v>0</v>
      </c>
      <c r="F43">
        <f>HYPERLINK("https://github.com/mitsuhashi/chat-togovar/blob/main/answers/gpt-4o/q21/rs1208662086.md", "17")</f>
        <v>0</v>
      </c>
      <c r="G43">
        <f>HYPERLINK("https://github.com/mitsuhashi/chat-togovar/blob/main/answers/varchat/rs1208662086.md", "44")</f>
        <v>0</v>
      </c>
      <c r="H43">
        <v>9</v>
      </c>
      <c r="K43">
        <v>9</v>
      </c>
      <c r="N43">
        <v>9</v>
      </c>
      <c r="Q43">
        <v>9</v>
      </c>
      <c r="T43">
        <v>9</v>
      </c>
      <c r="W43">
        <v>1</v>
      </c>
      <c r="Z43">
        <v>5</v>
      </c>
      <c r="AC43">
        <v>5</v>
      </c>
      <c r="AF43">
        <v>1</v>
      </c>
      <c r="AI43">
        <v>5</v>
      </c>
      <c r="AL43">
        <v>9</v>
      </c>
      <c r="AO43">
        <v>9</v>
      </c>
      <c r="AR43">
        <v>8</v>
      </c>
      <c r="AU43">
        <v>9</v>
      </c>
      <c r="AX43">
        <v>9</v>
      </c>
    </row>
    <row r="44" spans="1:50">
      <c r="A44">
        <v>43</v>
      </c>
      <c r="B44" t="s">
        <v>70</v>
      </c>
      <c r="C44" t="s">
        <v>111</v>
      </c>
      <c r="D44" t="s">
        <v>133</v>
      </c>
      <c r="E44">
        <f>HYPERLINK("https://github.com/mitsuhashi/chat-togovar/blob/main/answers/chat_togovar/q23/rs880315.md", "50")</f>
        <v>0</v>
      </c>
      <c r="F44">
        <f>HYPERLINK("https://github.com/mitsuhashi/chat-togovar/blob/main/answers/gpt-4o/q23/rs880315.md", "17")</f>
        <v>0</v>
      </c>
      <c r="G44">
        <f>HYPERLINK("https://github.com/mitsuhashi/chat-togovar/blob/main/answers/varchat/rs880315.md", "34")</f>
        <v>0</v>
      </c>
      <c r="H44">
        <v>10</v>
      </c>
      <c r="J44" t="s">
        <v>148</v>
      </c>
      <c r="K44">
        <v>10</v>
      </c>
      <c r="N44">
        <v>10</v>
      </c>
      <c r="Q44">
        <v>10</v>
      </c>
      <c r="T44">
        <v>10</v>
      </c>
      <c r="W44">
        <v>1</v>
      </c>
      <c r="Z44">
        <v>5</v>
      </c>
      <c r="AC44">
        <v>5</v>
      </c>
      <c r="AF44">
        <v>1</v>
      </c>
      <c r="AI44">
        <v>5</v>
      </c>
      <c r="AL44">
        <v>8</v>
      </c>
      <c r="AO44">
        <v>8</v>
      </c>
      <c r="AR44">
        <v>5</v>
      </c>
      <c r="AU44">
        <v>5</v>
      </c>
      <c r="AX44">
        <v>8</v>
      </c>
    </row>
    <row r="45" spans="1:50">
      <c r="A45">
        <v>44</v>
      </c>
      <c r="B45" t="s">
        <v>70</v>
      </c>
      <c r="C45" t="s">
        <v>112</v>
      </c>
      <c r="D45" t="s">
        <v>133</v>
      </c>
      <c r="E45">
        <f>HYPERLINK("https://github.com/mitsuhashi/chat-togovar/blob/main/answers/chat_togovar/q23/rs796053166.md", "50")</f>
        <v>0</v>
      </c>
      <c r="F45">
        <f>HYPERLINK("https://github.com/mitsuhashi/chat-togovar/blob/main/answers/gpt-4o/q23/rs796053166.md", "17")</f>
        <v>0</v>
      </c>
      <c r="G45">
        <f>HYPERLINK("https://github.com/mitsuhashi/chat-togovar/blob/main/answers/varchat/rs796053166.md", "34")</f>
        <v>0</v>
      </c>
      <c r="H45">
        <v>10</v>
      </c>
      <c r="K45">
        <v>10</v>
      </c>
      <c r="N45">
        <v>10</v>
      </c>
      <c r="Q45">
        <v>10</v>
      </c>
      <c r="T45">
        <v>10</v>
      </c>
      <c r="W45">
        <v>1</v>
      </c>
      <c r="Z45">
        <v>5</v>
      </c>
      <c r="AC45">
        <v>5</v>
      </c>
      <c r="AF45">
        <v>1</v>
      </c>
      <c r="AI45">
        <v>5</v>
      </c>
      <c r="AL45">
        <v>8</v>
      </c>
      <c r="AO45">
        <v>8</v>
      </c>
      <c r="AR45">
        <v>5</v>
      </c>
      <c r="AU45">
        <v>5</v>
      </c>
      <c r="AX45">
        <v>8</v>
      </c>
    </row>
    <row r="46" spans="1:50">
      <c r="A46">
        <v>45</v>
      </c>
      <c r="B46" t="s">
        <v>71</v>
      </c>
      <c r="C46" t="s">
        <v>125</v>
      </c>
      <c r="D46" t="s">
        <v>133</v>
      </c>
      <c r="E46">
        <f>HYPERLINK("https://github.com/mitsuhashi/chat-togovar/blob/main/answers/chat_togovar/q24/rs587782044.md", "41")</f>
        <v>0</v>
      </c>
      <c r="F46">
        <f>HYPERLINK("https://github.com/mitsuhashi/chat-togovar/blob/main/answers/gpt-4o/q24/rs587782044.md", "17")</f>
        <v>0</v>
      </c>
      <c r="G46">
        <f>HYPERLINK("https://github.com/mitsuhashi/chat-togovar/blob/main/answers/varchat/rs587782044.md", "34")</f>
        <v>0</v>
      </c>
      <c r="H46">
        <v>7</v>
      </c>
      <c r="J46" t="s">
        <v>149</v>
      </c>
      <c r="K46">
        <v>9</v>
      </c>
      <c r="N46">
        <v>9</v>
      </c>
      <c r="Q46">
        <v>7</v>
      </c>
      <c r="T46">
        <v>9</v>
      </c>
      <c r="W46">
        <v>1</v>
      </c>
      <c r="Z46">
        <v>5</v>
      </c>
      <c r="AC46">
        <v>5</v>
      </c>
      <c r="AF46">
        <v>1</v>
      </c>
      <c r="AI46">
        <v>5</v>
      </c>
      <c r="AL46">
        <v>8</v>
      </c>
      <c r="AN46" t="s">
        <v>234</v>
      </c>
      <c r="AO46">
        <v>8</v>
      </c>
      <c r="AR46">
        <v>5</v>
      </c>
      <c r="AU46">
        <v>5</v>
      </c>
      <c r="AX46">
        <v>8</v>
      </c>
    </row>
    <row r="47" spans="1:50">
      <c r="A47">
        <v>46</v>
      </c>
      <c r="B47" t="s">
        <v>71</v>
      </c>
      <c r="C47" t="s">
        <v>126</v>
      </c>
      <c r="D47" t="s">
        <v>133</v>
      </c>
      <c r="E47">
        <f>HYPERLINK("https://github.com/mitsuhashi/chat-togovar/blob/main/answers/chat_togovar/q24/rs1489788269.md", "43")</f>
        <v>0</v>
      </c>
      <c r="F47">
        <f>HYPERLINK("https://github.com/mitsuhashi/chat-togovar/blob/main/answers/gpt-4o/q24/rs1489788269.md", "25")</f>
        <v>0</v>
      </c>
      <c r="G47">
        <f>HYPERLINK("https://github.com/mitsuhashi/chat-togovar/blob/main/answers/varchat/rs1489788269.md", "34")</f>
        <v>0</v>
      </c>
      <c r="H47">
        <v>8</v>
      </c>
      <c r="K47">
        <v>9</v>
      </c>
      <c r="N47">
        <v>9</v>
      </c>
      <c r="Q47">
        <v>8</v>
      </c>
      <c r="T47">
        <v>9</v>
      </c>
      <c r="W47">
        <v>5</v>
      </c>
      <c r="Z47">
        <v>5</v>
      </c>
      <c r="AC47">
        <v>5</v>
      </c>
      <c r="AF47">
        <v>5</v>
      </c>
      <c r="AI47">
        <v>5</v>
      </c>
      <c r="AL47">
        <v>8</v>
      </c>
      <c r="AO47">
        <v>8</v>
      </c>
      <c r="AR47">
        <v>5</v>
      </c>
      <c r="AU47">
        <v>5</v>
      </c>
      <c r="AX47">
        <v>8</v>
      </c>
    </row>
    <row r="48" spans="1:50">
      <c r="A48">
        <v>47</v>
      </c>
      <c r="B48" t="s">
        <v>71</v>
      </c>
      <c r="C48" t="s">
        <v>112</v>
      </c>
      <c r="D48" t="s">
        <v>133</v>
      </c>
      <c r="E48">
        <f>HYPERLINK("https://github.com/mitsuhashi/chat-togovar/blob/main/answers/chat_togovar/q24/rs796053166.md", "40")</f>
        <v>0</v>
      </c>
      <c r="F48">
        <f>HYPERLINK("https://github.com/mitsuhashi/chat-togovar/blob/main/answers/gpt-4o/q24/rs796053166.md", "17")</f>
        <v>0</v>
      </c>
      <c r="G48">
        <f>HYPERLINK("https://github.com/mitsuhashi/chat-togovar/blob/main/answers/varchat/rs796053166.md", "35")</f>
        <v>0</v>
      </c>
      <c r="H48">
        <v>8</v>
      </c>
      <c r="J48" t="s">
        <v>150</v>
      </c>
      <c r="K48">
        <v>8</v>
      </c>
      <c r="N48">
        <v>8</v>
      </c>
      <c r="Q48">
        <v>8</v>
      </c>
      <c r="T48">
        <v>8</v>
      </c>
      <c r="W48">
        <v>1</v>
      </c>
      <c r="Z48">
        <v>5</v>
      </c>
      <c r="AC48">
        <v>5</v>
      </c>
      <c r="AF48">
        <v>1</v>
      </c>
      <c r="AI48">
        <v>5</v>
      </c>
      <c r="AL48">
        <v>8</v>
      </c>
      <c r="AO48">
        <v>8</v>
      </c>
      <c r="AR48">
        <v>5</v>
      </c>
      <c r="AU48">
        <v>6</v>
      </c>
      <c r="AX48">
        <v>8</v>
      </c>
    </row>
    <row r="49" spans="1:50">
      <c r="A49">
        <v>48</v>
      </c>
      <c r="B49" t="s">
        <v>72</v>
      </c>
      <c r="C49" t="s">
        <v>127</v>
      </c>
      <c r="D49" t="s">
        <v>133</v>
      </c>
      <c r="E49">
        <f>HYPERLINK("https://github.com/mitsuhashi/chat-togovar/blob/main/answers/chat_togovar/q25/rs1170153450.md", "35")</f>
        <v>0</v>
      </c>
      <c r="F49">
        <f>HYPERLINK("https://github.com/mitsuhashi/chat-togovar/blob/main/answers/gpt-4o/q25/rs1170153450.md", "21")</f>
        <v>0</v>
      </c>
      <c r="G49">
        <f>HYPERLINK("https://github.com/mitsuhashi/chat-togovar/blob/main/answers/varchat/rs1170153450.md", "21")</f>
        <v>0</v>
      </c>
      <c r="H49">
        <v>7</v>
      </c>
      <c r="J49" t="s">
        <v>151</v>
      </c>
      <c r="K49">
        <v>8</v>
      </c>
      <c r="N49">
        <v>6</v>
      </c>
      <c r="Q49">
        <v>6</v>
      </c>
      <c r="T49">
        <v>8</v>
      </c>
      <c r="W49">
        <v>5</v>
      </c>
      <c r="Z49">
        <v>5</v>
      </c>
      <c r="AC49">
        <v>2</v>
      </c>
      <c r="AF49">
        <v>4</v>
      </c>
      <c r="AI49">
        <v>5</v>
      </c>
      <c r="AL49">
        <v>5</v>
      </c>
      <c r="AO49">
        <v>5</v>
      </c>
      <c r="AR49">
        <v>3</v>
      </c>
      <c r="AU49">
        <v>3</v>
      </c>
      <c r="AX49">
        <v>5</v>
      </c>
    </row>
    <row r="50" spans="1:50">
      <c r="A50">
        <v>49</v>
      </c>
      <c r="B50" t="s">
        <v>72</v>
      </c>
      <c r="C50" t="s">
        <v>116</v>
      </c>
      <c r="D50" t="s">
        <v>133</v>
      </c>
      <c r="E50">
        <f>HYPERLINK("https://github.com/mitsuhashi/chat-togovar/blob/main/answers/chat_togovar/q25/rs876660744.md", "35")</f>
        <v>0</v>
      </c>
      <c r="F50">
        <f>HYPERLINK("https://github.com/mitsuhashi/chat-togovar/blob/main/answers/gpt-4o/q25/rs876660744.md", "26")</f>
        <v>0</v>
      </c>
      <c r="G50">
        <f>HYPERLINK("https://github.com/mitsuhashi/chat-togovar/blob/main/answers/varchat/rs876660744.md", "24")</f>
        <v>0</v>
      </c>
      <c r="H50">
        <v>7</v>
      </c>
      <c r="J50" t="s">
        <v>152</v>
      </c>
      <c r="K50">
        <v>7</v>
      </c>
      <c r="N50">
        <v>7</v>
      </c>
      <c r="Q50">
        <v>7</v>
      </c>
      <c r="T50">
        <v>7</v>
      </c>
      <c r="W50">
        <v>6</v>
      </c>
      <c r="Z50">
        <v>6</v>
      </c>
      <c r="AC50">
        <v>4</v>
      </c>
      <c r="AF50">
        <v>4</v>
      </c>
      <c r="AI50">
        <v>6</v>
      </c>
      <c r="AL50">
        <v>7</v>
      </c>
      <c r="AO50">
        <v>0</v>
      </c>
      <c r="AR50">
        <v>5</v>
      </c>
      <c r="AU50">
        <v>5</v>
      </c>
      <c r="AX50">
        <v>7</v>
      </c>
    </row>
    <row r="51" spans="1:50">
      <c r="A51">
        <v>50</v>
      </c>
      <c r="B51" t="s">
        <v>72</v>
      </c>
      <c r="C51" t="s">
        <v>128</v>
      </c>
      <c r="D51" t="s">
        <v>133</v>
      </c>
      <c r="E51">
        <f>HYPERLINK("https://github.com/mitsuhashi/chat-togovar/blob/main/answers/chat_togovar/q25/rs121918719.md", "35")</f>
        <v>0</v>
      </c>
      <c r="F51">
        <f>HYPERLINK("https://github.com/mitsuhashi/chat-togovar/blob/main/answers/gpt-4o/q25/rs121918719.md", "17")</f>
        <v>0</v>
      </c>
      <c r="G51">
        <f>HYPERLINK("https://github.com/mitsuhashi/chat-togovar/blob/main/answers/varchat/rs121918719.md", "30")</f>
        <v>0</v>
      </c>
      <c r="H51">
        <v>7</v>
      </c>
      <c r="K51">
        <v>7</v>
      </c>
      <c r="N51">
        <v>7</v>
      </c>
      <c r="Q51">
        <v>7</v>
      </c>
      <c r="T51">
        <v>7</v>
      </c>
      <c r="W51">
        <v>1</v>
      </c>
      <c r="Z51">
        <v>5</v>
      </c>
      <c r="AC51">
        <v>5</v>
      </c>
      <c r="AF51">
        <v>1</v>
      </c>
      <c r="AI51">
        <v>5</v>
      </c>
      <c r="AL51">
        <v>7</v>
      </c>
      <c r="AO51">
        <v>7</v>
      </c>
      <c r="AR51">
        <v>4</v>
      </c>
      <c r="AU51">
        <v>5</v>
      </c>
      <c r="AX51">
        <v>7</v>
      </c>
    </row>
    <row r="52" spans="1:50">
      <c r="A52">
        <v>51</v>
      </c>
      <c r="B52" t="s">
        <v>73</v>
      </c>
      <c r="C52" t="s">
        <v>114</v>
      </c>
      <c r="D52" t="s">
        <v>133</v>
      </c>
      <c r="E52">
        <f>HYPERLINK("https://github.com/mitsuhashi/chat-togovar/blob/main/answers/chat_togovar/q26/rs794726784.md", "39")</f>
        <v>0</v>
      </c>
      <c r="F52">
        <f>HYPERLINK("https://github.com/mitsuhashi/chat-togovar/blob/main/answers/gpt-4o/q26/rs794726784.md", "15")</f>
        <v>0</v>
      </c>
      <c r="G52">
        <f>HYPERLINK("https://github.com/mitsuhashi/chat-togovar/blob/main/answers/varchat/rs794726784.md", "27")</f>
        <v>0</v>
      </c>
      <c r="H52">
        <v>8</v>
      </c>
      <c r="J52" t="s">
        <v>153</v>
      </c>
      <c r="K52">
        <v>8</v>
      </c>
      <c r="N52">
        <v>7</v>
      </c>
      <c r="Q52">
        <v>8</v>
      </c>
      <c r="T52">
        <v>8</v>
      </c>
      <c r="W52">
        <v>0</v>
      </c>
      <c r="Y52" t="s">
        <v>213</v>
      </c>
      <c r="Z52">
        <v>5</v>
      </c>
      <c r="AC52">
        <v>5</v>
      </c>
      <c r="AF52">
        <v>0</v>
      </c>
      <c r="AI52">
        <v>5</v>
      </c>
      <c r="AL52">
        <v>7</v>
      </c>
      <c r="AN52" t="s">
        <v>235</v>
      </c>
      <c r="AO52">
        <v>7</v>
      </c>
      <c r="AR52">
        <v>2</v>
      </c>
      <c r="AU52">
        <v>4</v>
      </c>
      <c r="AX52">
        <v>7</v>
      </c>
    </row>
    <row r="53" spans="1:50">
      <c r="A53">
        <v>52</v>
      </c>
      <c r="B53" t="s">
        <v>73</v>
      </c>
      <c r="C53" t="s">
        <v>106</v>
      </c>
      <c r="D53" t="s">
        <v>133</v>
      </c>
      <c r="E53">
        <f>HYPERLINK("https://github.com/mitsuhashi/chat-togovar/blob/main/answers/chat_togovar/q26/rs80356821.md", "45")</f>
        <v>0</v>
      </c>
      <c r="F53">
        <f>HYPERLINK("https://github.com/mitsuhashi/chat-togovar/blob/main/answers/gpt-4o/q26/rs80356821.md", "17")</f>
        <v>0</v>
      </c>
      <c r="G53">
        <f>HYPERLINK("https://github.com/mitsuhashi/chat-togovar/blob/main/answers/varchat/rs80356821.md", "33")</f>
        <v>0</v>
      </c>
      <c r="H53">
        <v>9</v>
      </c>
      <c r="K53">
        <v>9</v>
      </c>
      <c r="N53">
        <v>9</v>
      </c>
      <c r="Q53">
        <v>9</v>
      </c>
      <c r="T53">
        <v>9</v>
      </c>
      <c r="W53">
        <v>1</v>
      </c>
      <c r="Z53">
        <v>5</v>
      </c>
      <c r="AC53">
        <v>5</v>
      </c>
      <c r="AF53">
        <v>1</v>
      </c>
      <c r="AI53">
        <v>5</v>
      </c>
      <c r="AL53">
        <v>8</v>
      </c>
      <c r="AO53">
        <v>8</v>
      </c>
      <c r="AR53">
        <v>4</v>
      </c>
      <c r="AU53">
        <v>5</v>
      </c>
      <c r="AX53">
        <v>8</v>
      </c>
    </row>
    <row r="54" spans="1:50">
      <c r="A54">
        <v>53</v>
      </c>
      <c r="B54" t="s">
        <v>74</v>
      </c>
      <c r="C54" t="s">
        <v>107</v>
      </c>
      <c r="D54" t="s">
        <v>133</v>
      </c>
      <c r="E54">
        <f>HYPERLINK("https://github.com/mitsuhashi/chat-togovar/blob/main/answers/chat_togovar/q27/rs1201448391.md", "42")</f>
        <v>0</v>
      </c>
      <c r="F54">
        <f>HYPERLINK("https://github.com/mitsuhashi/chat-togovar/blob/main/answers/gpt-4o/q27/rs1201448391.md", "35")</f>
        <v>0</v>
      </c>
      <c r="G54">
        <f>HYPERLINK("https://github.com/mitsuhashi/chat-togovar/blob/main/answers/varchat/rs1201448391.md", "25")</f>
        <v>0</v>
      </c>
      <c r="H54">
        <v>9</v>
      </c>
      <c r="J54" t="s">
        <v>154</v>
      </c>
      <c r="K54">
        <v>9</v>
      </c>
      <c r="N54">
        <v>8</v>
      </c>
      <c r="Q54">
        <v>7</v>
      </c>
      <c r="T54">
        <v>9</v>
      </c>
      <c r="W54">
        <v>9</v>
      </c>
      <c r="Z54">
        <v>8</v>
      </c>
      <c r="AC54">
        <v>5</v>
      </c>
      <c r="AF54">
        <v>5</v>
      </c>
      <c r="AI54">
        <v>8</v>
      </c>
      <c r="AL54">
        <v>5</v>
      </c>
      <c r="AO54">
        <v>5</v>
      </c>
      <c r="AR54">
        <v>5</v>
      </c>
      <c r="AU54">
        <v>5</v>
      </c>
      <c r="AX54">
        <v>5</v>
      </c>
    </row>
    <row r="55" spans="1:50">
      <c r="A55">
        <v>54</v>
      </c>
      <c r="B55" t="s">
        <v>75</v>
      </c>
      <c r="C55" t="s">
        <v>129</v>
      </c>
      <c r="D55" t="s">
        <v>133</v>
      </c>
      <c r="E55">
        <f>HYPERLINK("https://github.com/mitsuhashi/chat-togovar/blob/main/answers/chat_togovar/q28/rs113488022.md", "46")</f>
        <v>0</v>
      </c>
      <c r="F55">
        <f>HYPERLINK("https://github.com/mitsuhashi/chat-togovar/blob/main/answers/gpt-4o/q28/rs113488022.md", "17")</f>
        <v>0</v>
      </c>
      <c r="G55">
        <f>HYPERLINK("https://github.com/mitsuhashi/chat-togovar/blob/main/answers/varchat/rs113488022.md", "40")</f>
        <v>0</v>
      </c>
      <c r="H55">
        <v>9</v>
      </c>
      <c r="J55" t="s">
        <v>155</v>
      </c>
      <c r="K55">
        <v>9</v>
      </c>
      <c r="N55">
        <v>10</v>
      </c>
      <c r="Q55">
        <v>9</v>
      </c>
      <c r="T55">
        <v>9</v>
      </c>
      <c r="W55">
        <v>1</v>
      </c>
      <c r="Z55">
        <v>5</v>
      </c>
      <c r="AC55">
        <v>5</v>
      </c>
      <c r="AF55">
        <v>1</v>
      </c>
      <c r="AI55">
        <v>5</v>
      </c>
      <c r="AL55">
        <v>9</v>
      </c>
      <c r="AO55">
        <v>9</v>
      </c>
      <c r="AR55">
        <v>5</v>
      </c>
      <c r="AU55">
        <v>8</v>
      </c>
      <c r="AX55">
        <v>9</v>
      </c>
    </row>
    <row r="56" spans="1:50">
      <c r="A56">
        <v>55</v>
      </c>
      <c r="B56" t="s">
        <v>75</v>
      </c>
      <c r="C56" t="s">
        <v>120</v>
      </c>
      <c r="D56" t="s">
        <v>133</v>
      </c>
      <c r="E56">
        <f>HYPERLINK("https://github.com/mitsuhashi/chat-togovar/blob/main/answers/chat_togovar/q28/rs794727152.md", "40")</f>
        <v>0</v>
      </c>
      <c r="F56">
        <f>HYPERLINK("https://github.com/mitsuhashi/chat-togovar/blob/main/answers/gpt-4o/q28/rs794727152.md", "17")</f>
        <v>0</v>
      </c>
      <c r="G56">
        <f>HYPERLINK("https://github.com/mitsuhashi/chat-togovar/blob/main/answers/varchat/rs794727152.md", "30")</f>
        <v>0</v>
      </c>
      <c r="H56">
        <v>8</v>
      </c>
      <c r="K56">
        <v>8</v>
      </c>
      <c r="N56">
        <v>8</v>
      </c>
      <c r="Q56">
        <v>8</v>
      </c>
      <c r="T56">
        <v>8</v>
      </c>
      <c r="W56">
        <v>1</v>
      </c>
      <c r="Z56">
        <v>5</v>
      </c>
      <c r="AC56">
        <v>5</v>
      </c>
      <c r="AF56">
        <v>1</v>
      </c>
      <c r="AI56">
        <v>5</v>
      </c>
      <c r="AL56">
        <v>7</v>
      </c>
      <c r="AO56">
        <v>7</v>
      </c>
      <c r="AR56">
        <v>4</v>
      </c>
      <c r="AU56">
        <v>5</v>
      </c>
      <c r="AX56">
        <v>7</v>
      </c>
    </row>
    <row r="57" spans="1:50">
      <c r="A57">
        <v>56</v>
      </c>
      <c r="B57" t="s">
        <v>76</v>
      </c>
      <c r="C57" t="s">
        <v>112</v>
      </c>
      <c r="D57" t="s">
        <v>133</v>
      </c>
      <c r="E57">
        <f>HYPERLINK("https://github.com/mitsuhashi/chat-togovar/blob/main/answers/chat_togovar/q29/rs796053166.md", "47")</f>
        <v>0</v>
      </c>
      <c r="F57">
        <f>HYPERLINK("https://github.com/mitsuhashi/chat-togovar/blob/main/answers/gpt-4o/q29/rs796053166.md", "17")</f>
        <v>0</v>
      </c>
      <c r="G57">
        <f>HYPERLINK("https://github.com/mitsuhashi/chat-togovar/blob/main/answers/varchat/rs796053166.md", "30")</f>
        <v>0</v>
      </c>
      <c r="H57">
        <v>9</v>
      </c>
      <c r="J57" t="s">
        <v>156</v>
      </c>
      <c r="K57">
        <v>9</v>
      </c>
      <c r="N57">
        <v>10</v>
      </c>
      <c r="Q57">
        <v>10</v>
      </c>
      <c r="T57">
        <v>9</v>
      </c>
      <c r="W57">
        <v>1</v>
      </c>
      <c r="Z57">
        <v>5</v>
      </c>
      <c r="AC57">
        <v>5</v>
      </c>
      <c r="AF57">
        <v>1</v>
      </c>
      <c r="AI57">
        <v>5</v>
      </c>
      <c r="AL57">
        <v>6</v>
      </c>
      <c r="AO57">
        <v>6</v>
      </c>
      <c r="AR57">
        <v>6</v>
      </c>
      <c r="AU57">
        <v>6</v>
      </c>
      <c r="AX57">
        <v>6</v>
      </c>
    </row>
    <row r="58" spans="1:50">
      <c r="A58">
        <v>57</v>
      </c>
      <c r="B58" t="s">
        <v>76</v>
      </c>
      <c r="C58" t="s">
        <v>122</v>
      </c>
      <c r="D58" t="s">
        <v>133</v>
      </c>
      <c r="E58">
        <f>HYPERLINK("https://github.com/mitsuhashi/chat-togovar/blob/main/answers/chat_togovar/q29/rs34637584.md", "45")</f>
        <v>0</v>
      </c>
      <c r="F58">
        <f>HYPERLINK("https://github.com/mitsuhashi/chat-togovar/blob/main/answers/gpt-4o/q29/rs34637584.md", "17")</f>
        <v>0</v>
      </c>
      <c r="G58">
        <f>HYPERLINK("https://github.com/mitsuhashi/chat-togovar/blob/main/answers/varchat/rs34637584.md", "40")</f>
        <v>0</v>
      </c>
      <c r="H58">
        <v>9</v>
      </c>
      <c r="K58">
        <v>9</v>
      </c>
      <c r="N58">
        <v>9</v>
      </c>
      <c r="Q58">
        <v>9</v>
      </c>
      <c r="T58">
        <v>9</v>
      </c>
      <c r="W58">
        <v>1</v>
      </c>
      <c r="Z58">
        <v>5</v>
      </c>
      <c r="AC58">
        <v>5</v>
      </c>
      <c r="AF58">
        <v>1</v>
      </c>
      <c r="AI58">
        <v>5</v>
      </c>
      <c r="AL58">
        <v>8</v>
      </c>
      <c r="AO58">
        <v>8</v>
      </c>
      <c r="AR58">
        <v>8</v>
      </c>
      <c r="AU58">
        <v>8</v>
      </c>
      <c r="AX58">
        <v>8</v>
      </c>
    </row>
    <row r="59" spans="1:50">
      <c r="A59">
        <v>58</v>
      </c>
      <c r="B59" t="s">
        <v>76</v>
      </c>
      <c r="C59" t="s">
        <v>115</v>
      </c>
      <c r="D59" t="s">
        <v>133</v>
      </c>
      <c r="E59">
        <f>HYPERLINK("https://github.com/mitsuhashi/chat-togovar/blob/main/answers/chat_togovar/q29/rs763684724.md", "45")</f>
        <v>0</v>
      </c>
      <c r="F59">
        <f>HYPERLINK("https://github.com/mitsuhashi/chat-togovar/blob/main/answers/gpt-4o/q29/rs763684724.md", "17")</f>
        <v>0</v>
      </c>
      <c r="G59">
        <f>HYPERLINK("https://github.com/mitsuhashi/chat-togovar/blob/main/answers/varchat/rs763684724.md", "40")</f>
        <v>0</v>
      </c>
      <c r="H59">
        <v>9</v>
      </c>
      <c r="K59">
        <v>9</v>
      </c>
      <c r="N59">
        <v>9</v>
      </c>
      <c r="Q59">
        <v>9</v>
      </c>
      <c r="T59">
        <v>9</v>
      </c>
      <c r="W59">
        <v>1</v>
      </c>
      <c r="Z59">
        <v>5</v>
      </c>
      <c r="AC59">
        <v>5</v>
      </c>
      <c r="AF59">
        <v>1</v>
      </c>
      <c r="AI59">
        <v>5</v>
      </c>
      <c r="AL59">
        <v>8</v>
      </c>
      <c r="AO59">
        <v>8</v>
      </c>
      <c r="AR59">
        <v>8</v>
      </c>
      <c r="AU59">
        <v>8</v>
      </c>
      <c r="AX59">
        <v>8</v>
      </c>
    </row>
    <row r="60" spans="1:50">
      <c r="A60">
        <v>59</v>
      </c>
      <c r="B60" t="s">
        <v>77</v>
      </c>
      <c r="C60" t="s">
        <v>112</v>
      </c>
      <c r="D60" t="s">
        <v>133</v>
      </c>
      <c r="E60">
        <f>HYPERLINK("https://github.com/mitsuhashi/chat-togovar/blob/main/answers/chat_togovar/q30/rs796053166.md", "45")</f>
        <v>0</v>
      </c>
      <c r="F60">
        <f>HYPERLINK("https://github.com/mitsuhashi/chat-togovar/blob/main/answers/gpt-4o/q30/rs796053166.md", "17")</f>
        <v>0</v>
      </c>
      <c r="G60">
        <f>HYPERLINK("https://github.com/mitsuhashi/chat-togovar/blob/main/answers/varchat/rs796053166.md", "25")</f>
        <v>0</v>
      </c>
      <c r="H60">
        <v>9</v>
      </c>
      <c r="J60" t="s">
        <v>157</v>
      </c>
      <c r="K60">
        <v>9</v>
      </c>
      <c r="N60">
        <v>9</v>
      </c>
      <c r="Q60">
        <v>9</v>
      </c>
      <c r="T60">
        <v>9</v>
      </c>
      <c r="W60">
        <v>1</v>
      </c>
      <c r="Z60">
        <v>5</v>
      </c>
      <c r="AC60">
        <v>5</v>
      </c>
      <c r="AF60">
        <v>1</v>
      </c>
      <c r="AI60">
        <v>5</v>
      </c>
      <c r="AL60">
        <v>5</v>
      </c>
      <c r="AO60">
        <v>5</v>
      </c>
      <c r="AR60">
        <v>5</v>
      </c>
      <c r="AU60">
        <v>5</v>
      </c>
      <c r="AX60">
        <v>5</v>
      </c>
    </row>
    <row r="61" spans="1:50">
      <c r="A61">
        <v>60</v>
      </c>
      <c r="B61" t="s">
        <v>77</v>
      </c>
      <c r="C61" t="s">
        <v>110</v>
      </c>
      <c r="D61" t="s">
        <v>132</v>
      </c>
      <c r="E61">
        <f>HYPERLINK("https://github.com/mitsuhashi/chat-togovar/blob/main/answers/chat_togovar/q30/rs745774658.md", "45")</f>
        <v>0</v>
      </c>
      <c r="F61">
        <f>HYPERLINK("https://github.com/mitsuhashi/chat-togovar/blob/main/answers/gpt-4o/q30/rs745774658.md", "17")</f>
        <v>0</v>
      </c>
      <c r="G61">
        <f>HYPERLINK("https://github.com/mitsuhashi/chat-togovar/blob/main/answers/varchat/rs745774658.md", "48")</f>
        <v>0</v>
      </c>
      <c r="H61">
        <v>9</v>
      </c>
      <c r="K61">
        <v>9</v>
      </c>
      <c r="N61">
        <v>9</v>
      </c>
      <c r="Q61">
        <v>9</v>
      </c>
      <c r="T61">
        <v>9</v>
      </c>
      <c r="W61">
        <v>1</v>
      </c>
      <c r="Z61">
        <v>5</v>
      </c>
      <c r="AC61">
        <v>5</v>
      </c>
      <c r="AF61">
        <v>1</v>
      </c>
      <c r="AI61">
        <v>5</v>
      </c>
      <c r="AL61">
        <v>10</v>
      </c>
      <c r="AO61">
        <v>9</v>
      </c>
      <c r="AR61">
        <v>10</v>
      </c>
      <c r="AT61" t="s">
        <v>236</v>
      </c>
      <c r="AU61">
        <v>10</v>
      </c>
      <c r="AX61">
        <v>9</v>
      </c>
    </row>
    <row r="62" spans="1:50">
      <c r="A62">
        <v>61</v>
      </c>
      <c r="B62" t="s">
        <v>78</v>
      </c>
      <c r="C62" t="s">
        <v>126</v>
      </c>
      <c r="D62" t="s">
        <v>133</v>
      </c>
      <c r="E62">
        <f>HYPERLINK("https://github.com/mitsuhashi/chat-togovar/blob/main/answers/chat_togovar/q31/rs1489788269.md", "45")</f>
        <v>0</v>
      </c>
      <c r="F62">
        <f>HYPERLINK("https://github.com/mitsuhashi/chat-togovar/blob/main/answers/gpt-4o/q31/rs1489788269.md", "17")</f>
        <v>0</v>
      </c>
      <c r="G62">
        <f>HYPERLINK("https://github.com/mitsuhashi/chat-togovar/blob/main/answers/varchat/rs1489788269.md", "25")</f>
        <v>0</v>
      </c>
      <c r="H62">
        <v>9</v>
      </c>
      <c r="K62">
        <v>9</v>
      </c>
      <c r="N62">
        <v>9</v>
      </c>
      <c r="Q62">
        <v>9</v>
      </c>
      <c r="T62">
        <v>9</v>
      </c>
      <c r="W62">
        <v>1</v>
      </c>
      <c r="Z62">
        <v>5</v>
      </c>
      <c r="AC62">
        <v>5</v>
      </c>
      <c r="AF62">
        <v>1</v>
      </c>
      <c r="AI62">
        <v>5</v>
      </c>
      <c r="AL62">
        <v>5</v>
      </c>
      <c r="AO62">
        <v>5</v>
      </c>
      <c r="AR62">
        <v>5</v>
      </c>
      <c r="AU62">
        <v>5</v>
      </c>
      <c r="AX62">
        <v>5</v>
      </c>
    </row>
    <row r="63" spans="1:50">
      <c r="A63">
        <v>62</v>
      </c>
      <c r="B63" t="s">
        <v>78</v>
      </c>
      <c r="C63" t="s">
        <v>102</v>
      </c>
      <c r="D63" t="s">
        <v>133</v>
      </c>
      <c r="E63">
        <f>HYPERLINK("https://github.com/mitsuhashi/chat-togovar/blob/main/answers/chat_togovar/q31/rs704341.md", "43")</f>
        <v>0</v>
      </c>
      <c r="F63">
        <f>HYPERLINK("https://github.com/mitsuhashi/chat-togovar/blob/main/answers/gpt-4o/q31/rs704341.md", "17")</f>
        <v>0</v>
      </c>
      <c r="G63">
        <f>HYPERLINK("https://github.com/mitsuhashi/chat-togovar/blob/main/answers/varchat/rs704341.md", "40")</f>
        <v>0</v>
      </c>
      <c r="H63">
        <v>9</v>
      </c>
      <c r="K63">
        <v>9</v>
      </c>
      <c r="N63">
        <v>7</v>
      </c>
      <c r="P63" t="s">
        <v>177</v>
      </c>
      <c r="Q63">
        <v>9</v>
      </c>
      <c r="T63">
        <v>9</v>
      </c>
      <c r="W63">
        <v>1</v>
      </c>
      <c r="Z63">
        <v>5</v>
      </c>
      <c r="AC63">
        <v>5</v>
      </c>
      <c r="AF63">
        <v>1</v>
      </c>
      <c r="AI63">
        <v>5</v>
      </c>
      <c r="AL63">
        <v>8</v>
      </c>
      <c r="AO63">
        <v>8</v>
      </c>
      <c r="AR63">
        <v>8</v>
      </c>
      <c r="AU63">
        <v>8</v>
      </c>
      <c r="AX63">
        <v>8</v>
      </c>
    </row>
    <row r="64" spans="1:50">
      <c r="A64">
        <v>63</v>
      </c>
      <c r="B64" t="s">
        <v>79</v>
      </c>
      <c r="C64" t="s">
        <v>110</v>
      </c>
      <c r="D64" t="s">
        <v>133</v>
      </c>
      <c r="E64">
        <f>HYPERLINK("https://github.com/mitsuhashi/chat-togovar/blob/main/answers/chat_togovar/q32/rs745774658.md", "35")</f>
        <v>0</v>
      </c>
      <c r="F64">
        <f>HYPERLINK("https://github.com/mitsuhashi/chat-togovar/blob/main/answers/gpt-4o/q32/rs745774658.md", "31")</f>
        <v>0</v>
      </c>
      <c r="G64">
        <f>HYPERLINK("https://github.com/mitsuhashi/chat-togovar/blob/main/answers/varchat/rs745774658.md", "31")</f>
        <v>0</v>
      </c>
      <c r="H64">
        <v>7</v>
      </c>
      <c r="K64">
        <v>7</v>
      </c>
      <c r="N64">
        <v>7</v>
      </c>
      <c r="Q64">
        <v>7</v>
      </c>
      <c r="T64">
        <v>7</v>
      </c>
      <c r="W64">
        <v>7</v>
      </c>
      <c r="Z64">
        <v>7</v>
      </c>
      <c r="AC64">
        <v>5</v>
      </c>
      <c r="AF64">
        <v>5</v>
      </c>
      <c r="AI64">
        <v>7</v>
      </c>
      <c r="AL64">
        <v>7</v>
      </c>
      <c r="AO64">
        <v>7</v>
      </c>
      <c r="AR64">
        <v>5</v>
      </c>
      <c r="AU64">
        <v>5</v>
      </c>
      <c r="AX64">
        <v>7</v>
      </c>
    </row>
    <row r="65" spans="1:50">
      <c r="A65">
        <v>64</v>
      </c>
      <c r="B65" t="s">
        <v>79</v>
      </c>
      <c r="C65" t="s">
        <v>130</v>
      </c>
      <c r="D65" t="s">
        <v>133</v>
      </c>
      <c r="E65">
        <f>HYPERLINK("https://github.com/mitsuhashi/chat-togovar/blob/main/answers/chat_togovar/q32/rs794726721.md", "40")</f>
        <v>0</v>
      </c>
      <c r="F65">
        <f>HYPERLINK("https://github.com/mitsuhashi/chat-togovar/blob/main/answers/gpt-4o/q32/rs794726721.md", "17")</f>
        <v>0</v>
      </c>
      <c r="G65">
        <f>HYPERLINK("https://github.com/mitsuhashi/chat-togovar/blob/main/answers/varchat/rs794726721.md", "40")</f>
        <v>0</v>
      </c>
      <c r="H65">
        <v>8</v>
      </c>
      <c r="K65">
        <v>8</v>
      </c>
      <c r="N65">
        <v>8</v>
      </c>
      <c r="Q65">
        <v>8</v>
      </c>
      <c r="T65">
        <v>8</v>
      </c>
      <c r="W65">
        <v>1</v>
      </c>
      <c r="Z65">
        <v>5</v>
      </c>
      <c r="AC65">
        <v>5</v>
      </c>
      <c r="AF65">
        <v>1</v>
      </c>
      <c r="AI65">
        <v>5</v>
      </c>
      <c r="AL65">
        <v>8</v>
      </c>
      <c r="AO65">
        <v>8</v>
      </c>
      <c r="AR65">
        <v>8</v>
      </c>
      <c r="AU65">
        <v>8</v>
      </c>
      <c r="AX65">
        <v>8</v>
      </c>
    </row>
    <row r="66" spans="1:50">
      <c r="A66">
        <v>65</v>
      </c>
      <c r="B66" t="s">
        <v>79</v>
      </c>
      <c r="C66" t="s">
        <v>112</v>
      </c>
      <c r="D66" t="s">
        <v>132</v>
      </c>
      <c r="E66">
        <f>HYPERLINK("https://github.com/mitsuhashi/chat-togovar/blob/main/answers/chat_togovar/q32/rs796053166.md", "31")</f>
        <v>0</v>
      </c>
      <c r="F66">
        <f>HYPERLINK("https://github.com/mitsuhashi/chat-togovar/blob/main/answers/gpt-4o/q32/rs796053166.md", "17")</f>
        <v>0</v>
      </c>
      <c r="G66">
        <f>HYPERLINK("https://github.com/mitsuhashi/chat-togovar/blob/main/answers/varchat/rs796053166.md", "40")</f>
        <v>0</v>
      </c>
      <c r="H66">
        <v>7</v>
      </c>
      <c r="K66">
        <v>7</v>
      </c>
      <c r="N66">
        <v>5</v>
      </c>
      <c r="Q66">
        <v>5</v>
      </c>
      <c r="T66">
        <v>7</v>
      </c>
      <c r="W66">
        <v>1</v>
      </c>
      <c r="Z66">
        <v>5</v>
      </c>
      <c r="AC66">
        <v>5</v>
      </c>
      <c r="AF66">
        <v>1</v>
      </c>
      <c r="AI66">
        <v>5</v>
      </c>
      <c r="AL66">
        <v>8</v>
      </c>
      <c r="AO66">
        <v>8</v>
      </c>
      <c r="AR66">
        <v>8</v>
      </c>
      <c r="AU66">
        <v>8</v>
      </c>
      <c r="AX66">
        <v>8</v>
      </c>
    </row>
    <row r="67" spans="1:50">
      <c r="A67">
        <v>66</v>
      </c>
      <c r="B67" t="s">
        <v>79</v>
      </c>
      <c r="C67" t="s">
        <v>103</v>
      </c>
      <c r="D67" t="s">
        <v>133</v>
      </c>
      <c r="E67">
        <f>HYPERLINK("https://github.com/mitsuhashi/chat-togovar/blob/main/answers/chat_togovar/q32/rs762927460.md", "45")</f>
        <v>0</v>
      </c>
      <c r="F67">
        <f>HYPERLINK("https://github.com/mitsuhashi/chat-togovar/blob/main/answers/gpt-4o/q32/rs762927460.md", "17")</f>
        <v>0</v>
      </c>
      <c r="G67">
        <f>HYPERLINK("https://github.com/mitsuhashi/chat-togovar/blob/main/answers/varchat/rs762927460.md", "42")</f>
        <v>0</v>
      </c>
      <c r="H67">
        <v>9</v>
      </c>
      <c r="K67">
        <v>9</v>
      </c>
      <c r="N67">
        <v>9</v>
      </c>
      <c r="Q67">
        <v>9</v>
      </c>
      <c r="T67">
        <v>9</v>
      </c>
      <c r="W67">
        <v>1</v>
      </c>
      <c r="Z67">
        <v>5</v>
      </c>
      <c r="AC67">
        <v>5</v>
      </c>
      <c r="AF67">
        <v>1</v>
      </c>
      <c r="AI67">
        <v>5</v>
      </c>
      <c r="AL67">
        <v>9</v>
      </c>
      <c r="AO67">
        <v>9</v>
      </c>
      <c r="AR67">
        <v>8</v>
      </c>
      <c r="AU67">
        <v>8</v>
      </c>
      <c r="AX67">
        <v>8</v>
      </c>
    </row>
    <row r="68" spans="1:50">
      <c r="A68">
        <v>67</v>
      </c>
      <c r="B68" t="s">
        <v>79</v>
      </c>
      <c r="C68" t="s">
        <v>127</v>
      </c>
      <c r="D68" t="s">
        <v>133</v>
      </c>
      <c r="E68">
        <f>HYPERLINK("https://github.com/mitsuhashi/chat-togovar/blob/main/answers/chat_togovar/q32/rs1170153450.md", "45")</f>
        <v>0</v>
      </c>
      <c r="F68">
        <f>HYPERLINK("https://github.com/mitsuhashi/chat-togovar/blob/main/answers/gpt-4o/q32/rs1170153450.md", "17")</f>
        <v>0</v>
      </c>
      <c r="G68">
        <f>HYPERLINK("https://github.com/mitsuhashi/chat-togovar/blob/main/answers/varchat/rs1170153450.md", "42")</f>
        <v>0</v>
      </c>
      <c r="H68">
        <v>9</v>
      </c>
      <c r="K68">
        <v>9</v>
      </c>
      <c r="N68">
        <v>9</v>
      </c>
      <c r="Q68">
        <v>9</v>
      </c>
      <c r="T68">
        <v>9</v>
      </c>
      <c r="W68">
        <v>1</v>
      </c>
      <c r="Z68">
        <v>5</v>
      </c>
      <c r="AC68">
        <v>5</v>
      </c>
      <c r="AF68">
        <v>1</v>
      </c>
      <c r="AI68">
        <v>5</v>
      </c>
      <c r="AL68">
        <v>9</v>
      </c>
      <c r="AO68">
        <v>9</v>
      </c>
      <c r="AR68">
        <v>8</v>
      </c>
      <c r="AU68">
        <v>8</v>
      </c>
      <c r="AX68">
        <v>8</v>
      </c>
    </row>
    <row r="69" spans="1:50">
      <c r="A69">
        <v>68</v>
      </c>
      <c r="B69" t="s">
        <v>79</v>
      </c>
      <c r="C69" t="s">
        <v>106</v>
      </c>
      <c r="D69" t="s">
        <v>133</v>
      </c>
      <c r="E69">
        <f>HYPERLINK("https://github.com/mitsuhashi/chat-togovar/blob/main/answers/chat_togovar/q32/rs80356821.md", "45")</f>
        <v>0</v>
      </c>
      <c r="F69">
        <f>HYPERLINK("https://github.com/mitsuhashi/chat-togovar/blob/main/answers/gpt-4o/q32/rs80356821.md", "17")</f>
        <v>0</v>
      </c>
      <c r="G69">
        <f>HYPERLINK("https://github.com/mitsuhashi/chat-togovar/blob/main/answers/varchat/rs80356821.md", "40")</f>
        <v>0</v>
      </c>
      <c r="H69">
        <v>9</v>
      </c>
      <c r="K69">
        <v>9</v>
      </c>
      <c r="N69">
        <v>9</v>
      </c>
      <c r="Q69">
        <v>9</v>
      </c>
      <c r="T69">
        <v>9</v>
      </c>
      <c r="W69">
        <v>1</v>
      </c>
      <c r="Z69">
        <v>5</v>
      </c>
      <c r="AC69">
        <v>5</v>
      </c>
      <c r="AF69">
        <v>1</v>
      </c>
      <c r="AI69">
        <v>5</v>
      </c>
      <c r="AL69">
        <v>8</v>
      </c>
      <c r="AO69">
        <v>8</v>
      </c>
      <c r="AR69">
        <v>8</v>
      </c>
      <c r="AU69">
        <v>8</v>
      </c>
      <c r="AX69">
        <v>8</v>
      </c>
    </row>
    <row r="70" spans="1:50">
      <c r="A70">
        <v>69</v>
      </c>
      <c r="B70" t="s">
        <v>79</v>
      </c>
      <c r="C70" t="s">
        <v>118</v>
      </c>
      <c r="D70" t="s">
        <v>133</v>
      </c>
      <c r="E70">
        <f>HYPERLINK("https://github.com/mitsuhashi/chat-togovar/blob/main/answers/chat_togovar/q32/rs886042528.md", "45")</f>
        <v>0</v>
      </c>
      <c r="F70">
        <f>HYPERLINK("https://github.com/mitsuhashi/chat-togovar/blob/main/answers/gpt-4o/q32/rs886042528.md", "17")</f>
        <v>0</v>
      </c>
      <c r="G70">
        <f>HYPERLINK("https://github.com/mitsuhashi/chat-togovar/blob/main/answers/varchat/rs886042528.md", "40")</f>
        <v>0</v>
      </c>
      <c r="H70">
        <v>9</v>
      </c>
      <c r="K70">
        <v>9</v>
      </c>
      <c r="N70">
        <v>9</v>
      </c>
      <c r="Q70">
        <v>9</v>
      </c>
      <c r="T70">
        <v>9</v>
      </c>
      <c r="W70">
        <v>1</v>
      </c>
      <c r="Z70">
        <v>5</v>
      </c>
      <c r="AC70">
        <v>5</v>
      </c>
      <c r="AF70">
        <v>1</v>
      </c>
      <c r="AI70">
        <v>5</v>
      </c>
      <c r="AL70">
        <v>8</v>
      </c>
      <c r="AO70">
        <v>8</v>
      </c>
      <c r="AR70">
        <v>8</v>
      </c>
      <c r="AU70">
        <v>8</v>
      </c>
      <c r="AX70">
        <v>8</v>
      </c>
    </row>
    <row r="71" spans="1:50">
      <c r="A71">
        <v>70</v>
      </c>
      <c r="B71" t="s">
        <v>80</v>
      </c>
      <c r="C71" t="s">
        <v>110</v>
      </c>
      <c r="D71" t="s">
        <v>133</v>
      </c>
      <c r="E71">
        <f>HYPERLINK("https://github.com/mitsuhashi/chat-togovar/blob/main/answers/chat_togovar/q33/rs745774658.md", "43")</f>
        <v>0</v>
      </c>
      <c r="F71">
        <f>HYPERLINK("https://github.com/mitsuhashi/chat-togovar/blob/main/answers/gpt-4o/q33/rs745774658.md", "17")</f>
        <v>0</v>
      </c>
      <c r="G71">
        <f>HYPERLINK("https://github.com/mitsuhashi/chat-togovar/blob/main/answers/varchat/rs745774658.md", "21")</f>
        <v>0</v>
      </c>
      <c r="H71">
        <v>9</v>
      </c>
      <c r="J71" t="s">
        <v>158</v>
      </c>
      <c r="K71">
        <v>9</v>
      </c>
      <c r="N71">
        <v>8</v>
      </c>
      <c r="Q71">
        <v>8</v>
      </c>
      <c r="T71">
        <v>9</v>
      </c>
      <c r="W71">
        <v>1</v>
      </c>
      <c r="Z71">
        <v>5</v>
      </c>
      <c r="AC71">
        <v>5</v>
      </c>
      <c r="AF71">
        <v>1</v>
      </c>
      <c r="AI71">
        <v>5</v>
      </c>
      <c r="AL71">
        <v>5</v>
      </c>
      <c r="AO71">
        <v>5</v>
      </c>
      <c r="AR71">
        <v>2</v>
      </c>
      <c r="AU71">
        <v>4</v>
      </c>
      <c r="AX71">
        <v>5</v>
      </c>
    </row>
    <row r="72" spans="1:50">
      <c r="A72">
        <v>71</v>
      </c>
      <c r="B72" t="s">
        <v>80</v>
      </c>
      <c r="C72" t="s">
        <v>108</v>
      </c>
      <c r="D72" t="s">
        <v>133</v>
      </c>
      <c r="E72">
        <f>HYPERLINK("https://github.com/mitsuhashi/chat-togovar/blob/main/answers/chat_togovar/q33/rs431905511.md", "31")</f>
        <v>0</v>
      </c>
      <c r="F72">
        <f>HYPERLINK("https://github.com/mitsuhashi/chat-togovar/blob/main/answers/gpt-4o/q33/rs431905511.md", "24")</f>
        <v>0</v>
      </c>
      <c r="G72">
        <f>HYPERLINK("https://github.com/mitsuhashi/chat-togovar/blob/main/answers/varchat/rs431905511.md", "23")</f>
        <v>0</v>
      </c>
      <c r="H72">
        <v>7</v>
      </c>
      <c r="K72">
        <v>7</v>
      </c>
      <c r="N72">
        <v>5</v>
      </c>
      <c r="Q72">
        <v>5</v>
      </c>
      <c r="T72">
        <v>7</v>
      </c>
      <c r="W72">
        <v>5</v>
      </c>
      <c r="Z72">
        <v>5</v>
      </c>
      <c r="AC72">
        <v>5</v>
      </c>
      <c r="AF72">
        <v>4</v>
      </c>
      <c r="AI72">
        <v>5</v>
      </c>
      <c r="AL72">
        <v>6</v>
      </c>
      <c r="AO72">
        <v>5</v>
      </c>
      <c r="AR72">
        <v>3</v>
      </c>
      <c r="AU72">
        <v>4</v>
      </c>
      <c r="AX72">
        <v>5</v>
      </c>
    </row>
    <row r="73" spans="1:50">
      <c r="A73">
        <v>72</v>
      </c>
      <c r="B73" t="s">
        <v>81</v>
      </c>
      <c r="C73" t="s">
        <v>106</v>
      </c>
      <c r="D73" t="s">
        <v>133</v>
      </c>
      <c r="E73">
        <f>HYPERLINK("https://github.com/mitsuhashi/chat-togovar/blob/main/answers/chat_togovar/q34/rs80356821.md", "45")</f>
        <v>0</v>
      </c>
      <c r="F73">
        <f>HYPERLINK("https://github.com/mitsuhashi/chat-togovar/blob/main/answers/gpt-4o/q34/rs80356821.md", "17")</f>
        <v>0</v>
      </c>
      <c r="G73">
        <f>HYPERLINK("https://github.com/mitsuhashi/chat-togovar/blob/main/answers/varchat/rs80356821.md", "28")</f>
        <v>0</v>
      </c>
      <c r="H73">
        <v>9</v>
      </c>
      <c r="J73" t="s">
        <v>159</v>
      </c>
      <c r="K73">
        <v>9</v>
      </c>
      <c r="N73">
        <v>9</v>
      </c>
      <c r="Q73">
        <v>9</v>
      </c>
      <c r="T73">
        <v>9</v>
      </c>
      <c r="W73">
        <v>1</v>
      </c>
      <c r="Z73">
        <v>5</v>
      </c>
      <c r="AC73">
        <v>5</v>
      </c>
      <c r="AF73">
        <v>1</v>
      </c>
      <c r="AI73">
        <v>5</v>
      </c>
      <c r="AL73">
        <v>7</v>
      </c>
      <c r="AO73">
        <v>7</v>
      </c>
      <c r="AR73">
        <v>2</v>
      </c>
      <c r="AU73">
        <v>5</v>
      </c>
      <c r="AX73">
        <v>7</v>
      </c>
    </row>
    <row r="74" spans="1:50">
      <c r="A74">
        <v>73</v>
      </c>
      <c r="B74" t="s">
        <v>82</v>
      </c>
      <c r="C74" t="s">
        <v>107</v>
      </c>
      <c r="D74" t="s">
        <v>133</v>
      </c>
      <c r="E74">
        <f>HYPERLINK("https://github.com/mitsuhashi/chat-togovar/blob/main/answers/chat_togovar/q35/rs1201448391.md", "45")</f>
        <v>0</v>
      </c>
      <c r="F74">
        <f>HYPERLINK("https://github.com/mitsuhashi/chat-togovar/blob/main/answers/gpt-4o/q35/rs1201448391.md", "24")</f>
        <v>0</v>
      </c>
      <c r="G74">
        <f>HYPERLINK("https://github.com/mitsuhashi/chat-togovar/blob/main/answers/varchat/rs1201448391.md", "28")</f>
        <v>0</v>
      </c>
      <c r="H74">
        <v>9</v>
      </c>
      <c r="J74" t="s">
        <v>160</v>
      </c>
      <c r="K74">
        <v>9</v>
      </c>
      <c r="N74">
        <v>9</v>
      </c>
      <c r="Q74">
        <v>9</v>
      </c>
      <c r="T74">
        <v>9</v>
      </c>
      <c r="W74">
        <v>5</v>
      </c>
      <c r="Z74">
        <v>5</v>
      </c>
      <c r="AC74">
        <v>5</v>
      </c>
      <c r="AF74">
        <v>4</v>
      </c>
      <c r="AI74">
        <v>5</v>
      </c>
      <c r="AL74">
        <v>7</v>
      </c>
      <c r="AO74">
        <v>7</v>
      </c>
      <c r="AR74">
        <v>2</v>
      </c>
      <c r="AU74">
        <v>5</v>
      </c>
      <c r="AX74">
        <v>7</v>
      </c>
    </row>
    <row r="75" spans="1:50">
      <c r="A75">
        <v>74</v>
      </c>
      <c r="B75" t="s">
        <v>83</v>
      </c>
      <c r="C75" t="s">
        <v>120</v>
      </c>
      <c r="D75" t="s">
        <v>133</v>
      </c>
      <c r="E75">
        <f>HYPERLINK("https://github.com/mitsuhashi/chat-togovar/blob/main/answers/chat_togovar/q36/rs794727152.md", "45")</f>
        <v>0</v>
      </c>
      <c r="F75">
        <f>HYPERLINK("https://github.com/mitsuhashi/chat-togovar/blob/main/answers/gpt-4o/q36/rs794727152.md", "17")</f>
        <v>0</v>
      </c>
      <c r="G75">
        <f>HYPERLINK("https://github.com/mitsuhashi/chat-togovar/blob/main/answers/varchat/rs794727152.md", "37")</f>
        <v>0</v>
      </c>
      <c r="H75">
        <v>9</v>
      </c>
      <c r="K75">
        <v>9</v>
      </c>
      <c r="N75">
        <v>9</v>
      </c>
      <c r="Q75">
        <v>9</v>
      </c>
      <c r="T75">
        <v>9</v>
      </c>
      <c r="W75">
        <v>1</v>
      </c>
      <c r="Z75">
        <v>5</v>
      </c>
      <c r="AC75">
        <v>5</v>
      </c>
      <c r="AF75">
        <v>1</v>
      </c>
      <c r="AI75">
        <v>5</v>
      </c>
      <c r="AL75">
        <v>8</v>
      </c>
      <c r="AO75">
        <v>8</v>
      </c>
      <c r="AR75">
        <v>5</v>
      </c>
      <c r="AU75">
        <v>8</v>
      </c>
      <c r="AX75">
        <v>8</v>
      </c>
    </row>
    <row r="76" spans="1:50">
      <c r="A76">
        <v>75</v>
      </c>
      <c r="B76" t="s">
        <v>83</v>
      </c>
      <c r="C76" t="s">
        <v>125</v>
      </c>
      <c r="D76" t="s">
        <v>133</v>
      </c>
      <c r="E76">
        <f>HYPERLINK("https://github.com/mitsuhashi/chat-togovar/blob/main/answers/chat_togovar/q36/rs587782044.md", "45")</f>
        <v>0</v>
      </c>
      <c r="F76">
        <f>HYPERLINK("https://github.com/mitsuhashi/chat-togovar/blob/main/answers/gpt-4o/q36/rs587782044.md", "20")</f>
        <v>0</v>
      </c>
      <c r="G76">
        <f>HYPERLINK("https://github.com/mitsuhashi/chat-togovar/blob/main/answers/varchat/rs587782044.md", "24")</f>
        <v>0</v>
      </c>
      <c r="H76">
        <v>9</v>
      </c>
      <c r="J76" t="s">
        <v>161</v>
      </c>
      <c r="K76">
        <v>9</v>
      </c>
      <c r="N76">
        <v>9</v>
      </c>
      <c r="Q76">
        <v>9</v>
      </c>
      <c r="T76">
        <v>9</v>
      </c>
      <c r="W76">
        <v>1</v>
      </c>
      <c r="Z76">
        <v>6</v>
      </c>
      <c r="AC76">
        <v>6</v>
      </c>
      <c r="AF76">
        <v>1</v>
      </c>
      <c r="AI76">
        <v>6</v>
      </c>
      <c r="AL76">
        <v>7</v>
      </c>
      <c r="AO76">
        <v>5</v>
      </c>
      <c r="AR76">
        <v>2</v>
      </c>
      <c r="AU76">
        <v>5</v>
      </c>
      <c r="AX76">
        <v>5</v>
      </c>
    </row>
    <row r="77" spans="1:50">
      <c r="A77">
        <v>76</v>
      </c>
      <c r="B77" t="s">
        <v>83</v>
      </c>
      <c r="C77" t="s">
        <v>104</v>
      </c>
      <c r="D77" t="s">
        <v>133</v>
      </c>
      <c r="E77">
        <f>HYPERLINK("https://github.com/mitsuhashi/chat-togovar/blob/main/answers/chat_togovar/q36/rs12037987.md", "44")</f>
        <v>0</v>
      </c>
      <c r="F77">
        <f>HYPERLINK("https://github.com/mitsuhashi/chat-togovar/blob/main/answers/gpt-4o/q36/rs12037987.md", "17")</f>
        <v>0</v>
      </c>
      <c r="G77">
        <f>HYPERLINK("https://github.com/mitsuhashi/chat-togovar/blob/main/answers/varchat/rs12037987.md", "38")</f>
        <v>0</v>
      </c>
      <c r="H77">
        <v>8</v>
      </c>
      <c r="J77" t="s">
        <v>162</v>
      </c>
      <c r="K77">
        <v>9</v>
      </c>
      <c r="N77">
        <v>9</v>
      </c>
      <c r="Q77">
        <v>9</v>
      </c>
      <c r="T77">
        <v>9</v>
      </c>
      <c r="W77">
        <v>1</v>
      </c>
      <c r="Z77">
        <v>5</v>
      </c>
      <c r="AC77">
        <v>5</v>
      </c>
      <c r="AF77">
        <v>1</v>
      </c>
      <c r="AI77">
        <v>5</v>
      </c>
      <c r="AL77">
        <v>8</v>
      </c>
      <c r="AO77">
        <v>8</v>
      </c>
      <c r="AR77">
        <v>6</v>
      </c>
      <c r="AU77">
        <v>8</v>
      </c>
      <c r="AX77">
        <v>8</v>
      </c>
    </row>
    <row r="78" spans="1:50">
      <c r="A78">
        <v>77</v>
      </c>
      <c r="B78" t="s">
        <v>84</v>
      </c>
      <c r="C78" t="s">
        <v>109</v>
      </c>
      <c r="D78" t="s">
        <v>133</v>
      </c>
      <c r="E78">
        <f>HYPERLINK("https://github.com/mitsuhashi/chat-togovar/blob/main/answers/chat_togovar/q37/rs121913529.md", "45")</f>
        <v>0</v>
      </c>
      <c r="F78">
        <f>HYPERLINK("https://github.com/mitsuhashi/chat-togovar/blob/main/answers/gpt-4o/q37/rs121913529.md", "23")</f>
        <v>0</v>
      </c>
      <c r="G78">
        <f>HYPERLINK("https://github.com/mitsuhashi/chat-togovar/blob/main/answers/varchat/rs121913529.md", "36")</f>
        <v>0</v>
      </c>
      <c r="H78">
        <v>9</v>
      </c>
      <c r="J78" t="s">
        <v>163</v>
      </c>
      <c r="K78">
        <v>9</v>
      </c>
      <c r="N78">
        <v>9</v>
      </c>
      <c r="Q78">
        <v>9</v>
      </c>
      <c r="T78">
        <v>9</v>
      </c>
      <c r="W78">
        <v>3</v>
      </c>
      <c r="Z78">
        <v>6</v>
      </c>
      <c r="AC78">
        <v>7</v>
      </c>
      <c r="AF78">
        <v>1</v>
      </c>
      <c r="AI78">
        <v>6</v>
      </c>
      <c r="AL78">
        <v>9</v>
      </c>
      <c r="AO78">
        <v>7</v>
      </c>
      <c r="AR78">
        <v>6</v>
      </c>
      <c r="AU78">
        <v>7</v>
      </c>
      <c r="AX78">
        <v>7</v>
      </c>
    </row>
    <row r="79" spans="1:50">
      <c r="A79">
        <v>78</v>
      </c>
      <c r="B79" t="s">
        <v>84</v>
      </c>
      <c r="C79" t="s">
        <v>110</v>
      </c>
      <c r="D79" t="s">
        <v>133</v>
      </c>
      <c r="E79">
        <f>HYPERLINK("https://github.com/mitsuhashi/chat-togovar/blob/main/answers/chat_togovar/q37/rs745774658.md", "45")</f>
        <v>0</v>
      </c>
      <c r="F79">
        <f>HYPERLINK("https://github.com/mitsuhashi/chat-togovar/blob/main/answers/gpt-4o/q37/rs745774658.md", "17")</f>
        <v>0</v>
      </c>
      <c r="G79">
        <f>HYPERLINK("https://github.com/mitsuhashi/chat-togovar/blob/main/answers/varchat/rs745774658.md", "42")</f>
        <v>0</v>
      </c>
      <c r="H79">
        <v>9</v>
      </c>
      <c r="J79" t="s">
        <v>164</v>
      </c>
      <c r="K79">
        <v>9</v>
      </c>
      <c r="N79">
        <v>9</v>
      </c>
      <c r="Q79">
        <v>9</v>
      </c>
      <c r="T79">
        <v>9</v>
      </c>
      <c r="W79">
        <v>1</v>
      </c>
      <c r="Y79" t="s">
        <v>214</v>
      </c>
      <c r="Z79">
        <v>5</v>
      </c>
      <c r="AC79">
        <v>5</v>
      </c>
      <c r="AF79">
        <v>1</v>
      </c>
      <c r="AI79">
        <v>5</v>
      </c>
      <c r="AL79">
        <v>9</v>
      </c>
      <c r="AO79">
        <v>9</v>
      </c>
      <c r="AR79">
        <v>7</v>
      </c>
      <c r="AU79">
        <v>8</v>
      </c>
      <c r="AX79">
        <v>9</v>
      </c>
    </row>
    <row r="80" spans="1:50">
      <c r="A80">
        <v>79</v>
      </c>
      <c r="B80" t="s">
        <v>85</v>
      </c>
      <c r="C80" t="s">
        <v>120</v>
      </c>
      <c r="D80" t="s">
        <v>133</v>
      </c>
      <c r="E80">
        <f>HYPERLINK("https://github.com/mitsuhashi/chat-togovar/blob/main/answers/chat_togovar/q39/rs794727152.md", "45")</f>
        <v>0</v>
      </c>
      <c r="F80">
        <f>HYPERLINK("https://github.com/mitsuhashi/chat-togovar/blob/main/answers/gpt-4o/q39/rs794727152.md", "17")</f>
        <v>0</v>
      </c>
      <c r="G80">
        <f>HYPERLINK("https://github.com/mitsuhashi/chat-togovar/blob/main/answers/varchat/rs794727152.md", "32")</f>
        <v>0</v>
      </c>
      <c r="H80">
        <v>9</v>
      </c>
      <c r="J80" t="s">
        <v>165</v>
      </c>
      <c r="K80">
        <v>9</v>
      </c>
      <c r="N80">
        <v>9</v>
      </c>
      <c r="Q80">
        <v>9</v>
      </c>
      <c r="T80">
        <v>9</v>
      </c>
      <c r="W80">
        <v>1</v>
      </c>
      <c r="Z80">
        <v>5</v>
      </c>
      <c r="AC80">
        <v>5</v>
      </c>
      <c r="AF80">
        <v>1</v>
      </c>
      <c r="AI80">
        <v>5</v>
      </c>
      <c r="AL80">
        <v>8</v>
      </c>
      <c r="AO80">
        <v>7</v>
      </c>
      <c r="AR80">
        <v>5</v>
      </c>
      <c r="AU80">
        <v>5</v>
      </c>
      <c r="AX80">
        <v>7</v>
      </c>
    </row>
    <row r="81" spans="1:52">
      <c r="A81">
        <v>80</v>
      </c>
      <c r="B81" t="s">
        <v>85</v>
      </c>
      <c r="C81" t="s">
        <v>104</v>
      </c>
      <c r="D81" t="s">
        <v>133</v>
      </c>
      <c r="E81">
        <f>HYPERLINK("https://github.com/mitsuhashi/chat-togovar/blob/main/answers/chat_togovar/q39/rs12037987.md", "42")</f>
        <v>0</v>
      </c>
      <c r="F81">
        <f>HYPERLINK("https://github.com/mitsuhashi/chat-togovar/blob/main/answers/gpt-4o/q39/rs12037987.md", "21")</f>
        <v>0</v>
      </c>
      <c r="G81">
        <f>HYPERLINK("https://github.com/mitsuhashi/chat-togovar/blob/main/answers/varchat/rs12037987.md", "37")</f>
        <v>0</v>
      </c>
      <c r="H81">
        <v>9</v>
      </c>
      <c r="K81">
        <v>9</v>
      </c>
      <c r="N81">
        <v>7</v>
      </c>
      <c r="P81" t="s">
        <v>178</v>
      </c>
      <c r="Q81">
        <v>8</v>
      </c>
      <c r="T81">
        <v>9</v>
      </c>
      <c r="W81">
        <v>1</v>
      </c>
      <c r="Z81">
        <v>6</v>
      </c>
      <c r="AC81">
        <v>7</v>
      </c>
      <c r="AF81">
        <v>1</v>
      </c>
      <c r="AI81">
        <v>6</v>
      </c>
      <c r="AL81">
        <v>9</v>
      </c>
      <c r="AO81">
        <v>8</v>
      </c>
      <c r="AR81">
        <v>5</v>
      </c>
      <c r="AU81">
        <v>7</v>
      </c>
      <c r="AX81">
        <v>8</v>
      </c>
    </row>
    <row r="82" spans="1:52">
      <c r="A82">
        <v>81</v>
      </c>
      <c r="B82" t="s">
        <v>86</v>
      </c>
      <c r="C82" t="s">
        <v>103</v>
      </c>
      <c r="D82" t="s">
        <v>133</v>
      </c>
      <c r="E82">
        <f>HYPERLINK("https://github.com/mitsuhashi/chat-togovar/blob/main/answers/chat_togovar/q40/rs762927460.md", "45")</f>
        <v>0</v>
      </c>
      <c r="F82">
        <f>HYPERLINK("https://github.com/mitsuhashi/chat-togovar/blob/main/answers/gpt-4o/q40/rs762927460.md", "21")</f>
        <v>0</v>
      </c>
      <c r="G82">
        <f>HYPERLINK("https://github.com/mitsuhashi/chat-togovar/blob/main/answers/varchat/rs762927460.md", "38")</f>
        <v>0</v>
      </c>
      <c r="H82">
        <v>9</v>
      </c>
      <c r="J82" t="s">
        <v>166</v>
      </c>
      <c r="K82">
        <v>9</v>
      </c>
      <c r="N82">
        <v>9</v>
      </c>
      <c r="Q82">
        <v>9</v>
      </c>
      <c r="T82">
        <v>9</v>
      </c>
      <c r="W82">
        <v>3</v>
      </c>
      <c r="Y82" t="s">
        <v>215</v>
      </c>
      <c r="Z82">
        <v>5</v>
      </c>
      <c r="AC82">
        <v>5</v>
      </c>
      <c r="AF82">
        <v>3</v>
      </c>
      <c r="AI82">
        <v>5</v>
      </c>
      <c r="AL82">
        <v>9</v>
      </c>
      <c r="AO82">
        <v>8</v>
      </c>
      <c r="AR82">
        <v>5</v>
      </c>
      <c r="AU82">
        <v>8</v>
      </c>
      <c r="AX82">
        <v>8</v>
      </c>
    </row>
    <row r="83" spans="1:52">
      <c r="A83">
        <v>82</v>
      </c>
      <c r="B83" t="s">
        <v>87</v>
      </c>
      <c r="C83" t="s">
        <v>126</v>
      </c>
      <c r="D83" t="s">
        <v>133</v>
      </c>
      <c r="E83">
        <f>HYPERLINK("https://github.com/mitsuhashi/chat-togovar/blob/main/answers/chat_togovar/q41/rs1489788269.md", "38")</f>
        <v>0</v>
      </c>
      <c r="F83">
        <f>HYPERLINK("https://github.com/mitsuhashi/chat-togovar/blob/main/answers/gpt-4o/q41/rs1489788269.md", "28")</f>
        <v>0</v>
      </c>
      <c r="G83">
        <f>HYPERLINK("https://github.com/mitsuhashi/chat-togovar/blob/main/answers/varchat/rs1489788269.md", "29")</f>
        <v>0</v>
      </c>
      <c r="H83">
        <v>7</v>
      </c>
      <c r="K83">
        <v>8</v>
      </c>
      <c r="N83">
        <v>8</v>
      </c>
      <c r="Q83">
        <v>7</v>
      </c>
      <c r="T83">
        <v>8</v>
      </c>
      <c r="W83">
        <v>6</v>
      </c>
      <c r="Z83">
        <v>6</v>
      </c>
      <c r="AC83">
        <v>5</v>
      </c>
      <c r="AF83">
        <v>5</v>
      </c>
      <c r="AI83">
        <v>6</v>
      </c>
      <c r="AL83">
        <v>8</v>
      </c>
      <c r="AO83">
        <v>6</v>
      </c>
      <c r="AR83">
        <v>2</v>
      </c>
      <c r="AU83">
        <v>7</v>
      </c>
      <c r="AX83">
        <v>6</v>
      </c>
    </row>
    <row r="84" spans="1:52">
      <c r="A84">
        <v>83</v>
      </c>
      <c r="B84" t="s">
        <v>87</v>
      </c>
      <c r="C84" t="s">
        <v>110</v>
      </c>
      <c r="D84" t="s">
        <v>133</v>
      </c>
      <c r="E84">
        <f>HYPERLINK("https://github.com/mitsuhashi/chat-togovar/blob/main/answers/chat_togovar/q41/rs745774658.md", "30")</f>
        <v>0</v>
      </c>
      <c r="F84">
        <f>HYPERLINK("https://github.com/mitsuhashi/chat-togovar/blob/main/answers/gpt-4o/q41/rs745774658.md", "27")</f>
        <v>0</v>
      </c>
      <c r="G84">
        <f>HYPERLINK("https://github.com/mitsuhashi/chat-togovar/blob/main/answers/varchat/rs745774658.md", "27")</f>
        <v>0</v>
      </c>
      <c r="H84">
        <v>7</v>
      </c>
      <c r="K84">
        <v>7</v>
      </c>
      <c r="N84">
        <v>4</v>
      </c>
      <c r="Q84">
        <v>5</v>
      </c>
      <c r="T84">
        <v>7</v>
      </c>
      <c r="W84">
        <v>6</v>
      </c>
      <c r="Z84">
        <v>6</v>
      </c>
      <c r="AC84">
        <v>4</v>
      </c>
      <c r="AF84">
        <v>5</v>
      </c>
      <c r="AI84">
        <v>6</v>
      </c>
      <c r="AL84">
        <v>8</v>
      </c>
      <c r="AO84">
        <v>6</v>
      </c>
      <c r="AR84">
        <v>2</v>
      </c>
      <c r="AU84">
        <v>5</v>
      </c>
      <c r="AX84">
        <v>6</v>
      </c>
    </row>
    <row r="85" spans="1:52">
      <c r="A85">
        <v>84</v>
      </c>
      <c r="B85" t="s">
        <v>87</v>
      </c>
      <c r="C85" t="s">
        <v>123</v>
      </c>
      <c r="D85" t="s">
        <v>133</v>
      </c>
      <c r="E85">
        <f>HYPERLINK("https://github.com/mitsuhashi/chat-togovar/blob/main/answers/chat_togovar/q41/rs796053216.md", "33")</f>
        <v>0</v>
      </c>
      <c r="F85">
        <f>HYPERLINK("https://github.com/mitsuhashi/chat-togovar/blob/main/answers/gpt-4o/q41/rs796053216.md", "23")</f>
        <v>0</v>
      </c>
      <c r="G85">
        <f>HYPERLINK("https://github.com/mitsuhashi/chat-togovar/blob/main/answers/varchat/rs796053216.md", "26")</f>
        <v>0</v>
      </c>
      <c r="H85">
        <v>8</v>
      </c>
      <c r="K85">
        <v>7</v>
      </c>
      <c r="N85">
        <v>5</v>
      </c>
      <c r="P85" t="s">
        <v>179</v>
      </c>
      <c r="Q85">
        <v>6</v>
      </c>
      <c r="T85">
        <v>7</v>
      </c>
      <c r="W85">
        <v>2</v>
      </c>
      <c r="Y85" t="s">
        <v>216</v>
      </c>
      <c r="Z85">
        <v>7</v>
      </c>
      <c r="AC85">
        <v>5</v>
      </c>
      <c r="AF85">
        <v>2</v>
      </c>
      <c r="AI85">
        <v>7</v>
      </c>
      <c r="AL85">
        <v>8</v>
      </c>
      <c r="AO85">
        <v>6</v>
      </c>
      <c r="AR85">
        <v>1</v>
      </c>
      <c r="AT85" t="s">
        <v>237</v>
      </c>
      <c r="AU85">
        <v>5</v>
      </c>
      <c r="AX85">
        <v>6</v>
      </c>
    </row>
    <row r="86" spans="1:52">
      <c r="A86">
        <v>85</v>
      </c>
      <c r="B86" t="s">
        <v>87</v>
      </c>
      <c r="C86" t="s">
        <v>109</v>
      </c>
      <c r="D86" t="s">
        <v>133</v>
      </c>
      <c r="E86">
        <f>HYPERLINK("https://github.com/mitsuhashi/chat-togovar/blob/main/answers/chat_togovar/q41/rs121913529.md", "26")</f>
        <v>0</v>
      </c>
      <c r="F86">
        <f>HYPERLINK("https://github.com/mitsuhashi/chat-togovar/blob/main/answers/gpt-4o/q41/rs121913529.md", "20")</f>
        <v>0</v>
      </c>
      <c r="G86">
        <f>HYPERLINK("https://github.com/mitsuhashi/chat-togovar/blob/main/answers/varchat/rs121913529.md", "21")</f>
        <v>0</v>
      </c>
      <c r="H86">
        <v>8</v>
      </c>
      <c r="K86">
        <v>6</v>
      </c>
      <c r="N86">
        <v>2</v>
      </c>
      <c r="P86" t="s">
        <v>180</v>
      </c>
      <c r="Q86">
        <v>4</v>
      </c>
      <c r="T86">
        <v>6</v>
      </c>
      <c r="W86">
        <v>2</v>
      </c>
      <c r="Y86" t="s">
        <v>217</v>
      </c>
      <c r="Z86">
        <v>6</v>
      </c>
      <c r="AC86">
        <v>2</v>
      </c>
      <c r="AF86">
        <v>4</v>
      </c>
      <c r="AI86">
        <v>6</v>
      </c>
      <c r="AL86">
        <v>7</v>
      </c>
      <c r="AO86">
        <v>5</v>
      </c>
      <c r="AR86">
        <v>1</v>
      </c>
      <c r="AU86">
        <v>3</v>
      </c>
      <c r="AX86">
        <v>5</v>
      </c>
    </row>
    <row r="87" spans="1:52">
      <c r="A87">
        <v>86</v>
      </c>
      <c r="B87" t="s">
        <v>88</v>
      </c>
      <c r="C87" t="s">
        <v>109</v>
      </c>
      <c r="D87" t="s">
        <v>133</v>
      </c>
      <c r="E87">
        <f>HYPERLINK("https://github.com/mitsuhashi/chat-togovar/blob/main/answers/chat_togovar/q42/rs121913529.md", "29")</f>
        <v>0</v>
      </c>
      <c r="F87">
        <f>HYPERLINK("https://github.com/mitsuhashi/chat-togovar/blob/main/answers/gpt-4o/q42/rs121913529.md", "22")</f>
        <v>0</v>
      </c>
      <c r="G87">
        <f>HYPERLINK("https://github.com/mitsuhashi/chat-togovar/blob/main/answers/varchat/rs121913529.md", "25")</f>
        <v>0</v>
      </c>
      <c r="H87">
        <v>8</v>
      </c>
      <c r="K87">
        <v>7</v>
      </c>
      <c r="N87">
        <v>2</v>
      </c>
      <c r="P87" t="s">
        <v>181</v>
      </c>
      <c r="Q87">
        <v>5</v>
      </c>
      <c r="T87">
        <v>7</v>
      </c>
      <c r="W87">
        <v>1</v>
      </c>
      <c r="Z87">
        <v>7</v>
      </c>
      <c r="AC87">
        <v>2</v>
      </c>
      <c r="AF87">
        <v>5</v>
      </c>
      <c r="AI87">
        <v>7</v>
      </c>
      <c r="AL87">
        <v>7</v>
      </c>
      <c r="AO87">
        <v>6</v>
      </c>
      <c r="AR87">
        <v>1</v>
      </c>
      <c r="AU87">
        <v>5</v>
      </c>
      <c r="AX87">
        <v>6</v>
      </c>
    </row>
    <row r="88" spans="1:52">
      <c r="A88">
        <v>87</v>
      </c>
      <c r="B88" t="s">
        <v>89</v>
      </c>
      <c r="C88" t="s">
        <v>109</v>
      </c>
      <c r="D88" t="s">
        <v>133</v>
      </c>
      <c r="E88">
        <f>HYPERLINK("https://github.com/mitsuhashi/chat-togovar/blob/main/answers/chat_togovar/q43/rs121913529.md", "31")</f>
        <v>0</v>
      </c>
      <c r="F88">
        <f>HYPERLINK("https://github.com/mitsuhashi/chat-togovar/blob/main/answers/gpt-4o/q43/rs121913529.md", "25")</f>
        <v>0</v>
      </c>
      <c r="G88">
        <f>HYPERLINK("https://github.com/mitsuhashi/chat-togovar/blob/main/answers/varchat/rs121913529.md", "23")</f>
        <v>0</v>
      </c>
      <c r="H88">
        <v>8</v>
      </c>
      <c r="K88">
        <v>8</v>
      </c>
      <c r="N88">
        <v>2</v>
      </c>
      <c r="P88" t="s">
        <v>182</v>
      </c>
      <c r="Q88">
        <v>5</v>
      </c>
      <c r="T88">
        <v>8</v>
      </c>
      <c r="W88">
        <v>2</v>
      </c>
      <c r="Z88">
        <v>8</v>
      </c>
      <c r="AC88">
        <v>2</v>
      </c>
      <c r="AF88">
        <v>5</v>
      </c>
      <c r="AI88">
        <v>8</v>
      </c>
      <c r="AL88">
        <v>7</v>
      </c>
      <c r="AO88">
        <v>5</v>
      </c>
      <c r="AR88">
        <v>1</v>
      </c>
      <c r="AU88">
        <v>5</v>
      </c>
      <c r="AX88">
        <v>5</v>
      </c>
    </row>
    <row r="89" spans="1:52">
      <c r="A89">
        <v>88</v>
      </c>
      <c r="B89" t="s">
        <v>89</v>
      </c>
      <c r="C89" t="s">
        <v>111</v>
      </c>
      <c r="D89" t="s">
        <v>133</v>
      </c>
      <c r="E89">
        <f>HYPERLINK("https://github.com/mitsuhashi/chat-togovar/blob/main/answers/chat_togovar/q43/rs880315.md", "30")</f>
        <v>0</v>
      </c>
      <c r="F89">
        <f>HYPERLINK("https://github.com/mitsuhashi/chat-togovar/blob/main/answers/gpt-4o/q43/rs880315.md", "25")</f>
        <v>0</v>
      </c>
      <c r="G89">
        <f>HYPERLINK("https://github.com/mitsuhashi/chat-togovar/blob/main/answers/varchat/rs880315.md", "23")</f>
        <v>0</v>
      </c>
      <c r="H89">
        <v>7</v>
      </c>
      <c r="K89">
        <v>8</v>
      </c>
      <c r="N89">
        <v>2</v>
      </c>
      <c r="P89" t="s">
        <v>183</v>
      </c>
      <c r="Q89">
        <v>5</v>
      </c>
      <c r="T89">
        <v>8</v>
      </c>
      <c r="W89">
        <v>2</v>
      </c>
      <c r="Y89" t="s">
        <v>217</v>
      </c>
      <c r="Z89">
        <v>8</v>
      </c>
      <c r="AC89">
        <v>2</v>
      </c>
      <c r="AF89">
        <v>5</v>
      </c>
      <c r="AI89">
        <v>8</v>
      </c>
      <c r="AL89">
        <v>7</v>
      </c>
      <c r="AO89">
        <v>5</v>
      </c>
      <c r="AR89">
        <v>1</v>
      </c>
      <c r="AT89" t="s">
        <v>238</v>
      </c>
      <c r="AU89">
        <v>5</v>
      </c>
      <c r="AX89">
        <v>5</v>
      </c>
    </row>
    <row r="90" spans="1:52">
      <c r="A90">
        <v>89</v>
      </c>
      <c r="B90" t="s">
        <v>90</v>
      </c>
      <c r="C90" t="s">
        <v>112</v>
      </c>
      <c r="D90" t="s">
        <v>133</v>
      </c>
      <c r="E90">
        <f>HYPERLINK("https://github.com/mitsuhashi/chat-togovar/blob/main/answers/chat_togovar/q44/rs796053166.md", "25")</f>
        <v>0</v>
      </c>
      <c r="F90">
        <f>HYPERLINK("https://github.com/mitsuhashi/chat-togovar/blob/main/answers/gpt-4o/q44/rs796053166.md", "17")</f>
        <v>0</v>
      </c>
      <c r="G90">
        <f>HYPERLINK("https://github.com/mitsuhashi/chat-togovar/blob/main/answers/varchat/rs796053166.md", "24")</f>
        <v>0</v>
      </c>
      <c r="H90">
        <v>7</v>
      </c>
      <c r="K90">
        <v>5</v>
      </c>
      <c r="N90">
        <v>5</v>
      </c>
      <c r="Q90">
        <v>5</v>
      </c>
      <c r="T90">
        <v>3</v>
      </c>
      <c r="V90" t="s">
        <v>195</v>
      </c>
      <c r="W90">
        <v>1</v>
      </c>
      <c r="Z90">
        <v>5</v>
      </c>
      <c r="AC90">
        <v>5</v>
      </c>
      <c r="AF90">
        <v>1</v>
      </c>
      <c r="AI90">
        <v>5</v>
      </c>
      <c r="AL90">
        <v>8</v>
      </c>
      <c r="AO90">
        <v>5</v>
      </c>
      <c r="AR90">
        <v>1</v>
      </c>
      <c r="AU90">
        <v>5</v>
      </c>
      <c r="AX90">
        <v>5</v>
      </c>
    </row>
    <row r="91" spans="1:52">
      <c r="A91">
        <v>90</v>
      </c>
      <c r="B91" t="s">
        <v>91</v>
      </c>
      <c r="C91" t="s">
        <v>106</v>
      </c>
      <c r="D91" t="s">
        <v>133</v>
      </c>
      <c r="E91">
        <f>HYPERLINK("https://github.com/mitsuhashi/chat-togovar/blob/main/answers/chat_togovar/q45/rs80356821.md", "25")</f>
        <v>0</v>
      </c>
      <c r="F91">
        <f>HYPERLINK("https://github.com/mitsuhashi/chat-togovar/blob/main/answers/gpt-4o/q45/rs80356821.md", "11")</f>
        <v>0</v>
      </c>
      <c r="G91">
        <f>HYPERLINK("https://github.com/mitsuhashi/chat-togovar/blob/main/answers/varchat/rs80356821.md", "23")</f>
        <v>0</v>
      </c>
      <c r="H91">
        <v>8</v>
      </c>
      <c r="K91">
        <v>6</v>
      </c>
      <c r="N91">
        <v>2</v>
      </c>
      <c r="Q91">
        <v>7</v>
      </c>
      <c r="T91">
        <v>2</v>
      </c>
      <c r="V91" t="s">
        <v>196</v>
      </c>
      <c r="W91">
        <v>0</v>
      </c>
      <c r="Y91" t="s">
        <v>218</v>
      </c>
      <c r="Z91">
        <v>4</v>
      </c>
      <c r="AC91">
        <v>2</v>
      </c>
      <c r="AF91">
        <v>1</v>
      </c>
      <c r="AI91">
        <v>4</v>
      </c>
      <c r="AL91">
        <v>6</v>
      </c>
      <c r="AO91">
        <v>6</v>
      </c>
      <c r="AR91">
        <v>1</v>
      </c>
      <c r="AU91">
        <v>6</v>
      </c>
      <c r="AX91">
        <v>4</v>
      </c>
    </row>
    <row r="92" spans="1:52">
      <c r="A92">
        <v>91</v>
      </c>
      <c r="B92" t="s">
        <v>91</v>
      </c>
      <c r="C92" t="s">
        <v>127</v>
      </c>
      <c r="D92" t="s">
        <v>133</v>
      </c>
      <c r="E92">
        <f>HYPERLINK("https://github.com/mitsuhashi/chat-togovar/blob/main/answers/chat_togovar/q45/rs1170153450.md", "27")</f>
        <v>0</v>
      </c>
      <c r="F92">
        <f>HYPERLINK("https://github.com/mitsuhashi/chat-togovar/blob/main/answers/gpt-4o/q45/rs1170153450.md", "15")</f>
        <v>0</v>
      </c>
      <c r="G92">
        <f>HYPERLINK("https://github.com/mitsuhashi/chat-togovar/blob/main/answers/varchat/rs1170153450.md", "23")</f>
        <v>0</v>
      </c>
      <c r="H92">
        <v>8</v>
      </c>
      <c r="K92">
        <v>5</v>
      </c>
      <c r="N92">
        <v>2</v>
      </c>
      <c r="P92" t="s">
        <v>184</v>
      </c>
      <c r="Q92">
        <v>7</v>
      </c>
      <c r="T92">
        <v>5</v>
      </c>
      <c r="W92">
        <v>1</v>
      </c>
      <c r="Y92" t="s">
        <v>219</v>
      </c>
      <c r="Z92">
        <v>5</v>
      </c>
      <c r="AC92">
        <v>2</v>
      </c>
      <c r="AF92">
        <v>2</v>
      </c>
      <c r="AI92">
        <v>5</v>
      </c>
      <c r="AL92">
        <v>7</v>
      </c>
      <c r="AO92">
        <v>6</v>
      </c>
      <c r="AR92">
        <v>1</v>
      </c>
      <c r="AU92">
        <v>6</v>
      </c>
      <c r="AX92">
        <v>3</v>
      </c>
      <c r="AZ92" t="s">
        <v>239</v>
      </c>
    </row>
    <row r="93" spans="1:52">
      <c r="A93">
        <v>92</v>
      </c>
      <c r="B93" t="s">
        <v>92</v>
      </c>
      <c r="C93" t="s">
        <v>113</v>
      </c>
      <c r="D93" t="s">
        <v>133</v>
      </c>
      <c r="E93">
        <f>HYPERLINK("https://github.com/mitsuhashi/chat-togovar/blob/main/answers/chat_togovar/q46/rs796053229.md", "24")</f>
        <v>0</v>
      </c>
      <c r="F93">
        <f>HYPERLINK("https://github.com/mitsuhashi/chat-togovar/blob/main/answers/gpt-4o/q46/rs796053229.md", "15")</f>
        <v>0</v>
      </c>
      <c r="G93">
        <f>HYPERLINK("https://github.com/mitsuhashi/chat-togovar/blob/main/answers/varchat/rs796053229.md", "21")</f>
        <v>0</v>
      </c>
      <c r="H93">
        <v>7</v>
      </c>
      <c r="K93">
        <v>5</v>
      </c>
      <c r="N93">
        <v>2</v>
      </c>
      <c r="P93" t="s">
        <v>185</v>
      </c>
      <c r="Q93">
        <v>5</v>
      </c>
      <c r="T93">
        <v>5</v>
      </c>
      <c r="W93">
        <v>1</v>
      </c>
      <c r="Z93">
        <v>5</v>
      </c>
      <c r="AC93">
        <v>2</v>
      </c>
      <c r="AF93">
        <v>4</v>
      </c>
      <c r="AI93">
        <v>3</v>
      </c>
      <c r="AL93">
        <v>7</v>
      </c>
      <c r="AO93">
        <v>5</v>
      </c>
      <c r="AR93">
        <v>2</v>
      </c>
      <c r="AU93">
        <v>5</v>
      </c>
      <c r="AX93">
        <v>2</v>
      </c>
    </row>
    <row r="94" spans="1:52">
      <c r="A94">
        <v>93</v>
      </c>
      <c r="B94" t="s">
        <v>92</v>
      </c>
      <c r="C94" t="s">
        <v>116</v>
      </c>
      <c r="D94" t="s">
        <v>133</v>
      </c>
      <c r="E94">
        <f>HYPERLINK("https://github.com/mitsuhashi/chat-togovar/blob/main/answers/chat_togovar/q46/rs876660744.md", "27")</f>
        <v>0</v>
      </c>
      <c r="F94">
        <f>HYPERLINK("https://github.com/mitsuhashi/chat-togovar/blob/main/answers/gpt-4o/q46/rs876660744.md", "17")</f>
        <v>0</v>
      </c>
      <c r="G94">
        <f>HYPERLINK("https://github.com/mitsuhashi/chat-togovar/blob/main/answers/varchat/rs876660744.md", "22")</f>
        <v>0</v>
      </c>
      <c r="H94">
        <v>7</v>
      </c>
      <c r="K94">
        <v>7</v>
      </c>
      <c r="N94">
        <v>3</v>
      </c>
      <c r="Q94">
        <v>7</v>
      </c>
      <c r="T94">
        <v>3</v>
      </c>
      <c r="W94">
        <v>1</v>
      </c>
      <c r="Z94">
        <v>6</v>
      </c>
      <c r="AC94">
        <v>2</v>
      </c>
      <c r="AF94">
        <v>6</v>
      </c>
      <c r="AI94">
        <v>2</v>
      </c>
      <c r="AL94">
        <v>7</v>
      </c>
      <c r="AO94">
        <v>6</v>
      </c>
      <c r="AR94">
        <v>1</v>
      </c>
      <c r="AU94">
        <v>6</v>
      </c>
      <c r="AX94">
        <v>2</v>
      </c>
    </row>
    <row r="95" spans="1:52">
      <c r="A95">
        <v>94</v>
      </c>
      <c r="B95" t="s">
        <v>93</v>
      </c>
      <c r="C95" t="s">
        <v>111</v>
      </c>
      <c r="D95" t="s">
        <v>133</v>
      </c>
      <c r="E95">
        <f>HYPERLINK("https://github.com/mitsuhashi/chat-togovar/blob/main/answers/chat_togovar/q48/rs880315.md", "45")</f>
        <v>0</v>
      </c>
      <c r="F95">
        <f>HYPERLINK("https://github.com/mitsuhashi/chat-togovar/blob/main/answers/gpt-4o/q48/rs880315.md", "40")</f>
        <v>0</v>
      </c>
      <c r="G95">
        <f>HYPERLINK("https://github.com/mitsuhashi/chat-togovar/blob/main/answers/varchat/rs880315.md", "32")</f>
        <v>0</v>
      </c>
      <c r="H95">
        <v>9</v>
      </c>
      <c r="K95">
        <v>9</v>
      </c>
      <c r="N95">
        <v>9</v>
      </c>
      <c r="Q95">
        <v>9</v>
      </c>
      <c r="T95">
        <v>9</v>
      </c>
      <c r="W95">
        <v>8</v>
      </c>
      <c r="Z95">
        <v>8</v>
      </c>
      <c r="AC95">
        <v>8</v>
      </c>
      <c r="AF95">
        <v>8</v>
      </c>
      <c r="AI95">
        <v>8</v>
      </c>
      <c r="AL95">
        <v>8</v>
      </c>
      <c r="AO95">
        <v>8</v>
      </c>
      <c r="AR95">
        <v>4</v>
      </c>
      <c r="AU95">
        <v>8</v>
      </c>
      <c r="AX95">
        <v>4</v>
      </c>
    </row>
    <row r="96" spans="1:52">
      <c r="A96">
        <v>95</v>
      </c>
      <c r="B96" t="s">
        <v>94</v>
      </c>
      <c r="C96" t="s">
        <v>114</v>
      </c>
      <c r="D96" t="s">
        <v>133</v>
      </c>
      <c r="E96">
        <f>HYPERLINK("https://github.com/mitsuhashi/chat-togovar/blob/main/answers/chat_togovar/q49/rs794726784.md", "50")</f>
        <v>0</v>
      </c>
      <c r="F96">
        <f>HYPERLINK("https://github.com/mitsuhashi/chat-togovar/blob/main/answers/gpt-4o/q49/rs794726784.md", "17")</f>
        <v>0</v>
      </c>
      <c r="G96">
        <f>HYPERLINK("https://github.com/mitsuhashi/chat-togovar/blob/main/answers/varchat/rs794726784.md", "22")</f>
        <v>0</v>
      </c>
      <c r="H96">
        <v>10</v>
      </c>
      <c r="J96" t="s">
        <v>167</v>
      </c>
      <c r="K96">
        <v>10</v>
      </c>
      <c r="N96">
        <v>10</v>
      </c>
      <c r="Q96">
        <v>10</v>
      </c>
      <c r="T96">
        <v>10</v>
      </c>
      <c r="W96">
        <v>2</v>
      </c>
      <c r="Z96">
        <v>5</v>
      </c>
      <c r="AC96">
        <v>2</v>
      </c>
      <c r="AF96">
        <v>5</v>
      </c>
      <c r="AI96">
        <v>3</v>
      </c>
      <c r="AL96">
        <v>8</v>
      </c>
      <c r="AO96">
        <v>5</v>
      </c>
      <c r="AR96">
        <v>2</v>
      </c>
      <c r="AU96">
        <v>5</v>
      </c>
      <c r="AX96">
        <v>2</v>
      </c>
    </row>
    <row r="97" spans="1:50">
      <c r="A97">
        <v>96</v>
      </c>
      <c r="B97" t="s">
        <v>94</v>
      </c>
      <c r="C97" t="s">
        <v>117</v>
      </c>
      <c r="D97" t="s">
        <v>133</v>
      </c>
      <c r="E97">
        <f>HYPERLINK("https://github.com/mitsuhashi/chat-togovar/blob/main/answers/chat_togovar/q49/rs727504136.md", "50")</f>
        <v>0</v>
      </c>
      <c r="F97">
        <f>HYPERLINK("https://github.com/mitsuhashi/chat-togovar/blob/main/answers/gpt-4o/q49/rs727504136.md", "16")</f>
        <v>0</v>
      </c>
      <c r="G97">
        <f>HYPERLINK("https://github.com/mitsuhashi/chat-togovar/blob/main/answers/varchat/rs727504136.md", "24")</f>
        <v>0</v>
      </c>
      <c r="H97">
        <v>10</v>
      </c>
      <c r="K97">
        <v>10</v>
      </c>
      <c r="N97">
        <v>10</v>
      </c>
      <c r="Q97">
        <v>10</v>
      </c>
      <c r="T97">
        <v>10</v>
      </c>
      <c r="W97">
        <v>1</v>
      </c>
      <c r="Z97">
        <v>5</v>
      </c>
      <c r="AC97">
        <v>2</v>
      </c>
      <c r="AF97">
        <v>5</v>
      </c>
      <c r="AI97">
        <v>3</v>
      </c>
      <c r="AL97">
        <v>8</v>
      </c>
      <c r="AO97">
        <v>6</v>
      </c>
      <c r="AR97">
        <v>2</v>
      </c>
      <c r="AU97">
        <v>5</v>
      </c>
      <c r="AX97">
        <v>3</v>
      </c>
    </row>
    <row r="98" spans="1:50">
      <c r="A98">
        <v>97</v>
      </c>
      <c r="B98" t="s">
        <v>95</v>
      </c>
      <c r="C98" t="s">
        <v>122</v>
      </c>
      <c r="D98" t="s">
        <v>133</v>
      </c>
      <c r="E98">
        <f>HYPERLINK("https://github.com/mitsuhashi/chat-togovar/blob/main/answers/chat_togovar/q50/rs34637584.md", "50")</f>
        <v>0</v>
      </c>
      <c r="F98">
        <f>HYPERLINK("https://github.com/mitsuhashi/chat-togovar/blob/main/answers/gpt-4o/q50/rs34637584.md", "34")</f>
        <v>0</v>
      </c>
      <c r="G98">
        <f>HYPERLINK("https://github.com/mitsuhashi/chat-togovar/blob/main/answers/varchat/rs34637584.md", "23")</f>
        <v>0</v>
      </c>
      <c r="H98">
        <v>10</v>
      </c>
      <c r="J98" t="s">
        <v>168</v>
      </c>
      <c r="K98">
        <v>10</v>
      </c>
      <c r="N98">
        <v>10</v>
      </c>
      <c r="Q98">
        <v>10</v>
      </c>
      <c r="T98">
        <v>10</v>
      </c>
      <c r="W98">
        <v>8</v>
      </c>
      <c r="Z98">
        <v>8</v>
      </c>
      <c r="AC98">
        <v>6</v>
      </c>
      <c r="AE98" t="s">
        <v>223</v>
      </c>
      <c r="AF98">
        <v>6</v>
      </c>
      <c r="AI98">
        <v>6</v>
      </c>
      <c r="AL98">
        <v>7</v>
      </c>
      <c r="AO98">
        <v>6</v>
      </c>
      <c r="AR98">
        <v>2</v>
      </c>
      <c r="AU98">
        <v>6</v>
      </c>
      <c r="AX98">
        <v>2</v>
      </c>
    </row>
    <row r="99" spans="1:50">
      <c r="A99">
        <v>98</v>
      </c>
      <c r="B99" t="s">
        <v>95</v>
      </c>
      <c r="C99" t="s">
        <v>111</v>
      </c>
      <c r="D99" t="s">
        <v>133</v>
      </c>
      <c r="E99">
        <f>HYPERLINK("https://github.com/mitsuhashi/chat-togovar/blob/main/answers/chat_togovar/q50/rs880315.md", "50")</f>
        <v>0</v>
      </c>
      <c r="F99">
        <f>HYPERLINK("https://github.com/mitsuhashi/chat-togovar/blob/main/answers/gpt-4o/q50/rs880315.md", "28")</f>
        <v>0</v>
      </c>
      <c r="G99">
        <f>HYPERLINK("https://github.com/mitsuhashi/chat-togovar/blob/main/answers/varchat/rs880315.md", "23")</f>
        <v>0</v>
      </c>
      <c r="H99">
        <v>10</v>
      </c>
      <c r="K99">
        <v>10</v>
      </c>
      <c r="N99">
        <v>10</v>
      </c>
      <c r="Q99">
        <v>10</v>
      </c>
      <c r="T99">
        <v>10</v>
      </c>
      <c r="W99">
        <v>1</v>
      </c>
      <c r="Z99">
        <v>7</v>
      </c>
      <c r="AC99">
        <v>7</v>
      </c>
      <c r="AF99">
        <v>7</v>
      </c>
      <c r="AI99">
        <v>6</v>
      </c>
      <c r="AL99">
        <v>7</v>
      </c>
      <c r="AO99">
        <v>5</v>
      </c>
      <c r="AR99">
        <v>2</v>
      </c>
      <c r="AU99">
        <v>7</v>
      </c>
      <c r="AX99">
        <v>2</v>
      </c>
    </row>
    <row r="100" spans="1:50">
      <c r="A100">
        <v>99</v>
      </c>
      <c r="B100" t="s">
        <v>95</v>
      </c>
      <c r="C100" t="s">
        <v>102</v>
      </c>
      <c r="D100" t="s">
        <v>133</v>
      </c>
      <c r="E100">
        <f>HYPERLINK("https://github.com/mitsuhashi/chat-togovar/blob/main/answers/chat_togovar/q50/rs704341.md", "50")</f>
        <v>0</v>
      </c>
      <c r="F100">
        <f>HYPERLINK("https://github.com/mitsuhashi/chat-togovar/blob/main/answers/gpt-4o/q50/rs704341.md", "33")</f>
        <v>0</v>
      </c>
      <c r="G100">
        <f>HYPERLINK("https://github.com/mitsuhashi/chat-togovar/blob/main/answers/varchat/rs704341.md", "25")</f>
        <v>0</v>
      </c>
      <c r="H100">
        <v>10</v>
      </c>
      <c r="K100">
        <v>10</v>
      </c>
      <c r="N100">
        <v>10</v>
      </c>
      <c r="Q100">
        <v>10</v>
      </c>
      <c r="T100">
        <v>10</v>
      </c>
      <c r="W100">
        <v>1</v>
      </c>
      <c r="Z100">
        <v>8</v>
      </c>
      <c r="AC100">
        <v>8</v>
      </c>
      <c r="AF100">
        <v>8</v>
      </c>
      <c r="AI100">
        <v>8</v>
      </c>
      <c r="AL100">
        <v>7</v>
      </c>
      <c r="AO100">
        <v>8</v>
      </c>
      <c r="AR100">
        <v>1</v>
      </c>
      <c r="AU100">
        <v>8</v>
      </c>
      <c r="AX100">
        <v>1</v>
      </c>
    </row>
    <row r="101" spans="1:50">
      <c r="A101">
        <v>100</v>
      </c>
      <c r="B101" t="s">
        <v>95</v>
      </c>
      <c r="C101" t="s">
        <v>105</v>
      </c>
      <c r="D101" t="s">
        <v>133</v>
      </c>
      <c r="E101">
        <f>HYPERLINK("https://github.com/mitsuhashi/chat-togovar/blob/main/answers/chat_togovar/q50/rs571414497.md", "50")</f>
        <v>0</v>
      </c>
      <c r="F101">
        <f>HYPERLINK("https://github.com/mitsuhashi/chat-togovar/blob/main/answers/gpt-4o/q50/rs571414497.md", "45")</f>
        <v>0</v>
      </c>
      <c r="G101">
        <f>HYPERLINK("https://github.com/mitsuhashi/chat-togovar/blob/main/answers/varchat/rs571414497.md", "25")</f>
        <v>0</v>
      </c>
      <c r="H101">
        <v>10</v>
      </c>
      <c r="K101">
        <v>10</v>
      </c>
      <c r="N101">
        <v>10</v>
      </c>
      <c r="Q101">
        <v>10</v>
      </c>
      <c r="T101">
        <v>10</v>
      </c>
      <c r="W101">
        <v>9</v>
      </c>
      <c r="Z101">
        <v>9</v>
      </c>
      <c r="AC101">
        <v>9</v>
      </c>
      <c r="AF101">
        <v>9</v>
      </c>
      <c r="AI101">
        <v>9</v>
      </c>
      <c r="AL101">
        <v>8</v>
      </c>
      <c r="AO101">
        <v>7</v>
      </c>
      <c r="AR101">
        <v>1</v>
      </c>
      <c r="AU101">
        <v>7</v>
      </c>
      <c r="AX101">
        <v>2</v>
      </c>
    </row>
    <row r="102" spans="1:50">
      <c r="A102">
        <v>101</v>
      </c>
      <c r="B102" t="s">
        <v>52</v>
      </c>
      <c r="C102" t="s">
        <v>111</v>
      </c>
      <c r="D102" t="s">
        <v>133</v>
      </c>
      <c r="E102">
        <f>HYPERLINK("https://github.com/mitsuhashi/chat-togovar/blob/main/answers/chat_togovar/q1/rs880315.md", "45")</f>
        <v>0</v>
      </c>
      <c r="F102">
        <f>HYPERLINK("https://github.com/mitsuhashi/chat-togovar/blob/main/answers/gpt-4o/q1/rs880315.md", "22")</f>
        <v>0</v>
      </c>
      <c r="G102">
        <f>HYPERLINK("https://github.com/mitsuhashi/chat-togovar/blob/main/answers/varchat/rs880315.md", "40")</f>
        <v>0</v>
      </c>
      <c r="H102">
        <v>9</v>
      </c>
      <c r="K102">
        <v>9</v>
      </c>
      <c r="N102">
        <v>9</v>
      </c>
      <c r="Q102">
        <v>9</v>
      </c>
      <c r="T102">
        <v>9</v>
      </c>
      <c r="W102">
        <v>1</v>
      </c>
      <c r="Z102">
        <v>7</v>
      </c>
      <c r="AC102">
        <v>8</v>
      </c>
      <c r="AF102">
        <v>1</v>
      </c>
      <c r="AI102">
        <v>5</v>
      </c>
      <c r="AL102">
        <v>8</v>
      </c>
      <c r="AO102">
        <v>8</v>
      </c>
      <c r="AR102">
        <v>8</v>
      </c>
      <c r="AU102">
        <v>8</v>
      </c>
      <c r="AX102">
        <v>8</v>
      </c>
    </row>
    <row r="103" spans="1:50">
      <c r="A103">
        <v>102</v>
      </c>
      <c r="B103" t="s">
        <v>53</v>
      </c>
      <c r="C103" t="s">
        <v>131</v>
      </c>
      <c r="D103" t="s">
        <v>133</v>
      </c>
      <c r="E103">
        <f>HYPERLINK("https://github.com/mitsuhashi/chat-togovar/blob/main/answers/chat_togovar/q2/rs796052984.md", "29")</f>
        <v>0</v>
      </c>
      <c r="F103">
        <f>HYPERLINK("https://github.com/mitsuhashi/chat-togovar/blob/main/answers/gpt-4o/q2/rs796052984.md", "14")</f>
        <v>0</v>
      </c>
      <c r="G103">
        <f>HYPERLINK("https://github.com/mitsuhashi/chat-togovar/blob/main/answers/varchat/rs796052984.md", "21")</f>
        <v>0</v>
      </c>
      <c r="H103">
        <v>5</v>
      </c>
      <c r="J103" t="s">
        <v>169</v>
      </c>
      <c r="K103">
        <v>7</v>
      </c>
      <c r="N103">
        <v>5</v>
      </c>
      <c r="Q103">
        <v>5</v>
      </c>
      <c r="T103">
        <v>7</v>
      </c>
      <c r="W103">
        <v>0</v>
      </c>
      <c r="Y103" t="s">
        <v>220</v>
      </c>
      <c r="Z103">
        <v>5</v>
      </c>
      <c r="AC103">
        <v>5</v>
      </c>
      <c r="AF103">
        <v>0</v>
      </c>
      <c r="AI103">
        <v>4</v>
      </c>
      <c r="AL103">
        <v>5</v>
      </c>
      <c r="AO103">
        <v>5</v>
      </c>
      <c r="AR103">
        <v>1</v>
      </c>
      <c r="AU103">
        <v>5</v>
      </c>
      <c r="AX103">
        <v>5</v>
      </c>
    </row>
    <row r="104" spans="1:50">
      <c r="A104">
        <v>103</v>
      </c>
      <c r="B104" t="s">
        <v>54</v>
      </c>
      <c r="C104" t="s">
        <v>122</v>
      </c>
      <c r="D104" t="s">
        <v>133</v>
      </c>
      <c r="E104">
        <f>HYPERLINK("https://github.com/mitsuhashi/chat-togovar/blob/main/answers/chat_togovar/q3/rs34637584.md", "50")</f>
        <v>0</v>
      </c>
      <c r="F104">
        <f>HYPERLINK("https://github.com/mitsuhashi/chat-togovar/blob/main/answers/gpt-4o/q3/rs34637584.md", "11")</f>
        <v>0</v>
      </c>
      <c r="G104">
        <f>HYPERLINK("https://github.com/mitsuhashi/chat-togovar/blob/main/answers/varchat/rs34637584.md", "48")</f>
        <v>0</v>
      </c>
      <c r="H104">
        <v>10</v>
      </c>
      <c r="K104">
        <v>10</v>
      </c>
      <c r="N104">
        <v>10</v>
      </c>
      <c r="Q104">
        <v>10</v>
      </c>
      <c r="T104">
        <v>10</v>
      </c>
      <c r="W104">
        <v>0</v>
      </c>
      <c r="Z104">
        <v>5</v>
      </c>
      <c r="AC104">
        <v>3</v>
      </c>
      <c r="AF104">
        <v>0</v>
      </c>
      <c r="AI104">
        <v>3</v>
      </c>
      <c r="AL104">
        <v>10</v>
      </c>
      <c r="AO104">
        <v>10</v>
      </c>
      <c r="AR104">
        <v>8</v>
      </c>
      <c r="AU104">
        <v>10</v>
      </c>
      <c r="AX104">
        <v>10</v>
      </c>
    </row>
    <row r="105" spans="1:50">
      <c r="A105">
        <v>104</v>
      </c>
      <c r="B105" t="s">
        <v>96</v>
      </c>
      <c r="C105" t="s">
        <v>106</v>
      </c>
      <c r="D105" t="s">
        <v>133</v>
      </c>
      <c r="E105">
        <f>HYPERLINK("https://github.com/mitsuhashi/chat-togovar/blob/main/answers/chat_togovar/q4/rs80356821.md", "35")</f>
        <v>0</v>
      </c>
      <c r="F105">
        <f>HYPERLINK("https://github.com/mitsuhashi/chat-togovar/blob/main/answers/gpt-4o/q4/rs80356821.md", "11")</f>
        <v>0</v>
      </c>
      <c r="G105">
        <f>HYPERLINK("https://github.com/mitsuhashi/chat-togovar/blob/main/answers/varchat/rs80356821.md", "25")</f>
        <v>0</v>
      </c>
      <c r="H105">
        <v>7</v>
      </c>
      <c r="J105" t="s">
        <v>170</v>
      </c>
      <c r="K105">
        <v>7</v>
      </c>
      <c r="N105">
        <v>7</v>
      </c>
      <c r="Q105">
        <v>7</v>
      </c>
      <c r="T105">
        <v>7</v>
      </c>
      <c r="W105">
        <v>0</v>
      </c>
      <c r="Z105">
        <v>4</v>
      </c>
      <c r="AC105">
        <v>4</v>
      </c>
      <c r="AF105">
        <v>0</v>
      </c>
      <c r="AI105">
        <v>3</v>
      </c>
      <c r="AL105">
        <v>5</v>
      </c>
      <c r="AO105">
        <v>5</v>
      </c>
      <c r="AR105">
        <v>5</v>
      </c>
      <c r="AU105">
        <v>5</v>
      </c>
      <c r="AX105">
        <v>5</v>
      </c>
    </row>
    <row r="106" spans="1:50">
      <c r="A106">
        <v>105</v>
      </c>
      <c r="B106" t="s">
        <v>55</v>
      </c>
      <c r="C106" t="s">
        <v>118</v>
      </c>
      <c r="D106" t="s">
        <v>133</v>
      </c>
      <c r="E106">
        <f>HYPERLINK("https://github.com/mitsuhashi/chat-togovar/blob/main/answers/chat_togovar/q5/rs886042528.md", "50")</f>
        <v>0</v>
      </c>
      <c r="F106">
        <f>HYPERLINK("https://github.com/mitsuhashi/chat-togovar/blob/main/answers/gpt-4o/q5/rs886042528.md", "5")</f>
        <v>0</v>
      </c>
      <c r="G106">
        <f>HYPERLINK("https://github.com/mitsuhashi/chat-togovar/blob/main/answers/varchat/rs886042528.md", "20")</f>
        <v>0</v>
      </c>
      <c r="H106">
        <v>10</v>
      </c>
      <c r="K106">
        <v>10</v>
      </c>
      <c r="N106">
        <v>10</v>
      </c>
      <c r="Q106">
        <v>10</v>
      </c>
      <c r="T106">
        <v>10</v>
      </c>
      <c r="W106">
        <v>0</v>
      </c>
      <c r="Z106">
        <v>3</v>
      </c>
      <c r="AC106">
        <v>1</v>
      </c>
      <c r="AF106">
        <v>0</v>
      </c>
      <c r="AI106">
        <v>1</v>
      </c>
      <c r="AL106">
        <v>5</v>
      </c>
      <c r="AO106">
        <v>5</v>
      </c>
      <c r="AR106">
        <v>1</v>
      </c>
      <c r="AU106">
        <v>5</v>
      </c>
      <c r="AX106">
        <v>4</v>
      </c>
    </row>
    <row r="107" spans="1:50">
      <c r="A107">
        <v>106</v>
      </c>
      <c r="B107" t="s">
        <v>97</v>
      </c>
      <c r="C107" t="s">
        <v>115</v>
      </c>
      <c r="D107" t="s">
        <v>133</v>
      </c>
      <c r="E107">
        <f>HYPERLINK("https://github.com/mitsuhashi/chat-togovar/blob/main/answers/chat_togovar/q6/rs763684724.md", "50")</f>
        <v>0</v>
      </c>
      <c r="F107">
        <f>HYPERLINK("https://github.com/mitsuhashi/chat-togovar/blob/main/answers/gpt-4o/q6/rs763684724.md", "15")</f>
        <v>0</v>
      </c>
      <c r="G107">
        <f>HYPERLINK("https://github.com/mitsuhashi/chat-togovar/blob/main/answers/varchat/rs763684724.md", "28")</f>
        <v>0</v>
      </c>
      <c r="H107">
        <v>10</v>
      </c>
      <c r="K107">
        <v>10</v>
      </c>
      <c r="N107">
        <v>10</v>
      </c>
      <c r="Q107">
        <v>10</v>
      </c>
      <c r="T107">
        <v>10</v>
      </c>
      <c r="W107">
        <v>2</v>
      </c>
      <c r="Z107">
        <v>5</v>
      </c>
      <c r="AC107">
        <v>1</v>
      </c>
      <c r="AF107">
        <v>2</v>
      </c>
      <c r="AI107">
        <v>5</v>
      </c>
      <c r="AL107">
        <v>7</v>
      </c>
      <c r="AO107">
        <v>7</v>
      </c>
      <c r="AR107">
        <v>2</v>
      </c>
      <c r="AU107">
        <v>5</v>
      </c>
      <c r="AX107">
        <v>7</v>
      </c>
    </row>
    <row r="108" spans="1:50">
      <c r="A108">
        <v>107</v>
      </c>
      <c r="B108" t="s">
        <v>56</v>
      </c>
      <c r="C108" t="s">
        <v>105</v>
      </c>
      <c r="D108" t="s">
        <v>133</v>
      </c>
      <c r="E108">
        <f>HYPERLINK("https://github.com/mitsuhashi/chat-togovar/blob/main/answers/chat_togovar/q7/rs571414497.md", "48")</f>
        <v>0</v>
      </c>
      <c r="F108">
        <f>HYPERLINK("https://github.com/mitsuhashi/chat-togovar/blob/main/answers/gpt-4o/q7/rs571414497.md", "21")</f>
        <v>0</v>
      </c>
      <c r="G108">
        <f>HYPERLINK("https://github.com/mitsuhashi/chat-togovar/blob/main/answers/varchat/rs571414497.md", "43")</f>
        <v>0</v>
      </c>
      <c r="H108">
        <v>10</v>
      </c>
      <c r="K108">
        <v>10</v>
      </c>
      <c r="N108">
        <v>9</v>
      </c>
      <c r="Q108">
        <v>9</v>
      </c>
      <c r="T108">
        <v>10</v>
      </c>
      <c r="W108">
        <v>1</v>
      </c>
      <c r="Z108">
        <v>7</v>
      </c>
      <c r="AC108">
        <v>7</v>
      </c>
      <c r="AF108">
        <v>1</v>
      </c>
      <c r="AI108">
        <v>5</v>
      </c>
      <c r="AL108">
        <v>9</v>
      </c>
      <c r="AO108">
        <v>9</v>
      </c>
      <c r="AR108">
        <v>7</v>
      </c>
      <c r="AU108">
        <v>9</v>
      </c>
      <c r="AX108">
        <v>9</v>
      </c>
    </row>
    <row r="109" spans="1:50">
      <c r="A109">
        <v>108</v>
      </c>
      <c r="B109" t="s">
        <v>57</v>
      </c>
      <c r="C109" t="s">
        <v>119</v>
      </c>
      <c r="D109" t="s">
        <v>133</v>
      </c>
      <c r="E109">
        <f>HYPERLINK("https://github.com/mitsuhashi/chat-togovar/blob/main/answers/chat_togovar/q8/rs1057519999.md", "45")</f>
        <v>0</v>
      </c>
      <c r="F109">
        <f>HYPERLINK("https://github.com/mitsuhashi/chat-togovar/blob/main/answers/gpt-4o/q8/rs1057519999.md", "35")</f>
        <v>0</v>
      </c>
      <c r="G109">
        <f>HYPERLINK("https://github.com/mitsuhashi/chat-togovar/blob/main/answers/varchat/rs1057519999.md", "33")</f>
        <v>0</v>
      </c>
      <c r="H109">
        <v>9</v>
      </c>
      <c r="K109">
        <v>9</v>
      </c>
      <c r="N109">
        <v>9</v>
      </c>
      <c r="Q109">
        <v>9</v>
      </c>
      <c r="T109">
        <v>9</v>
      </c>
      <c r="W109">
        <v>8</v>
      </c>
      <c r="Z109">
        <v>9</v>
      </c>
      <c r="AC109">
        <v>5</v>
      </c>
      <c r="AF109">
        <v>5</v>
      </c>
      <c r="AI109">
        <v>8</v>
      </c>
      <c r="AL109">
        <v>8</v>
      </c>
      <c r="AO109">
        <v>8</v>
      </c>
      <c r="AR109">
        <v>2</v>
      </c>
      <c r="AU109">
        <v>8</v>
      </c>
      <c r="AX109">
        <v>7</v>
      </c>
    </row>
    <row r="110" spans="1:50">
      <c r="A110">
        <v>109</v>
      </c>
      <c r="B110" t="s">
        <v>58</v>
      </c>
      <c r="C110" t="s">
        <v>122</v>
      </c>
      <c r="D110" t="s">
        <v>133</v>
      </c>
      <c r="E110">
        <f>HYPERLINK("https://github.com/mitsuhashi/chat-togovar/blob/main/answers/chat_togovar/q9/rs34637584.md", "50")</f>
        <v>0</v>
      </c>
      <c r="F110">
        <f>HYPERLINK("https://github.com/mitsuhashi/chat-togovar/blob/main/answers/gpt-4o/q9/rs34637584.md", "14")</f>
        <v>0</v>
      </c>
      <c r="G110">
        <f>HYPERLINK("https://github.com/mitsuhashi/chat-togovar/blob/main/answers/varchat/rs34637584.md", "30")</f>
        <v>0</v>
      </c>
      <c r="H110">
        <v>10</v>
      </c>
      <c r="K110">
        <v>10</v>
      </c>
      <c r="N110">
        <v>10</v>
      </c>
      <c r="Q110">
        <v>10</v>
      </c>
      <c r="T110">
        <v>10</v>
      </c>
      <c r="W110">
        <v>1</v>
      </c>
      <c r="Z110">
        <v>5</v>
      </c>
      <c r="AC110">
        <v>2</v>
      </c>
      <c r="AF110">
        <v>1</v>
      </c>
      <c r="AI110">
        <v>5</v>
      </c>
      <c r="AL110">
        <v>8</v>
      </c>
      <c r="AO110">
        <v>6</v>
      </c>
      <c r="AR110">
        <v>2</v>
      </c>
      <c r="AU110">
        <v>8</v>
      </c>
      <c r="AX110">
        <v>6</v>
      </c>
    </row>
    <row r="111" spans="1:50">
      <c r="A111">
        <v>110</v>
      </c>
      <c r="B111" t="s">
        <v>59</v>
      </c>
      <c r="C111" t="s">
        <v>127</v>
      </c>
      <c r="D111" t="s">
        <v>133</v>
      </c>
      <c r="E111">
        <f>HYPERLINK("https://github.com/mitsuhashi/chat-togovar/blob/main/answers/chat_togovar/q10/rs1170153450.md", "50")</f>
        <v>0</v>
      </c>
      <c r="F111">
        <f>HYPERLINK("https://github.com/mitsuhashi/chat-togovar/blob/main/answers/gpt-4o/q10/rs1170153450.md", "13")</f>
        <v>0</v>
      </c>
      <c r="G111">
        <f>HYPERLINK("https://github.com/mitsuhashi/chat-togovar/blob/main/answers/varchat/rs1170153450.md", "31")</f>
        <v>0</v>
      </c>
      <c r="H111">
        <v>10</v>
      </c>
      <c r="K111">
        <v>10</v>
      </c>
      <c r="N111">
        <v>10</v>
      </c>
      <c r="Q111">
        <v>10</v>
      </c>
      <c r="T111">
        <v>10</v>
      </c>
      <c r="W111">
        <v>0</v>
      </c>
      <c r="Y111" t="s">
        <v>221</v>
      </c>
      <c r="Z111">
        <v>5</v>
      </c>
      <c r="AC111">
        <v>3</v>
      </c>
      <c r="AF111">
        <v>0</v>
      </c>
      <c r="AI111">
        <v>5</v>
      </c>
      <c r="AL111">
        <v>8</v>
      </c>
      <c r="AO111">
        <v>7</v>
      </c>
      <c r="AR111">
        <v>2</v>
      </c>
      <c r="AU111">
        <v>8</v>
      </c>
      <c r="AX111">
        <v>6</v>
      </c>
    </row>
    <row r="112" spans="1:50">
      <c r="A112">
        <v>111</v>
      </c>
      <c r="B112" t="s">
        <v>98</v>
      </c>
      <c r="C112" t="s">
        <v>118</v>
      </c>
      <c r="D112" t="s">
        <v>133</v>
      </c>
      <c r="E112">
        <f>HYPERLINK("https://github.com/mitsuhashi/chat-togovar/blob/main/answers/chat_togovar/q11/rs886042528.md", "45")</f>
        <v>0</v>
      </c>
      <c r="F112">
        <f>HYPERLINK("https://github.com/mitsuhashi/chat-togovar/blob/main/answers/gpt-4o/q11/rs886042528.md", "45")</f>
        <v>0</v>
      </c>
      <c r="G112">
        <f>HYPERLINK("https://github.com/mitsuhashi/chat-togovar/blob/main/answers/varchat/rs886042528.md", "35")</f>
        <v>0</v>
      </c>
      <c r="H112">
        <v>9</v>
      </c>
      <c r="K112">
        <v>9</v>
      </c>
      <c r="N112">
        <v>9</v>
      </c>
      <c r="Q112">
        <v>9</v>
      </c>
      <c r="T112">
        <v>9</v>
      </c>
      <c r="W112">
        <v>9</v>
      </c>
      <c r="Z112">
        <v>9</v>
      </c>
      <c r="AC112">
        <v>9</v>
      </c>
      <c r="AF112">
        <v>9</v>
      </c>
      <c r="AI112">
        <v>9</v>
      </c>
      <c r="AL112">
        <v>8</v>
      </c>
      <c r="AO112">
        <v>8</v>
      </c>
      <c r="AR112">
        <v>5</v>
      </c>
      <c r="AU112">
        <v>8</v>
      </c>
      <c r="AX112">
        <v>6</v>
      </c>
    </row>
    <row r="113" spans="1:50">
      <c r="A113">
        <v>112</v>
      </c>
      <c r="B113" t="s">
        <v>60</v>
      </c>
      <c r="C113" t="s">
        <v>114</v>
      </c>
      <c r="D113" t="s">
        <v>133</v>
      </c>
      <c r="E113">
        <f>HYPERLINK("https://github.com/mitsuhashi/chat-togovar/blob/main/answers/chat_togovar/q12/rs794726784.md", "45")</f>
        <v>0</v>
      </c>
      <c r="F113">
        <f>HYPERLINK("https://github.com/mitsuhashi/chat-togovar/blob/main/answers/gpt-4o/q12/rs794726784.md", "27")</f>
        <v>0</v>
      </c>
      <c r="G113">
        <f>HYPERLINK("https://github.com/mitsuhashi/chat-togovar/blob/main/answers/varchat/rs794726784.md", "35")</f>
        <v>0</v>
      </c>
      <c r="H113">
        <v>9</v>
      </c>
      <c r="K113">
        <v>9</v>
      </c>
      <c r="N113">
        <v>9</v>
      </c>
      <c r="Q113">
        <v>9</v>
      </c>
      <c r="T113">
        <v>9</v>
      </c>
      <c r="W113">
        <v>1</v>
      </c>
      <c r="Z113">
        <v>9</v>
      </c>
      <c r="AC113">
        <v>9</v>
      </c>
      <c r="AF113">
        <v>1</v>
      </c>
      <c r="AI113">
        <v>7</v>
      </c>
      <c r="AL113">
        <v>8</v>
      </c>
      <c r="AO113">
        <v>8</v>
      </c>
      <c r="AR113">
        <v>5</v>
      </c>
      <c r="AU113">
        <v>8</v>
      </c>
      <c r="AX113">
        <v>6</v>
      </c>
    </row>
    <row r="114" spans="1:50">
      <c r="A114">
        <v>113</v>
      </c>
      <c r="B114" t="s">
        <v>61</v>
      </c>
      <c r="C114" t="s">
        <v>108</v>
      </c>
      <c r="D114" t="s">
        <v>133</v>
      </c>
      <c r="E114">
        <f>HYPERLINK("https://github.com/mitsuhashi/chat-togovar/blob/main/answers/chat_togovar/q13/rs431905511.md", "45")</f>
        <v>0</v>
      </c>
      <c r="F114">
        <f>HYPERLINK("https://github.com/mitsuhashi/chat-togovar/blob/main/answers/gpt-4o/q13/rs431905511.md", "44")</f>
        <v>0</v>
      </c>
      <c r="G114">
        <f>HYPERLINK("https://github.com/mitsuhashi/chat-togovar/blob/main/answers/varchat/rs431905511.md", "35")</f>
        <v>0</v>
      </c>
      <c r="H114">
        <v>9</v>
      </c>
      <c r="K114">
        <v>9</v>
      </c>
      <c r="N114">
        <v>9</v>
      </c>
      <c r="Q114">
        <v>9</v>
      </c>
      <c r="T114">
        <v>9</v>
      </c>
      <c r="W114">
        <v>9</v>
      </c>
      <c r="Z114">
        <v>9</v>
      </c>
      <c r="AC114">
        <v>9</v>
      </c>
      <c r="AF114">
        <v>8</v>
      </c>
      <c r="AI114">
        <v>9</v>
      </c>
      <c r="AL114">
        <v>8</v>
      </c>
      <c r="AO114">
        <v>8</v>
      </c>
      <c r="AR114">
        <v>5</v>
      </c>
      <c r="AU114">
        <v>8</v>
      </c>
      <c r="AX114">
        <v>6</v>
      </c>
    </row>
    <row r="115" spans="1:50">
      <c r="A115">
        <v>114</v>
      </c>
      <c r="B115" t="s">
        <v>62</v>
      </c>
      <c r="C115" t="s">
        <v>110</v>
      </c>
      <c r="D115" t="s">
        <v>133</v>
      </c>
      <c r="E115">
        <f>HYPERLINK("https://github.com/mitsuhashi/chat-togovar/blob/main/answers/chat_togovar/q14/rs745774658.md", "50")</f>
        <v>0</v>
      </c>
      <c r="F115">
        <f>HYPERLINK("https://github.com/mitsuhashi/chat-togovar/blob/main/answers/gpt-4o/q14/rs745774658.md", "24")</f>
        <v>0</v>
      </c>
      <c r="G115">
        <f>HYPERLINK("https://github.com/mitsuhashi/chat-togovar/blob/main/answers/varchat/rs745774658.md", "27")</f>
        <v>0</v>
      </c>
      <c r="H115">
        <v>10</v>
      </c>
      <c r="K115">
        <v>10</v>
      </c>
      <c r="N115">
        <v>10</v>
      </c>
      <c r="Q115">
        <v>10</v>
      </c>
      <c r="T115">
        <v>10</v>
      </c>
      <c r="W115">
        <v>1</v>
      </c>
      <c r="Z115">
        <v>8</v>
      </c>
      <c r="AC115">
        <v>8</v>
      </c>
      <c r="AF115">
        <v>1</v>
      </c>
      <c r="AI115">
        <v>6</v>
      </c>
      <c r="AL115">
        <v>8</v>
      </c>
      <c r="AO115">
        <v>7</v>
      </c>
      <c r="AR115">
        <v>2</v>
      </c>
      <c r="AU115">
        <v>7</v>
      </c>
      <c r="AX115">
        <v>3</v>
      </c>
    </row>
    <row r="116" spans="1:50">
      <c r="A116">
        <v>115</v>
      </c>
      <c r="B116" t="s">
        <v>63</v>
      </c>
      <c r="C116" t="s">
        <v>126</v>
      </c>
      <c r="D116" t="s">
        <v>133</v>
      </c>
      <c r="E116">
        <f>HYPERLINK("https://github.com/mitsuhashi/chat-togovar/blob/main/answers/chat_togovar/q15/rs1489788269.md", "50")</f>
        <v>0</v>
      </c>
      <c r="F116">
        <f>HYPERLINK("https://github.com/mitsuhashi/chat-togovar/blob/main/answers/gpt-4o/q15/rs1489788269.md", "18")</f>
        <v>0</v>
      </c>
      <c r="G116">
        <f>HYPERLINK("https://github.com/mitsuhashi/chat-togovar/blob/main/answers/varchat/rs1489788269.md", "30")</f>
        <v>0</v>
      </c>
      <c r="H116">
        <v>10</v>
      </c>
      <c r="J116" t="s">
        <v>171</v>
      </c>
      <c r="K116">
        <v>10</v>
      </c>
      <c r="N116">
        <v>10</v>
      </c>
      <c r="Q116">
        <v>10</v>
      </c>
      <c r="T116">
        <v>10</v>
      </c>
      <c r="W116">
        <v>1</v>
      </c>
      <c r="Z116">
        <v>6</v>
      </c>
      <c r="AC116">
        <v>5</v>
      </c>
      <c r="AF116">
        <v>1</v>
      </c>
      <c r="AI116">
        <v>5</v>
      </c>
      <c r="AL116">
        <v>8</v>
      </c>
      <c r="AO116">
        <v>8</v>
      </c>
      <c r="AR116">
        <v>2</v>
      </c>
      <c r="AU116">
        <v>8</v>
      </c>
      <c r="AX116">
        <v>4</v>
      </c>
    </row>
    <row r="117" spans="1:50">
      <c r="A117">
        <v>116</v>
      </c>
      <c r="B117" t="s">
        <v>64</v>
      </c>
      <c r="C117" t="s">
        <v>104</v>
      </c>
      <c r="D117" t="s">
        <v>132</v>
      </c>
      <c r="E117">
        <f>HYPERLINK("https://github.com/mitsuhashi/chat-togovar/blob/main/answers/chat_togovar/q16/rs12037987.md", "36")</f>
        <v>0</v>
      </c>
      <c r="F117">
        <f>HYPERLINK("https://github.com/mitsuhashi/chat-togovar/blob/main/answers/gpt-4o/q16/rs12037987.md", "23")</f>
        <v>0</v>
      </c>
      <c r="G117">
        <f>HYPERLINK("https://github.com/mitsuhashi/chat-togovar/blob/main/answers/varchat/rs12037987.md", "45")</f>
        <v>0</v>
      </c>
      <c r="H117">
        <v>8</v>
      </c>
      <c r="K117">
        <v>8</v>
      </c>
      <c r="N117">
        <v>5</v>
      </c>
      <c r="P117" t="s">
        <v>186</v>
      </c>
      <c r="Q117">
        <v>7</v>
      </c>
      <c r="T117">
        <v>8</v>
      </c>
      <c r="W117">
        <v>1</v>
      </c>
      <c r="Z117">
        <v>8</v>
      </c>
      <c r="AC117">
        <v>6</v>
      </c>
      <c r="AF117">
        <v>1</v>
      </c>
      <c r="AI117">
        <v>7</v>
      </c>
      <c r="AL117">
        <v>9</v>
      </c>
      <c r="AO117">
        <v>9</v>
      </c>
      <c r="AR117">
        <v>9</v>
      </c>
      <c r="AU117">
        <v>9</v>
      </c>
      <c r="AX117">
        <v>9</v>
      </c>
    </row>
    <row r="118" spans="1:50">
      <c r="A118">
        <v>117</v>
      </c>
      <c r="B118" t="s">
        <v>65</v>
      </c>
      <c r="C118" t="s">
        <v>115</v>
      </c>
      <c r="D118" t="s">
        <v>133</v>
      </c>
      <c r="E118">
        <f>HYPERLINK("https://github.com/mitsuhashi/chat-togovar/blob/main/answers/chat_togovar/q17/rs763684724.md", "50")</f>
        <v>0</v>
      </c>
      <c r="F118">
        <f>HYPERLINK("https://github.com/mitsuhashi/chat-togovar/blob/main/answers/gpt-4o/q17/rs763684724.md", "19")</f>
        <v>0</v>
      </c>
      <c r="G118">
        <f>HYPERLINK("https://github.com/mitsuhashi/chat-togovar/blob/main/answers/varchat/rs763684724.md", "34")</f>
        <v>0</v>
      </c>
      <c r="H118">
        <v>10</v>
      </c>
      <c r="K118">
        <v>10</v>
      </c>
      <c r="N118">
        <v>10</v>
      </c>
      <c r="Q118">
        <v>10</v>
      </c>
      <c r="T118">
        <v>10</v>
      </c>
      <c r="W118">
        <v>0</v>
      </c>
      <c r="Z118">
        <v>7</v>
      </c>
      <c r="AC118">
        <v>6</v>
      </c>
      <c r="AF118">
        <v>1</v>
      </c>
      <c r="AI118">
        <v>5</v>
      </c>
      <c r="AL118">
        <v>8</v>
      </c>
      <c r="AO118">
        <v>8</v>
      </c>
      <c r="AR118">
        <v>5</v>
      </c>
      <c r="AU118">
        <v>8</v>
      </c>
      <c r="AX118">
        <v>5</v>
      </c>
    </row>
    <row r="119" spans="1:50">
      <c r="A119">
        <v>118</v>
      </c>
      <c r="B119" t="s">
        <v>66</v>
      </c>
      <c r="C119" t="s">
        <v>114</v>
      </c>
      <c r="D119" t="s">
        <v>133</v>
      </c>
      <c r="E119">
        <f>HYPERLINK("https://github.com/mitsuhashi/chat-togovar/blob/main/answers/chat_togovar/q18/rs794726784.md", "45")</f>
        <v>0</v>
      </c>
      <c r="F119">
        <f>HYPERLINK("https://github.com/mitsuhashi/chat-togovar/blob/main/answers/gpt-4o/q18/rs794726784.md", "21")</f>
        <v>0</v>
      </c>
      <c r="G119">
        <f>HYPERLINK("https://github.com/mitsuhashi/chat-togovar/blob/main/answers/varchat/rs794726784.md", "35")</f>
        <v>0</v>
      </c>
      <c r="H119">
        <v>9</v>
      </c>
      <c r="K119">
        <v>9</v>
      </c>
      <c r="N119">
        <v>9</v>
      </c>
      <c r="Q119">
        <v>9</v>
      </c>
      <c r="T119">
        <v>9</v>
      </c>
      <c r="W119">
        <v>1</v>
      </c>
      <c r="Z119">
        <v>7</v>
      </c>
      <c r="AC119">
        <v>7</v>
      </c>
      <c r="AF119">
        <v>1</v>
      </c>
      <c r="AI119">
        <v>5</v>
      </c>
      <c r="AL119">
        <v>8</v>
      </c>
      <c r="AO119">
        <v>8</v>
      </c>
      <c r="AR119">
        <v>5</v>
      </c>
      <c r="AU119">
        <v>8</v>
      </c>
      <c r="AX119">
        <v>6</v>
      </c>
    </row>
    <row r="120" spans="1:50">
      <c r="A120">
        <v>119</v>
      </c>
      <c r="B120" t="s">
        <v>67</v>
      </c>
      <c r="C120" t="s">
        <v>106</v>
      </c>
      <c r="D120" t="s">
        <v>133</v>
      </c>
      <c r="E120">
        <f>HYPERLINK("https://github.com/mitsuhashi/chat-togovar/blob/main/answers/chat_togovar/q19/rs80356821.md", "43")</f>
        <v>0</v>
      </c>
      <c r="F120">
        <f>HYPERLINK("https://github.com/mitsuhashi/chat-togovar/blob/main/answers/gpt-4o/q19/rs80356821.md", "21")</f>
        <v>0</v>
      </c>
      <c r="G120">
        <f>HYPERLINK("https://github.com/mitsuhashi/chat-togovar/blob/main/answers/varchat/rs80356821.md", "35")</f>
        <v>0</v>
      </c>
      <c r="H120">
        <v>9</v>
      </c>
      <c r="K120">
        <v>9</v>
      </c>
      <c r="N120">
        <v>7</v>
      </c>
      <c r="Q120">
        <v>9</v>
      </c>
      <c r="T120">
        <v>9</v>
      </c>
      <c r="W120">
        <v>1</v>
      </c>
      <c r="Z120">
        <v>7</v>
      </c>
      <c r="AC120">
        <v>7</v>
      </c>
      <c r="AF120">
        <v>1</v>
      </c>
      <c r="AI120">
        <v>5</v>
      </c>
      <c r="AL120">
        <v>8</v>
      </c>
      <c r="AO120">
        <v>8</v>
      </c>
      <c r="AR120">
        <v>5</v>
      </c>
      <c r="AU120">
        <v>8</v>
      </c>
      <c r="AX120">
        <v>6</v>
      </c>
    </row>
    <row r="121" spans="1:50">
      <c r="A121">
        <v>120</v>
      </c>
      <c r="B121" t="s">
        <v>68</v>
      </c>
      <c r="C121" t="s">
        <v>120</v>
      </c>
      <c r="D121" t="s">
        <v>133</v>
      </c>
      <c r="E121">
        <f>HYPERLINK("https://github.com/mitsuhashi/chat-togovar/blob/main/answers/chat_togovar/q20/rs794727152.md", "40")</f>
        <v>0</v>
      </c>
      <c r="F121">
        <f>HYPERLINK("https://github.com/mitsuhashi/chat-togovar/blob/main/answers/gpt-4o/q20/rs794727152.md", "21")</f>
        <v>0</v>
      </c>
      <c r="G121">
        <f>HYPERLINK("https://github.com/mitsuhashi/chat-togovar/blob/main/answers/varchat/rs794727152.md", "29")</f>
        <v>0</v>
      </c>
      <c r="H121">
        <v>8</v>
      </c>
      <c r="K121">
        <v>8</v>
      </c>
      <c r="N121">
        <v>8</v>
      </c>
      <c r="Q121">
        <v>8</v>
      </c>
      <c r="T121">
        <v>8</v>
      </c>
      <c r="W121">
        <v>1</v>
      </c>
      <c r="Z121">
        <v>7</v>
      </c>
      <c r="AC121">
        <v>7</v>
      </c>
      <c r="AF121">
        <v>1</v>
      </c>
      <c r="AI121">
        <v>5</v>
      </c>
      <c r="AL121">
        <v>8</v>
      </c>
      <c r="AO121">
        <v>7</v>
      </c>
      <c r="AR121">
        <v>2</v>
      </c>
      <c r="AU121">
        <v>7</v>
      </c>
      <c r="AX121">
        <v>5</v>
      </c>
    </row>
    <row r="122" spans="1:50">
      <c r="A122">
        <v>121</v>
      </c>
      <c r="B122" t="s">
        <v>69</v>
      </c>
      <c r="C122" t="s">
        <v>115</v>
      </c>
      <c r="D122" t="s">
        <v>133</v>
      </c>
      <c r="E122">
        <f>HYPERLINK("https://github.com/mitsuhashi/chat-togovar/blob/main/answers/chat_togovar/q21/rs763684724.md", "43")</f>
        <v>0</v>
      </c>
      <c r="F122">
        <f>HYPERLINK("https://github.com/mitsuhashi/chat-togovar/blob/main/answers/gpt-4o/q21/rs763684724.md", "36")</f>
        <v>0</v>
      </c>
      <c r="G122">
        <f>HYPERLINK("https://github.com/mitsuhashi/chat-togovar/blob/main/answers/varchat/rs763684724.md", "34")</f>
        <v>0</v>
      </c>
      <c r="H122">
        <v>8</v>
      </c>
      <c r="K122">
        <v>9</v>
      </c>
      <c r="N122">
        <v>9</v>
      </c>
      <c r="Q122">
        <v>8</v>
      </c>
      <c r="T122">
        <v>9</v>
      </c>
      <c r="W122">
        <v>8</v>
      </c>
      <c r="Z122">
        <v>8</v>
      </c>
      <c r="AC122">
        <v>5</v>
      </c>
      <c r="AF122">
        <v>8</v>
      </c>
      <c r="AI122">
        <v>7</v>
      </c>
      <c r="AL122">
        <v>8</v>
      </c>
      <c r="AO122">
        <v>8</v>
      </c>
      <c r="AR122">
        <v>4</v>
      </c>
      <c r="AU122">
        <v>8</v>
      </c>
      <c r="AX122">
        <v>6</v>
      </c>
    </row>
    <row r="123" spans="1:50">
      <c r="A123">
        <v>122</v>
      </c>
      <c r="B123" t="s">
        <v>99</v>
      </c>
      <c r="C123" t="s">
        <v>103</v>
      </c>
      <c r="D123" t="s">
        <v>132</v>
      </c>
      <c r="E123">
        <f>HYPERLINK("https://github.com/mitsuhashi/chat-togovar/blob/main/answers/chat_togovar/q22/rs762927460.md", "40")</f>
        <v>0</v>
      </c>
      <c r="F123">
        <f>HYPERLINK("https://github.com/mitsuhashi/chat-togovar/blob/main/answers/gpt-4o/q22/rs762927460.md", "23")</f>
        <v>0</v>
      </c>
      <c r="G123">
        <f>HYPERLINK("https://github.com/mitsuhashi/chat-togovar/blob/main/answers/varchat/rs762927460.md", "45")</f>
        <v>0</v>
      </c>
      <c r="H123">
        <v>8</v>
      </c>
      <c r="J123" t="s">
        <v>172</v>
      </c>
      <c r="K123">
        <v>8</v>
      </c>
      <c r="N123">
        <v>8</v>
      </c>
      <c r="Q123">
        <v>8</v>
      </c>
      <c r="T123">
        <v>8</v>
      </c>
      <c r="W123">
        <v>1</v>
      </c>
      <c r="Z123">
        <v>8</v>
      </c>
      <c r="AC123">
        <v>7</v>
      </c>
      <c r="AF123">
        <v>1</v>
      </c>
      <c r="AI123">
        <v>6</v>
      </c>
      <c r="AL123">
        <v>9</v>
      </c>
      <c r="AO123">
        <v>9</v>
      </c>
      <c r="AR123">
        <v>9</v>
      </c>
      <c r="AU123">
        <v>9</v>
      </c>
      <c r="AX123">
        <v>9</v>
      </c>
    </row>
    <row r="124" spans="1:50">
      <c r="A124">
        <v>123</v>
      </c>
      <c r="B124" t="s">
        <v>70</v>
      </c>
      <c r="C124" t="s">
        <v>107</v>
      </c>
      <c r="D124" t="s">
        <v>133</v>
      </c>
      <c r="E124">
        <f>HYPERLINK("https://github.com/mitsuhashi/chat-togovar/blob/main/answers/chat_togovar/q23/rs1201448391.md", "39")</f>
        <v>0</v>
      </c>
      <c r="F124">
        <f>HYPERLINK("https://github.com/mitsuhashi/chat-togovar/blob/main/answers/gpt-4o/q23/rs1201448391.md", "21")</f>
        <v>0</v>
      </c>
      <c r="G124">
        <f>HYPERLINK("https://github.com/mitsuhashi/chat-togovar/blob/main/answers/varchat/rs1201448391.md", "31")</f>
        <v>0</v>
      </c>
      <c r="H124">
        <v>8</v>
      </c>
      <c r="K124">
        <v>8</v>
      </c>
      <c r="N124">
        <v>7</v>
      </c>
      <c r="Q124">
        <v>8</v>
      </c>
      <c r="T124">
        <v>8</v>
      </c>
      <c r="W124">
        <v>1</v>
      </c>
      <c r="Z124">
        <v>7</v>
      </c>
      <c r="AC124">
        <v>7</v>
      </c>
      <c r="AF124">
        <v>1</v>
      </c>
      <c r="AI124">
        <v>5</v>
      </c>
      <c r="AL124">
        <v>8</v>
      </c>
      <c r="AO124">
        <v>8</v>
      </c>
      <c r="AR124">
        <v>2</v>
      </c>
      <c r="AU124">
        <v>8</v>
      </c>
      <c r="AX124">
        <v>5</v>
      </c>
    </row>
    <row r="125" spans="1:50">
      <c r="A125">
        <v>124</v>
      </c>
      <c r="B125" t="s">
        <v>71</v>
      </c>
      <c r="C125" t="s">
        <v>122</v>
      </c>
      <c r="D125" t="s">
        <v>132</v>
      </c>
      <c r="E125">
        <f>HYPERLINK("https://github.com/mitsuhashi/chat-togovar/blob/main/answers/chat_togovar/q24/rs34637584.md", "20")</f>
        <v>0</v>
      </c>
      <c r="F125">
        <f>HYPERLINK("https://github.com/mitsuhashi/chat-togovar/blob/main/answers/gpt-4o/q24/rs34637584.md", "11")</f>
        <v>0</v>
      </c>
      <c r="G125">
        <f>HYPERLINK("https://github.com/mitsuhashi/chat-togovar/blob/main/answers/varchat/rs34637584.md", "35")</f>
        <v>0</v>
      </c>
      <c r="H125">
        <v>5</v>
      </c>
      <c r="J125" t="s">
        <v>173</v>
      </c>
      <c r="K125">
        <v>5</v>
      </c>
      <c r="N125">
        <v>2</v>
      </c>
      <c r="Q125">
        <v>5</v>
      </c>
      <c r="T125">
        <v>3</v>
      </c>
      <c r="W125">
        <v>1</v>
      </c>
      <c r="Z125">
        <v>5</v>
      </c>
      <c r="AC125">
        <v>2</v>
      </c>
      <c r="AF125">
        <v>1</v>
      </c>
      <c r="AI125">
        <v>2</v>
      </c>
      <c r="AL125">
        <v>8</v>
      </c>
      <c r="AO125">
        <v>8</v>
      </c>
      <c r="AR125">
        <v>5</v>
      </c>
      <c r="AU125">
        <v>8</v>
      </c>
      <c r="AX125">
        <v>6</v>
      </c>
    </row>
    <row r="126" spans="1:50">
      <c r="A126">
        <v>125</v>
      </c>
      <c r="B126" t="s">
        <v>72</v>
      </c>
      <c r="C126" t="s">
        <v>111</v>
      </c>
      <c r="D126" t="s">
        <v>133</v>
      </c>
      <c r="E126">
        <f>HYPERLINK("https://github.com/mitsuhashi/chat-togovar/blob/main/answers/chat_togovar/q25/rs880315.md", "34")</f>
        <v>0</v>
      </c>
      <c r="F126">
        <f>HYPERLINK("https://github.com/mitsuhashi/chat-togovar/blob/main/answers/gpt-4o/q25/rs880315.md", "17")</f>
        <v>0</v>
      </c>
      <c r="G126">
        <f>HYPERLINK("https://github.com/mitsuhashi/chat-togovar/blob/main/answers/varchat/rs880315.md", "27")</f>
        <v>0</v>
      </c>
      <c r="H126">
        <v>8</v>
      </c>
      <c r="K126">
        <v>8</v>
      </c>
      <c r="N126">
        <v>5</v>
      </c>
      <c r="Q126">
        <v>8</v>
      </c>
      <c r="T126">
        <v>5</v>
      </c>
      <c r="W126">
        <v>1</v>
      </c>
      <c r="Z126">
        <v>6</v>
      </c>
      <c r="AC126">
        <v>5</v>
      </c>
      <c r="AF126">
        <v>1</v>
      </c>
      <c r="AI126">
        <v>4</v>
      </c>
      <c r="AL126">
        <v>6</v>
      </c>
      <c r="AO126">
        <v>6</v>
      </c>
      <c r="AR126">
        <v>3</v>
      </c>
      <c r="AU126">
        <v>7</v>
      </c>
      <c r="AX126">
        <v>5</v>
      </c>
    </row>
    <row r="127" spans="1:50">
      <c r="A127">
        <v>126</v>
      </c>
      <c r="B127" t="s">
        <v>73</v>
      </c>
      <c r="C127" t="s">
        <v>106</v>
      </c>
      <c r="D127" t="s">
        <v>133</v>
      </c>
      <c r="E127">
        <f>HYPERLINK("https://github.com/mitsuhashi/chat-togovar/blob/main/answers/chat_togovar/q26/rs80356821.md", "31")</f>
        <v>0</v>
      </c>
      <c r="F127">
        <f>HYPERLINK("https://github.com/mitsuhashi/chat-togovar/blob/main/answers/gpt-4o/q26/rs80356821.md", "18")</f>
        <v>0</v>
      </c>
      <c r="G127">
        <f>HYPERLINK("https://github.com/mitsuhashi/chat-togovar/blob/main/answers/varchat/rs80356821.md", "27")</f>
        <v>0</v>
      </c>
      <c r="H127">
        <v>7</v>
      </c>
      <c r="K127">
        <v>7</v>
      </c>
      <c r="N127">
        <v>5</v>
      </c>
      <c r="Q127">
        <v>7</v>
      </c>
      <c r="T127">
        <v>5</v>
      </c>
      <c r="W127">
        <v>1</v>
      </c>
      <c r="Z127">
        <v>6</v>
      </c>
      <c r="AC127">
        <v>5</v>
      </c>
      <c r="AF127">
        <v>1</v>
      </c>
      <c r="AI127">
        <v>5</v>
      </c>
      <c r="AL127">
        <v>7</v>
      </c>
      <c r="AO127">
        <v>7</v>
      </c>
      <c r="AR127">
        <v>3</v>
      </c>
      <c r="AU127">
        <v>7</v>
      </c>
      <c r="AX127">
        <v>3</v>
      </c>
    </row>
    <row r="128" spans="1:50">
      <c r="A128">
        <v>127</v>
      </c>
      <c r="B128" t="s">
        <v>74</v>
      </c>
      <c r="C128" t="s">
        <v>129</v>
      </c>
      <c r="D128" t="s">
        <v>133</v>
      </c>
      <c r="E128">
        <f>HYPERLINK("https://github.com/mitsuhashi/chat-togovar/blob/main/answers/chat_togovar/q27/rs113488022.md", "31")</f>
        <v>0</v>
      </c>
      <c r="F128">
        <f>HYPERLINK("https://github.com/mitsuhashi/chat-togovar/blob/main/answers/gpt-4o/q27/rs113488022.md", "23")</f>
        <v>0</v>
      </c>
      <c r="G128">
        <f>HYPERLINK("https://github.com/mitsuhashi/chat-togovar/blob/main/answers/varchat/rs113488022.md", "25")</f>
        <v>0</v>
      </c>
      <c r="H128">
        <v>7</v>
      </c>
      <c r="K128">
        <v>7</v>
      </c>
      <c r="N128">
        <v>5</v>
      </c>
      <c r="Q128">
        <v>7</v>
      </c>
      <c r="T128">
        <v>5</v>
      </c>
      <c r="W128">
        <v>3</v>
      </c>
      <c r="Z128">
        <v>7</v>
      </c>
      <c r="AC128">
        <v>5</v>
      </c>
      <c r="AF128">
        <v>3</v>
      </c>
      <c r="AI128">
        <v>5</v>
      </c>
      <c r="AL128">
        <v>7</v>
      </c>
      <c r="AO128">
        <v>7</v>
      </c>
      <c r="AR128">
        <v>2</v>
      </c>
      <c r="AU128">
        <v>7</v>
      </c>
      <c r="AX128">
        <v>2</v>
      </c>
    </row>
    <row r="129" spans="1:50">
      <c r="A129">
        <v>128</v>
      </c>
      <c r="B129" t="s">
        <v>75</v>
      </c>
      <c r="C129" t="s">
        <v>107</v>
      </c>
      <c r="D129" t="s">
        <v>133</v>
      </c>
      <c r="E129">
        <f>HYPERLINK("https://github.com/mitsuhashi/chat-togovar/blob/main/answers/chat_togovar/q28/rs1201448391.md", "33")</f>
        <v>0</v>
      </c>
      <c r="F129">
        <f>HYPERLINK("https://github.com/mitsuhashi/chat-togovar/blob/main/answers/gpt-4o/q28/rs1201448391.md", "30")</f>
        <v>0</v>
      </c>
      <c r="G129">
        <f>HYPERLINK("https://github.com/mitsuhashi/chat-togovar/blob/main/answers/varchat/rs1201448391.md", "28")</f>
        <v>0</v>
      </c>
      <c r="H129">
        <v>8</v>
      </c>
      <c r="K129">
        <v>7</v>
      </c>
      <c r="N129">
        <v>5</v>
      </c>
      <c r="Q129">
        <v>6</v>
      </c>
      <c r="T129">
        <v>7</v>
      </c>
      <c r="W129">
        <v>7</v>
      </c>
      <c r="Z129">
        <v>7</v>
      </c>
      <c r="AC129">
        <v>4</v>
      </c>
      <c r="AF129">
        <v>5</v>
      </c>
      <c r="AI129">
        <v>7</v>
      </c>
      <c r="AL129">
        <v>8</v>
      </c>
      <c r="AO129">
        <v>7</v>
      </c>
      <c r="AR129">
        <v>3</v>
      </c>
      <c r="AU129">
        <v>7</v>
      </c>
      <c r="AX129">
        <v>3</v>
      </c>
    </row>
    <row r="130" spans="1:50">
      <c r="A130">
        <v>129</v>
      </c>
      <c r="B130" t="s">
        <v>76</v>
      </c>
      <c r="C130" t="s">
        <v>129</v>
      </c>
      <c r="D130" t="s">
        <v>133</v>
      </c>
      <c r="E130">
        <f>HYPERLINK("https://github.com/mitsuhashi/chat-togovar/blob/main/answers/chat_togovar/q29/rs113488022.md", "45")</f>
        <v>0</v>
      </c>
      <c r="F130">
        <f>HYPERLINK("https://github.com/mitsuhashi/chat-togovar/blob/main/answers/gpt-4o/q29/rs113488022.md", "21")</f>
        <v>0</v>
      </c>
      <c r="G130">
        <f>HYPERLINK("https://github.com/mitsuhashi/chat-togovar/blob/main/answers/varchat/rs113488022.md", "38")</f>
        <v>0</v>
      </c>
      <c r="H130">
        <v>9</v>
      </c>
      <c r="K130">
        <v>9</v>
      </c>
      <c r="N130">
        <v>9</v>
      </c>
      <c r="Q130">
        <v>9</v>
      </c>
      <c r="T130">
        <v>9</v>
      </c>
      <c r="W130">
        <v>2</v>
      </c>
      <c r="Z130">
        <v>7</v>
      </c>
      <c r="AC130">
        <v>6</v>
      </c>
      <c r="AF130">
        <v>1</v>
      </c>
      <c r="AI130">
        <v>5</v>
      </c>
      <c r="AL130">
        <v>8</v>
      </c>
      <c r="AO130">
        <v>8</v>
      </c>
      <c r="AR130">
        <v>6</v>
      </c>
      <c r="AU130">
        <v>8</v>
      </c>
      <c r="AX130">
        <v>8</v>
      </c>
    </row>
    <row r="131" spans="1:50">
      <c r="A131">
        <v>130</v>
      </c>
      <c r="B131" t="s">
        <v>77</v>
      </c>
      <c r="C131" t="s">
        <v>123</v>
      </c>
      <c r="D131" t="s">
        <v>133</v>
      </c>
      <c r="E131">
        <f>HYPERLINK("https://github.com/mitsuhashi/chat-togovar/blob/main/answers/chat_togovar/q30/rs796053216.md", "45")</f>
        <v>0</v>
      </c>
      <c r="F131">
        <f>HYPERLINK("https://github.com/mitsuhashi/chat-togovar/blob/main/answers/gpt-4o/q30/rs796053216.md", "23")</f>
        <v>0</v>
      </c>
      <c r="G131">
        <f>HYPERLINK("https://github.com/mitsuhashi/chat-togovar/blob/main/answers/varchat/rs796053216.md", "44")</f>
        <v>0</v>
      </c>
      <c r="H131">
        <v>9</v>
      </c>
      <c r="K131">
        <v>9</v>
      </c>
      <c r="N131">
        <v>9</v>
      </c>
      <c r="Q131">
        <v>9</v>
      </c>
      <c r="T131">
        <v>9</v>
      </c>
      <c r="W131">
        <v>2</v>
      </c>
      <c r="Z131">
        <v>7</v>
      </c>
      <c r="AC131">
        <v>7</v>
      </c>
      <c r="AF131">
        <v>2</v>
      </c>
      <c r="AI131">
        <v>5</v>
      </c>
      <c r="AL131">
        <v>9</v>
      </c>
      <c r="AO131">
        <v>9</v>
      </c>
      <c r="AR131">
        <v>8</v>
      </c>
      <c r="AU131">
        <v>9</v>
      </c>
      <c r="AX131">
        <v>9</v>
      </c>
    </row>
    <row r="132" spans="1:50">
      <c r="A132">
        <v>131</v>
      </c>
      <c r="B132" t="s">
        <v>78</v>
      </c>
      <c r="C132" t="s">
        <v>108</v>
      </c>
      <c r="D132" t="s">
        <v>133</v>
      </c>
      <c r="E132">
        <f>HYPERLINK("https://github.com/mitsuhashi/chat-togovar/blob/main/answers/chat_togovar/q31/rs431905511.md", "44")</f>
        <v>0</v>
      </c>
      <c r="F132">
        <f>HYPERLINK("https://github.com/mitsuhashi/chat-togovar/blob/main/answers/gpt-4o/q31/rs431905511.md", "22")</f>
        <v>0</v>
      </c>
      <c r="G132">
        <f>HYPERLINK("https://github.com/mitsuhashi/chat-togovar/blob/main/answers/varchat/rs431905511.md", "30")</f>
        <v>0</v>
      </c>
      <c r="H132">
        <v>9</v>
      </c>
      <c r="K132">
        <v>9</v>
      </c>
      <c r="N132">
        <v>8</v>
      </c>
      <c r="Q132">
        <v>9</v>
      </c>
      <c r="T132">
        <v>9</v>
      </c>
      <c r="W132">
        <v>2</v>
      </c>
      <c r="Z132">
        <v>7</v>
      </c>
      <c r="AC132">
        <v>6</v>
      </c>
      <c r="AF132">
        <v>2</v>
      </c>
      <c r="AI132">
        <v>5</v>
      </c>
      <c r="AL132">
        <v>8</v>
      </c>
      <c r="AO132">
        <v>8</v>
      </c>
      <c r="AR132">
        <v>2</v>
      </c>
      <c r="AU132">
        <v>8</v>
      </c>
      <c r="AX132">
        <v>4</v>
      </c>
    </row>
    <row r="133" spans="1:50">
      <c r="A133">
        <v>132</v>
      </c>
      <c r="B133" t="s">
        <v>79</v>
      </c>
      <c r="C133" t="s">
        <v>121</v>
      </c>
      <c r="D133" t="s">
        <v>133</v>
      </c>
      <c r="E133">
        <f>HYPERLINK("https://github.com/mitsuhashi/chat-togovar/blob/main/answers/chat_togovar/q32/rs1208662086.md", "33")</f>
        <v>0</v>
      </c>
      <c r="F133">
        <f>HYPERLINK("https://github.com/mitsuhashi/chat-togovar/blob/main/answers/gpt-4o/q32/rs1208662086.md", "24")</f>
        <v>0</v>
      </c>
      <c r="G133">
        <f>HYPERLINK("https://github.com/mitsuhashi/chat-togovar/blob/main/answers/varchat/rs1208662086.md", "30")</f>
        <v>0</v>
      </c>
      <c r="H133">
        <v>8</v>
      </c>
      <c r="K133">
        <v>8</v>
      </c>
      <c r="N133">
        <v>5</v>
      </c>
      <c r="Q133">
        <v>7</v>
      </c>
      <c r="T133">
        <v>5</v>
      </c>
      <c r="W133">
        <v>2</v>
      </c>
      <c r="Z133">
        <v>7</v>
      </c>
      <c r="AC133">
        <v>5</v>
      </c>
      <c r="AF133">
        <v>5</v>
      </c>
      <c r="AI133">
        <v>5</v>
      </c>
      <c r="AL133">
        <v>8</v>
      </c>
      <c r="AO133">
        <v>8</v>
      </c>
      <c r="AR133">
        <v>3</v>
      </c>
      <c r="AU133">
        <v>7</v>
      </c>
      <c r="AX133">
        <v>4</v>
      </c>
    </row>
    <row r="134" spans="1:50">
      <c r="A134">
        <v>133</v>
      </c>
      <c r="B134" t="s">
        <v>80</v>
      </c>
      <c r="C134" t="s">
        <v>114</v>
      </c>
      <c r="D134" t="s">
        <v>133</v>
      </c>
      <c r="E134">
        <f>HYPERLINK("https://github.com/mitsuhashi/chat-togovar/blob/main/answers/chat_togovar/q33/rs794726784.md", "44")</f>
        <v>0</v>
      </c>
      <c r="F134">
        <f>HYPERLINK("https://github.com/mitsuhashi/chat-togovar/blob/main/answers/gpt-4o/q33/rs794726784.md", "21")</f>
        <v>0</v>
      </c>
      <c r="G134">
        <f>HYPERLINK("https://github.com/mitsuhashi/chat-togovar/blob/main/answers/varchat/rs794726784.md", "32")</f>
        <v>0</v>
      </c>
      <c r="H134">
        <v>9</v>
      </c>
      <c r="K134">
        <v>9</v>
      </c>
      <c r="N134">
        <v>8</v>
      </c>
      <c r="Q134">
        <v>9</v>
      </c>
      <c r="T134">
        <v>9</v>
      </c>
      <c r="W134">
        <v>1</v>
      </c>
      <c r="Z134">
        <v>7</v>
      </c>
      <c r="AC134">
        <v>7</v>
      </c>
      <c r="AF134">
        <v>1</v>
      </c>
      <c r="AI134">
        <v>5</v>
      </c>
      <c r="AL134">
        <v>8</v>
      </c>
      <c r="AO134">
        <v>8</v>
      </c>
      <c r="AR134">
        <v>4</v>
      </c>
      <c r="AU134">
        <v>8</v>
      </c>
      <c r="AX134">
        <v>4</v>
      </c>
    </row>
    <row r="135" spans="1:50">
      <c r="A135">
        <v>134</v>
      </c>
      <c r="B135" t="s">
        <v>81</v>
      </c>
      <c r="C135" t="s">
        <v>129</v>
      </c>
      <c r="D135" t="s">
        <v>133</v>
      </c>
      <c r="E135">
        <f>HYPERLINK("https://github.com/mitsuhashi/chat-togovar/blob/main/answers/chat_togovar/q34/rs113488022.md", "45")</f>
        <v>0</v>
      </c>
      <c r="F135">
        <f>HYPERLINK("https://github.com/mitsuhashi/chat-togovar/blob/main/answers/gpt-4o/q34/rs113488022.md", "29")</f>
        <v>0</v>
      </c>
      <c r="G135">
        <f>HYPERLINK("https://github.com/mitsuhashi/chat-togovar/blob/main/answers/varchat/rs113488022.md", "31")</f>
        <v>0</v>
      </c>
      <c r="H135">
        <v>9</v>
      </c>
      <c r="J135" t="s">
        <v>174</v>
      </c>
      <c r="K135">
        <v>9</v>
      </c>
      <c r="N135">
        <v>9</v>
      </c>
      <c r="Q135">
        <v>9</v>
      </c>
      <c r="T135">
        <v>9</v>
      </c>
      <c r="W135">
        <v>1</v>
      </c>
      <c r="Z135">
        <v>9</v>
      </c>
      <c r="AC135">
        <v>9</v>
      </c>
      <c r="AF135">
        <v>1</v>
      </c>
      <c r="AI135">
        <v>9</v>
      </c>
      <c r="AL135">
        <v>8</v>
      </c>
      <c r="AO135">
        <v>8</v>
      </c>
      <c r="AR135">
        <v>2</v>
      </c>
      <c r="AU135">
        <v>8</v>
      </c>
      <c r="AX135">
        <v>5</v>
      </c>
    </row>
    <row r="136" spans="1:50">
      <c r="A136">
        <v>135</v>
      </c>
      <c r="B136" t="s">
        <v>82</v>
      </c>
      <c r="C136" t="s">
        <v>120</v>
      </c>
      <c r="D136" t="s">
        <v>133</v>
      </c>
      <c r="E136">
        <f>HYPERLINK("https://github.com/mitsuhashi/chat-togovar/blob/main/answers/chat_togovar/q35/rs794727152.md", "50")</f>
        <v>0</v>
      </c>
      <c r="F136">
        <f>HYPERLINK("https://github.com/mitsuhashi/chat-togovar/blob/main/answers/gpt-4o/q35/rs794727152.md", "16")</f>
        <v>0</v>
      </c>
      <c r="G136">
        <f>HYPERLINK("https://github.com/mitsuhashi/chat-togovar/blob/main/answers/varchat/rs794727152.md", "34")</f>
        <v>0</v>
      </c>
      <c r="H136">
        <v>10</v>
      </c>
      <c r="K136">
        <v>10</v>
      </c>
      <c r="N136">
        <v>10</v>
      </c>
      <c r="Q136">
        <v>10</v>
      </c>
      <c r="T136">
        <v>10</v>
      </c>
      <c r="W136">
        <v>1</v>
      </c>
      <c r="Z136">
        <v>6</v>
      </c>
      <c r="AC136">
        <v>4</v>
      </c>
      <c r="AF136">
        <v>1</v>
      </c>
      <c r="AI136">
        <v>4</v>
      </c>
      <c r="AL136">
        <v>9</v>
      </c>
      <c r="AO136">
        <v>8</v>
      </c>
      <c r="AR136">
        <v>4</v>
      </c>
      <c r="AU136">
        <v>8</v>
      </c>
      <c r="AX136">
        <v>5</v>
      </c>
    </row>
    <row r="137" spans="1:50">
      <c r="A137">
        <v>136</v>
      </c>
      <c r="B137" t="s">
        <v>83</v>
      </c>
      <c r="C137" t="s">
        <v>126</v>
      </c>
      <c r="D137" t="s">
        <v>133</v>
      </c>
      <c r="E137">
        <f>HYPERLINK("https://github.com/mitsuhashi/chat-togovar/blob/main/answers/chat_togovar/q36/rs1489788269.md", "41")</f>
        <v>0</v>
      </c>
      <c r="F137">
        <f>HYPERLINK("https://github.com/mitsuhashi/chat-togovar/blob/main/answers/gpt-4o/q36/rs1489788269.md", "29")</f>
        <v>0</v>
      </c>
      <c r="G137">
        <f>HYPERLINK("https://github.com/mitsuhashi/chat-togovar/blob/main/answers/varchat/rs1489788269.md", "40")</f>
        <v>0</v>
      </c>
      <c r="H137">
        <v>9</v>
      </c>
      <c r="K137">
        <v>9</v>
      </c>
      <c r="N137">
        <v>6</v>
      </c>
      <c r="P137" t="s">
        <v>187</v>
      </c>
      <c r="Q137">
        <v>9</v>
      </c>
      <c r="T137">
        <v>8</v>
      </c>
      <c r="W137">
        <v>6</v>
      </c>
      <c r="Z137">
        <v>7</v>
      </c>
      <c r="AC137">
        <v>4</v>
      </c>
      <c r="AF137">
        <v>7</v>
      </c>
      <c r="AI137">
        <v>5</v>
      </c>
      <c r="AL137">
        <v>9</v>
      </c>
      <c r="AO137">
        <v>9</v>
      </c>
      <c r="AR137">
        <v>5</v>
      </c>
      <c r="AU137">
        <v>9</v>
      </c>
      <c r="AX137">
        <v>8</v>
      </c>
    </row>
    <row r="138" spans="1:50">
      <c r="A138">
        <v>137</v>
      </c>
      <c r="B138" t="s">
        <v>84</v>
      </c>
      <c r="C138" t="s">
        <v>107</v>
      </c>
      <c r="D138" t="s">
        <v>133</v>
      </c>
      <c r="E138">
        <f>HYPERLINK("https://github.com/mitsuhashi/chat-togovar/blob/main/answers/chat_togovar/q37/rs1201448391.md", "50")</f>
        <v>0</v>
      </c>
      <c r="F138">
        <f>HYPERLINK("https://github.com/mitsuhashi/chat-togovar/blob/main/answers/gpt-4o/q37/rs1201448391.md", "23")</f>
        <v>0</v>
      </c>
      <c r="G138">
        <f>HYPERLINK("https://github.com/mitsuhashi/chat-togovar/blob/main/answers/varchat/rs1201448391.md", "49")</f>
        <v>0</v>
      </c>
      <c r="H138">
        <v>10</v>
      </c>
      <c r="K138">
        <v>10</v>
      </c>
      <c r="N138">
        <v>10</v>
      </c>
      <c r="Q138">
        <v>10</v>
      </c>
      <c r="T138">
        <v>10</v>
      </c>
      <c r="W138">
        <v>3</v>
      </c>
      <c r="Z138">
        <v>7</v>
      </c>
      <c r="AC138">
        <v>5</v>
      </c>
      <c r="AF138">
        <v>3</v>
      </c>
      <c r="AI138">
        <v>5</v>
      </c>
      <c r="AL138">
        <v>10</v>
      </c>
      <c r="AO138">
        <v>10</v>
      </c>
      <c r="AR138">
        <v>9</v>
      </c>
      <c r="AU138">
        <v>10</v>
      </c>
      <c r="AX138">
        <v>10</v>
      </c>
    </row>
    <row r="139" spans="1:50">
      <c r="A139">
        <v>138</v>
      </c>
      <c r="B139" t="s">
        <v>100</v>
      </c>
      <c r="C139" t="s">
        <v>113</v>
      </c>
      <c r="D139" t="s">
        <v>133</v>
      </c>
      <c r="E139">
        <f>HYPERLINK("https://github.com/mitsuhashi/chat-togovar/blob/main/answers/chat_togovar/q38/rs796053229.md", "35")</f>
        <v>0</v>
      </c>
      <c r="F139">
        <f>HYPERLINK("https://github.com/mitsuhashi/chat-togovar/blob/main/answers/gpt-4o/q38/rs796053229.md", "21")</f>
        <v>0</v>
      </c>
      <c r="G139">
        <f>HYPERLINK("https://github.com/mitsuhashi/chat-togovar/blob/main/answers/varchat/rs796053229.md", "31")</f>
        <v>0</v>
      </c>
      <c r="H139">
        <v>8</v>
      </c>
      <c r="K139">
        <v>8</v>
      </c>
      <c r="N139">
        <v>5</v>
      </c>
      <c r="Q139">
        <v>8</v>
      </c>
      <c r="T139">
        <v>6</v>
      </c>
      <c r="W139">
        <v>1</v>
      </c>
      <c r="Z139">
        <v>8</v>
      </c>
      <c r="AC139">
        <v>5</v>
      </c>
      <c r="AF139">
        <v>1</v>
      </c>
      <c r="AI139">
        <v>6</v>
      </c>
      <c r="AL139">
        <v>7</v>
      </c>
      <c r="AO139">
        <v>7</v>
      </c>
      <c r="AR139">
        <v>5</v>
      </c>
      <c r="AU139">
        <v>7</v>
      </c>
      <c r="AX139">
        <v>5</v>
      </c>
    </row>
    <row r="140" spans="1:50">
      <c r="A140">
        <v>139</v>
      </c>
      <c r="B140" t="s">
        <v>85</v>
      </c>
      <c r="C140" t="s">
        <v>105</v>
      </c>
      <c r="D140" t="s">
        <v>133</v>
      </c>
      <c r="E140">
        <f>HYPERLINK("https://github.com/mitsuhashi/chat-togovar/blob/main/answers/chat_togovar/q39/rs571414497.md", "35")</f>
        <v>0</v>
      </c>
      <c r="F140">
        <f>HYPERLINK("https://github.com/mitsuhashi/chat-togovar/blob/main/answers/gpt-4o/q39/rs571414497.md", "30")</f>
        <v>0</v>
      </c>
      <c r="G140">
        <f>HYPERLINK("https://github.com/mitsuhashi/chat-togovar/blob/main/answers/varchat/rs571414497.md", "28")</f>
        <v>0</v>
      </c>
      <c r="H140">
        <v>8</v>
      </c>
      <c r="K140">
        <v>8</v>
      </c>
      <c r="N140">
        <v>5</v>
      </c>
      <c r="P140" t="s">
        <v>188</v>
      </c>
      <c r="Q140">
        <v>8</v>
      </c>
      <c r="T140">
        <v>6</v>
      </c>
      <c r="W140">
        <v>6</v>
      </c>
      <c r="Z140">
        <v>6</v>
      </c>
      <c r="AC140">
        <v>6</v>
      </c>
      <c r="AF140">
        <v>6</v>
      </c>
      <c r="AI140">
        <v>6</v>
      </c>
      <c r="AL140">
        <v>8</v>
      </c>
      <c r="AO140">
        <v>7</v>
      </c>
      <c r="AR140">
        <v>2</v>
      </c>
      <c r="AU140">
        <v>7</v>
      </c>
      <c r="AX140">
        <v>4</v>
      </c>
    </row>
    <row r="141" spans="1:50">
      <c r="A141">
        <v>140</v>
      </c>
      <c r="B141" t="s">
        <v>86</v>
      </c>
      <c r="C141" t="s">
        <v>111</v>
      </c>
      <c r="D141" t="s">
        <v>133</v>
      </c>
      <c r="E141">
        <f>HYPERLINK("https://github.com/mitsuhashi/chat-togovar/blob/main/answers/chat_togovar/q40/rs880315.md", "45")</f>
        <v>0</v>
      </c>
      <c r="F141">
        <f>HYPERLINK("https://github.com/mitsuhashi/chat-togovar/blob/main/answers/gpt-4o/q40/rs880315.md", "21")</f>
        <v>0</v>
      </c>
      <c r="G141">
        <f>HYPERLINK("https://github.com/mitsuhashi/chat-togovar/blob/main/answers/varchat/rs880315.md", "35")</f>
        <v>0</v>
      </c>
      <c r="H141">
        <v>9</v>
      </c>
      <c r="J141" t="s">
        <v>175</v>
      </c>
      <c r="K141">
        <v>9</v>
      </c>
      <c r="N141">
        <v>9</v>
      </c>
      <c r="Q141">
        <v>9</v>
      </c>
      <c r="T141">
        <v>9</v>
      </c>
      <c r="W141">
        <v>2</v>
      </c>
      <c r="Z141">
        <v>7</v>
      </c>
      <c r="AC141">
        <v>6</v>
      </c>
      <c r="AF141">
        <v>1</v>
      </c>
      <c r="AI141">
        <v>5</v>
      </c>
      <c r="AL141">
        <v>8</v>
      </c>
      <c r="AO141">
        <v>8</v>
      </c>
      <c r="AR141">
        <v>5</v>
      </c>
      <c r="AU141">
        <v>8</v>
      </c>
      <c r="AX141">
        <v>6</v>
      </c>
    </row>
    <row r="142" spans="1:50">
      <c r="A142">
        <v>141</v>
      </c>
      <c r="B142" t="s">
        <v>87</v>
      </c>
      <c r="C142" t="s">
        <v>131</v>
      </c>
      <c r="D142" t="s">
        <v>133</v>
      </c>
      <c r="E142">
        <f>HYPERLINK("https://github.com/mitsuhashi/chat-togovar/blob/main/answers/chat_togovar/q41/rs796052984.md", "32")</f>
        <v>0</v>
      </c>
      <c r="F142">
        <f>HYPERLINK("https://github.com/mitsuhashi/chat-togovar/blob/main/answers/gpt-4o/q41/rs796052984.md", "20")</f>
        <v>0</v>
      </c>
      <c r="G142">
        <f>HYPERLINK("https://github.com/mitsuhashi/chat-togovar/blob/main/answers/varchat/rs796052984.md", "30")</f>
        <v>0</v>
      </c>
      <c r="H142">
        <v>8</v>
      </c>
      <c r="K142">
        <v>7</v>
      </c>
      <c r="N142">
        <v>5</v>
      </c>
      <c r="Q142">
        <v>7</v>
      </c>
      <c r="T142">
        <v>5</v>
      </c>
      <c r="W142">
        <v>1</v>
      </c>
      <c r="Z142">
        <v>7</v>
      </c>
      <c r="AC142">
        <v>6</v>
      </c>
      <c r="AF142">
        <v>1</v>
      </c>
      <c r="AI142">
        <v>5</v>
      </c>
      <c r="AL142">
        <v>8</v>
      </c>
      <c r="AO142">
        <v>7</v>
      </c>
      <c r="AR142">
        <v>2</v>
      </c>
      <c r="AU142">
        <v>8</v>
      </c>
      <c r="AX142">
        <v>5</v>
      </c>
    </row>
    <row r="143" spans="1:50">
      <c r="A143">
        <v>142</v>
      </c>
      <c r="B143" t="s">
        <v>88</v>
      </c>
      <c r="C143" t="s">
        <v>112</v>
      </c>
      <c r="D143" t="s">
        <v>133</v>
      </c>
      <c r="E143">
        <f>HYPERLINK("https://github.com/mitsuhashi/chat-togovar/blob/main/answers/chat_togovar/q42/rs796053166.md", "33")</f>
        <v>0</v>
      </c>
      <c r="F143">
        <f>HYPERLINK("https://github.com/mitsuhashi/chat-togovar/blob/main/answers/gpt-4o/q42/rs796053166.md", "24")</f>
        <v>0</v>
      </c>
      <c r="G143">
        <f>HYPERLINK("https://github.com/mitsuhashi/chat-togovar/blob/main/answers/varchat/rs796053166.md", "27")</f>
        <v>0</v>
      </c>
      <c r="H143">
        <v>8</v>
      </c>
      <c r="K143">
        <v>8</v>
      </c>
      <c r="N143">
        <v>3</v>
      </c>
      <c r="Q143">
        <v>7</v>
      </c>
      <c r="T143">
        <v>7</v>
      </c>
      <c r="W143">
        <v>3</v>
      </c>
      <c r="Z143">
        <v>8</v>
      </c>
      <c r="AC143">
        <v>3</v>
      </c>
      <c r="AF143">
        <v>3</v>
      </c>
      <c r="AI143">
        <v>7</v>
      </c>
      <c r="AL143">
        <v>7</v>
      </c>
      <c r="AO143">
        <v>7</v>
      </c>
      <c r="AR143">
        <v>2</v>
      </c>
      <c r="AU143">
        <v>7</v>
      </c>
      <c r="AX143">
        <v>4</v>
      </c>
    </row>
    <row r="144" spans="1:50">
      <c r="A144">
        <v>143</v>
      </c>
      <c r="B144" t="s">
        <v>89</v>
      </c>
      <c r="C144" t="s">
        <v>124</v>
      </c>
      <c r="D144" t="s">
        <v>133</v>
      </c>
      <c r="E144">
        <f>HYPERLINK("https://github.com/mitsuhashi/chat-togovar/blob/main/answers/chat_togovar/q43/rs121913279.md", "38")</f>
        <v>0</v>
      </c>
      <c r="F144">
        <f>HYPERLINK("https://github.com/mitsuhashi/chat-togovar/blob/main/answers/gpt-4o/q43/rs121913279.md", "26")</f>
        <v>0</v>
      </c>
      <c r="G144">
        <f>HYPERLINK("https://github.com/mitsuhashi/chat-togovar/blob/main/answers/varchat/rs121913279.md", "32")</f>
        <v>0</v>
      </c>
      <c r="H144">
        <v>8</v>
      </c>
      <c r="K144">
        <v>8</v>
      </c>
      <c r="N144">
        <v>6</v>
      </c>
      <c r="Q144">
        <v>8</v>
      </c>
      <c r="T144">
        <v>8</v>
      </c>
      <c r="W144">
        <v>2</v>
      </c>
      <c r="Z144">
        <v>7</v>
      </c>
      <c r="AC144">
        <v>5</v>
      </c>
      <c r="AF144">
        <v>7</v>
      </c>
      <c r="AI144">
        <v>5</v>
      </c>
      <c r="AL144">
        <v>8</v>
      </c>
      <c r="AO144">
        <v>8</v>
      </c>
      <c r="AR144">
        <v>3</v>
      </c>
      <c r="AU144">
        <v>8</v>
      </c>
      <c r="AX144">
        <v>5</v>
      </c>
    </row>
    <row r="145" spans="1:50">
      <c r="A145">
        <v>144</v>
      </c>
      <c r="B145" t="s">
        <v>90</v>
      </c>
      <c r="C145" t="s">
        <v>115</v>
      </c>
      <c r="D145" t="s">
        <v>133</v>
      </c>
      <c r="E145">
        <f>HYPERLINK("https://github.com/mitsuhashi/chat-togovar/blob/main/answers/chat_togovar/q44/rs763684724.md", "33")</f>
        <v>0</v>
      </c>
      <c r="F145">
        <f>HYPERLINK("https://github.com/mitsuhashi/chat-togovar/blob/main/answers/gpt-4o/q44/rs763684724.md", "21")</f>
        <v>0</v>
      </c>
      <c r="G145">
        <f>HYPERLINK("https://github.com/mitsuhashi/chat-togovar/blob/main/answers/varchat/rs763684724.md", "28")</f>
        <v>0</v>
      </c>
      <c r="H145">
        <v>8</v>
      </c>
      <c r="K145">
        <v>7</v>
      </c>
      <c r="N145">
        <v>5</v>
      </c>
      <c r="Q145">
        <v>8</v>
      </c>
      <c r="T145">
        <v>5</v>
      </c>
      <c r="W145">
        <v>5</v>
      </c>
      <c r="Z145">
        <v>7</v>
      </c>
      <c r="AC145">
        <v>2</v>
      </c>
      <c r="AF145">
        <v>2</v>
      </c>
      <c r="AI145">
        <v>5</v>
      </c>
      <c r="AL145">
        <v>7</v>
      </c>
      <c r="AO145">
        <v>7</v>
      </c>
      <c r="AR145">
        <v>2</v>
      </c>
      <c r="AU145">
        <v>7</v>
      </c>
      <c r="AX145">
        <v>5</v>
      </c>
    </row>
    <row r="146" spans="1:50">
      <c r="A146">
        <v>145</v>
      </c>
      <c r="B146" t="s">
        <v>91</v>
      </c>
      <c r="C146" t="s">
        <v>121</v>
      </c>
      <c r="D146" t="s">
        <v>133</v>
      </c>
      <c r="E146">
        <f>HYPERLINK("https://github.com/mitsuhashi/chat-togovar/blob/main/answers/chat_togovar/q45/rs1208662086.md", "40")</f>
        <v>0</v>
      </c>
      <c r="F146">
        <f>HYPERLINK("https://github.com/mitsuhashi/chat-togovar/blob/main/answers/gpt-4o/q45/rs1208662086.md", "25")</f>
        <v>0</v>
      </c>
      <c r="G146">
        <f>HYPERLINK("https://github.com/mitsuhashi/chat-togovar/blob/main/answers/varchat/rs1208662086.md", "30")</f>
        <v>0</v>
      </c>
      <c r="H146">
        <v>8</v>
      </c>
      <c r="K146">
        <v>8</v>
      </c>
      <c r="N146">
        <v>8</v>
      </c>
      <c r="Q146">
        <v>8</v>
      </c>
      <c r="T146">
        <v>8</v>
      </c>
      <c r="W146">
        <v>2</v>
      </c>
      <c r="Z146">
        <v>8</v>
      </c>
      <c r="AC146">
        <v>6</v>
      </c>
      <c r="AF146">
        <v>2</v>
      </c>
      <c r="AI146">
        <v>7</v>
      </c>
      <c r="AL146">
        <v>8</v>
      </c>
      <c r="AO146">
        <v>7</v>
      </c>
      <c r="AR146">
        <v>2</v>
      </c>
      <c r="AU146">
        <v>8</v>
      </c>
      <c r="AX146">
        <v>5</v>
      </c>
    </row>
    <row r="147" spans="1:50">
      <c r="A147">
        <v>146</v>
      </c>
      <c r="B147" t="s">
        <v>92</v>
      </c>
      <c r="C147" t="s">
        <v>115</v>
      </c>
      <c r="D147" t="s">
        <v>133</v>
      </c>
      <c r="E147">
        <f>HYPERLINK("https://github.com/mitsuhashi/chat-togovar/blob/main/answers/chat_togovar/q46/rs763684724.md", "33")</f>
        <v>0</v>
      </c>
      <c r="F147">
        <f>HYPERLINK("https://github.com/mitsuhashi/chat-togovar/blob/main/answers/gpt-4o/q46/rs763684724.md", "19")</f>
        <v>0</v>
      </c>
      <c r="G147">
        <f>HYPERLINK("https://github.com/mitsuhashi/chat-togovar/blob/main/answers/varchat/rs763684724.md", "27")</f>
        <v>0</v>
      </c>
      <c r="H147">
        <v>8</v>
      </c>
      <c r="K147">
        <v>8</v>
      </c>
      <c r="N147">
        <v>3</v>
      </c>
      <c r="P147" t="s">
        <v>189</v>
      </c>
      <c r="Q147">
        <v>8</v>
      </c>
      <c r="T147">
        <v>6</v>
      </c>
      <c r="W147">
        <v>4</v>
      </c>
      <c r="Z147">
        <v>7</v>
      </c>
      <c r="AC147">
        <v>2</v>
      </c>
      <c r="AF147">
        <v>2</v>
      </c>
      <c r="AI147">
        <v>4</v>
      </c>
      <c r="AL147">
        <v>7</v>
      </c>
      <c r="AO147">
        <v>7</v>
      </c>
      <c r="AR147">
        <v>2</v>
      </c>
      <c r="AU147">
        <v>7</v>
      </c>
      <c r="AX147">
        <v>4</v>
      </c>
    </row>
    <row r="148" spans="1:50">
      <c r="A148">
        <v>147</v>
      </c>
      <c r="B148" t="s">
        <v>101</v>
      </c>
      <c r="C148" t="s">
        <v>112</v>
      </c>
      <c r="D148" t="s">
        <v>133</v>
      </c>
      <c r="E148">
        <f>HYPERLINK("https://github.com/mitsuhashi/chat-togovar/blob/main/answers/chat_togovar/q47/rs796053166.md", "50")</f>
        <v>0</v>
      </c>
      <c r="F148">
        <f>HYPERLINK("https://github.com/mitsuhashi/chat-togovar/blob/main/answers/gpt-4o/q47/rs796053166.md", "45")</f>
        <v>0</v>
      </c>
      <c r="G148">
        <f>HYPERLINK("https://github.com/mitsuhashi/chat-togovar/blob/main/answers/varchat/rs796053166.md", "32")</f>
        <v>0</v>
      </c>
      <c r="H148">
        <v>10</v>
      </c>
      <c r="K148">
        <v>10</v>
      </c>
      <c r="N148">
        <v>10</v>
      </c>
      <c r="Q148">
        <v>10</v>
      </c>
      <c r="T148">
        <v>10</v>
      </c>
      <c r="W148">
        <v>9</v>
      </c>
      <c r="Z148">
        <v>9</v>
      </c>
      <c r="AC148">
        <v>9</v>
      </c>
      <c r="AF148">
        <v>9</v>
      </c>
      <c r="AI148">
        <v>9</v>
      </c>
      <c r="AL148">
        <v>8</v>
      </c>
      <c r="AO148">
        <v>7</v>
      </c>
      <c r="AR148">
        <v>4</v>
      </c>
      <c r="AU148">
        <v>8</v>
      </c>
      <c r="AX148">
        <v>5</v>
      </c>
    </row>
    <row r="149" spans="1:50">
      <c r="A149">
        <v>148</v>
      </c>
      <c r="B149" t="s">
        <v>93</v>
      </c>
      <c r="C149" t="s">
        <v>103</v>
      </c>
      <c r="D149" t="s">
        <v>133</v>
      </c>
      <c r="E149">
        <f>HYPERLINK("https://github.com/mitsuhashi/chat-togovar/blob/main/answers/chat_togovar/q48/rs762927460.md", "48")</f>
        <v>0</v>
      </c>
      <c r="F149">
        <f>HYPERLINK("https://github.com/mitsuhashi/chat-togovar/blob/main/answers/gpt-4o/q48/rs762927460.md", "41")</f>
        <v>0</v>
      </c>
      <c r="G149">
        <f>HYPERLINK("https://github.com/mitsuhashi/chat-togovar/blob/main/answers/varchat/rs762927460.md", "31")</f>
        <v>0</v>
      </c>
      <c r="H149">
        <v>10</v>
      </c>
      <c r="K149">
        <v>10</v>
      </c>
      <c r="N149">
        <v>8</v>
      </c>
      <c r="Q149">
        <v>10</v>
      </c>
      <c r="T149">
        <v>10</v>
      </c>
      <c r="W149">
        <v>9</v>
      </c>
      <c r="Z149">
        <v>9</v>
      </c>
      <c r="AC149">
        <v>9</v>
      </c>
      <c r="AF149">
        <v>5</v>
      </c>
      <c r="AI149">
        <v>9</v>
      </c>
      <c r="AL149">
        <v>8</v>
      </c>
      <c r="AO149">
        <v>8</v>
      </c>
      <c r="AR149">
        <v>2</v>
      </c>
      <c r="AU149">
        <v>8</v>
      </c>
      <c r="AX149">
        <v>5</v>
      </c>
    </row>
    <row r="150" spans="1:50">
      <c r="A150">
        <v>149</v>
      </c>
      <c r="B150" t="s">
        <v>94</v>
      </c>
      <c r="C150" t="s">
        <v>128</v>
      </c>
      <c r="D150" t="s">
        <v>133</v>
      </c>
      <c r="E150">
        <f>HYPERLINK("https://github.com/mitsuhashi/chat-togovar/blob/main/answers/chat_togovar/q49/rs121918719.md", "50")</f>
        <v>0</v>
      </c>
      <c r="F150">
        <f>HYPERLINK("https://github.com/mitsuhashi/chat-togovar/blob/main/answers/gpt-4o/q49/rs121918719.md", "20")</f>
        <v>0</v>
      </c>
      <c r="G150">
        <f>HYPERLINK("https://github.com/mitsuhashi/chat-togovar/blob/main/answers/varchat/rs121918719.md", "27")</f>
        <v>0</v>
      </c>
      <c r="H150">
        <v>10</v>
      </c>
      <c r="K150">
        <v>10</v>
      </c>
      <c r="N150">
        <v>10</v>
      </c>
      <c r="Q150">
        <v>10</v>
      </c>
      <c r="T150">
        <v>10</v>
      </c>
      <c r="W150">
        <v>2</v>
      </c>
      <c r="Z150">
        <v>7</v>
      </c>
      <c r="AC150">
        <v>5</v>
      </c>
      <c r="AF150">
        <v>1</v>
      </c>
      <c r="AI150">
        <v>5</v>
      </c>
      <c r="AL150">
        <v>7</v>
      </c>
      <c r="AO150">
        <v>7</v>
      </c>
      <c r="AR150">
        <v>2</v>
      </c>
      <c r="AU150">
        <v>7</v>
      </c>
      <c r="AX150">
        <v>4</v>
      </c>
    </row>
    <row r="151" spans="1:50">
      <c r="A151">
        <v>150</v>
      </c>
      <c r="B151" t="s">
        <v>95</v>
      </c>
      <c r="C151" t="s">
        <v>131</v>
      </c>
      <c r="D151" t="s">
        <v>133</v>
      </c>
      <c r="E151">
        <f>HYPERLINK("https://github.com/mitsuhashi/chat-togovar/blob/main/answers/chat_togovar/q50/rs796052984.md", "50")</f>
        <v>0</v>
      </c>
      <c r="F151">
        <f>HYPERLINK("https://github.com/mitsuhashi/chat-togovar/blob/main/answers/gpt-4o/q50/rs796052984.md", "45")</f>
        <v>0</v>
      </c>
      <c r="G151">
        <f>HYPERLINK("https://github.com/mitsuhashi/chat-togovar/blob/main/answers/varchat/rs796052984.md", "31")</f>
        <v>0</v>
      </c>
      <c r="H151">
        <v>10</v>
      </c>
      <c r="K151">
        <v>10</v>
      </c>
      <c r="N151">
        <v>10</v>
      </c>
      <c r="Q151">
        <v>10</v>
      </c>
      <c r="T151">
        <v>10</v>
      </c>
      <c r="W151">
        <v>9</v>
      </c>
      <c r="Z151">
        <v>9</v>
      </c>
      <c r="AC151">
        <v>9</v>
      </c>
      <c r="AF151">
        <v>9</v>
      </c>
      <c r="AI151">
        <v>9</v>
      </c>
      <c r="AL151">
        <v>8</v>
      </c>
      <c r="AO151">
        <v>7</v>
      </c>
      <c r="AR151">
        <v>3</v>
      </c>
      <c r="AU151">
        <v>8</v>
      </c>
      <c r="AX151">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16"/>
  <sheetViews>
    <sheetView workbookViewId="0"/>
  </sheetViews>
  <sheetFormatPr defaultRowHeight="15"/>
  <sheetData>
    <row r="1" spans="1:3">
      <c r="A1" s="1" t="s">
        <v>240</v>
      </c>
      <c r="B1" s="1" t="s">
        <v>241</v>
      </c>
      <c r="C1" s="1" t="s">
        <v>242</v>
      </c>
    </row>
    <row r="2" spans="1:3">
      <c r="A2" t="s">
        <v>133</v>
      </c>
      <c r="B2" t="s">
        <v>243</v>
      </c>
      <c r="C2">
        <v>8.633333333333333</v>
      </c>
    </row>
    <row r="3" spans="1:3">
      <c r="A3" t="s">
        <v>133</v>
      </c>
      <c r="B3" t="s">
        <v>244</v>
      </c>
      <c r="C3">
        <v>7.86</v>
      </c>
    </row>
    <row r="4" spans="1:3">
      <c r="A4" t="s">
        <v>133</v>
      </c>
      <c r="B4" t="s">
        <v>245</v>
      </c>
      <c r="C4">
        <v>8.34</v>
      </c>
    </row>
    <row r="5" spans="1:3">
      <c r="A5" t="s">
        <v>133</v>
      </c>
      <c r="B5" t="s">
        <v>246</v>
      </c>
      <c r="C5">
        <v>8.566666666666666</v>
      </c>
    </row>
    <row r="6" spans="1:3">
      <c r="A6" t="s">
        <v>133</v>
      </c>
      <c r="B6" t="s">
        <v>247</v>
      </c>
      <c r="C6">
        <v>8.34</v>
      </c>
    </row>
    <row r="7" spans="1:3">
      <c r="A7" t="s">
        <v>134</v>
      </c>
      <c r="B7" t="s">
        <v>243</v>
      </c>
      <c r="C7">
        <v>2.48</v>
      </c>
    </row>
    <row r="8" spans="1:3">
      <c r="A8" t="s">
        <v>134</v>
      </c>
      <c r="B8" t="s">
        <v>244</v>
      </c>
      <c r="C8">
        <v>5.033333333333333</v>
      </c>
    </row>
    <row r="9" spans="1:3">
      <c r="A9" t="s">
        <v>134</v>
      </c>
      <c r="B9" t="s">
        <v>245</v>
      </c>
      <c r="C9">
        <v>5.266666666666667</v>
      </c>
    </row>
    <row r="10" spans="1:3">
      <c r="A10" t="s">
        <v>134</v>
      </c>
      <c r="B10" t="s">
        <v>246</v>
      </c>
      <c r="C10">
        <v>5.866666666666666</v>
      </c>
    </row>
    <row r="11" spans="1:3">
      <c r="A11" t="s">
        <v>134</v>
      </c>
      <c r="B11" t="s">
        <v>247</v>
      </c>
      <c r="C11">
        <v>2.553333333333333</v>
      </c>
    </row>
    <row r="12" spans="1:3">
      <c r="A12" t="s">
        <v>132</v>
      </c>
      <c r="B12" t="s">
        <v>243</v>
      </c>
      <c r="C12">
        <v>7.133333333333334</v>
      </c>
    </row>
    <row r="13" spans="1:3">
      <c r="A13" t="s">
        <v>132</v>
      </c>
      <c r="B13" t="s">
        <v>244</v>
      </c>
      <c r="C13">
        <v>4.56</v>
      </c>
    </row>
    <row r="14" spans="1:3">
      <c r="A14" t="s">
        <v>132</v>
      </c>
      <c r="B14" t="s">
        <v>245</v>
      </c>
      <c r="C14">
        <v>6.026666666666666</v>
      </c>
    </row>
    <row r="15" spans="1:3">
      <c r="A15" t="s">
        <v>132</v>
      </c>
      <c r="B15" t="s">
        <v>246</v>
      </c>
      <c r="C15">
        <v>6.873333333333333</v>
      </c>
    </row>
    <row r="16" spans="1:3">
      <c r="A16" t="s">
        <v>132</v>
      </c>
      <c r="B16" t="s">
        <v>247</v>
      </c>
      <c r="C16">
        <v>6.366666666666666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C4"/>
  <sheetViews>
    <sheetView workbookViewId="0"/>
  </sheetViews>
  <sheetFormatPr defaultRowHeight="15"/>
  <sheetData>
    <row r="1" spans="1:3">
      <c r="A1" s="1" t="s">
        <v>240</v>
      </c>
      <c r="B1" s="1" t="s">
        <v>248</v>
      </c>
      <c r="C1" s="1" t="s">
        <v>249</v>
      </c>
    </row>
    <row r="2" spans="1:3">
      <c r="A2" t="s">
        <v>133</v>
      </c>
      <c r="B2">
        <v>138</v>
      </c>
      <c r="C2">
        <v>92</v>
      </c>
    </row>
    <row r="3" spans="1:3">
      <c r="A3" t="s">
        <v>134</v>
      </c>
      <c r="B3">
        <v>2</v>
      </c>
      <c r="C3">
        <v>1.33</v>
      </c>
    </row>
    <row r="4" spans="1:3">
      <c r="A4" t="s">
        <v>132</v>
      </c>
      <c r="B4">
        <v>10</v>
      </c>
      <c r="C4">
        <v>6.67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Evaluation</vt:lpstr>
      <vt:lpstr>Category Averages</vt:lpstr>
      <vt:lpstr>Win Rates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2025-06-30T17:53:03Z</dcterms:created>
  <dcterms:modified xsi:type="dcterms:W3CDTF">2025-06-30T17:53:03Z</dcterms:modified>
</cp:coreProperties>
</file>