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DAM Project\"/>
    </mc:Choice>
  </mc:AlternateContent>
  <xr:revisionPtr revIDLastSave="0" documentId="13_ncr:1_{AEAFA826-0E88-4C8B-B212-781C52C487AB}" xr6:coauthVersionLast="47" xr6:coauthVersionMax="47" xr10:uidLastSave="{00000000-0000-0000-0000-000000000000}"/>
  <bookViews>
    <workbookView xWindow="-110" yWindow="-110" windowWidth="19420" windowHeight="10300" tabRatio="735" activeTab="1" xr2:uid="{64F102CB-A513-4EA2-9407-0B2404620CD1}"/>
  </bookViews>
  <sheets>
    <sheet name="Data Table Analysis" sheetId="13" r:id="rId1"/>
    <sheet name="Data" sheetId="2" r:id="rId2"/>
    <sheet name="Tree" sheetId="1" r:id="rId3"/>
    <sheet name="SensIt Tornado 1" sheetId="32" r:id="rId4"/>
    <sheet name="SensIt Spider 1" sheetId="33" r:id="rId5"/>
    <sheet name="Sensitivity Reports Compilation" sheetId="30" r:id="rId6"/>
    <sheet name="SensIt COI" sheetId="31" r:id="rId7"/>
    <sheet name="SensIt COI 2" sheetId="29" r:id="rId8"/>
    <sheet name="SensIt Chef" sheetId="16" r:id="rId9"/>
    <sheet name="SensIt Waiter" sheetId="18" r:id="rId10"/>
    <sheet name="SensIt Waiter 3" sheetId="23" r:id="rId11"/>
    <sheet name="SensIt Waiter 2" sheetId="20" r:id="rId12"/>
    <sheet name="SensIt CS" sheetId="24" r:id="rId13"/>
    <sheet name="SensIt CS 2" sheetId="27" r:id="rId14"/>
  </sheets>
  <definedNames>
    <definedName name="MinimizeCosts" localSheetId="2">FALSE</definedName>
    <definedName name="_xlnm.Print_Area" localSheetId="8">'SensIt Chef'!$A$1:$J$25</definedName>
    <definedName name="_xlnm.Print_Area" localSheetId="6">'SensIt COI'!$A$1:$K$29</definedName>
    <definedName name="_xlnm.Print_Area" localSheetId="7">'SensIt COI 2'!$A$1:$J$25</definedName>
    <definedName name="_xlnm.Print_Area" localSheetId="12">'SensIt CS'!$A$1:$J$27</definedName>
    <definedName name="_xlnm.Print_Area" localSheetId="13">'SensIt CS 2'!$A$1:$J$25</definedName>
    <definedName name="_xlnm.Print_Area" localSheetId="4">'SensIt Spider 1'!$A$1:$K$49</definedName>
    <definedName name="_xlnm.Print_Area" localSheetId="3">'SensIt Tornado 1'!$A$1:$I$38</definedName>
    <definedName name="_xlnm.Print_Area" localSheetId="9">'SensIt Waiter'!$A$1:$J$26</definedName>
    <definedName name="_xlnm.Print_Area" localSheetId="11">'SensIt Waiter 2'!$A$1:$J$27</definedName>
    <definedName name="_xlnm.Print_Area" localSheetId="10">'SensIt Waiter 3'!$A$1:$J$27</definedName>
    <definedName name="_xlnm.Print_Area" localSheetId="2">Tree!TreeDiagram</definedName>
    <definedName name="SensItManyInOneOutRefEditBaseCase" localSheetId="1" hidden="1">Data!$D$4:$D$10</definedName>
    <definedName name="SensItManyInOneOutRefEditInputLabels" localSheetId="1" hidden="1">Data!$A$4:$A$10</definedName>
    <definedName name="SensItManyInOneOutRefEditInputValues" localSheetId="1" hidden="1">Data!$B$4:$B$10</definedName>
    <definedName name="SensItManyInOneOutRefEditOneExtreme" localSheetId="1" hidden="1">Data!$C$4:$C$10</definedName>
    <definedName name="SensItManyInOneOutRefEditOtherExtreme" localSheetId="1" hidden="1">Data!$E$4:$E$10</definedName>
    <definedName name="SensItManyInOneOutRefEditOutputLabel" localSheetId="1" hidden="1">Data!$I$19</definedName>
    <definedName name="SensItManyInOneOutRefEditOutputValue" localSheetId="1" hidden="1">Data!$J$19</definedName>
    <definedName name="SensItOneInOneOutRefEditInputCell" localSheetId="1" hidden="1">Data!$B$4</definedName>
    <definedName name="SensItOneInOneOutRefEditInputLabel" localSheetId="1" hidden="1">Data!$A$4</definedName>
    <definedName name="SensItOneInOneOutRefEditOutputCell" localSheetId="1" hidden="1">Data!$J$19</definedName>
    <definedName name="SensItOneInOneOutRefEditOutputLabel" localSheetId="1" hidden="1">Data!$I$19</definedName>
    <definedName name="SensItOneInOneOutTextBoxStart" localSheetId="1" hidden="1">17000</definedName>
    <definedName name="SensItOneInOneOutTextBoxStep" localSheetId="1" hidden="1">2000</definedName>
    <definedName name="SensItOneInOneOutTextBoxStop" localSheetId="1" hidden="1">53000</definedName>
    <definedName name="TreeData" localSheetId="2">Tree!$GH$996:$GV$1010</definedName>
    <definedName name="TreeDiagBase" localSheetId="2">Tree!$A$1</definedName>
    <definedName name="TreeDiagram" localSheetId="2">Tree!$A$1:$O$39</definedName>
    <definedName name="UseExpUtility" localSheetId="2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8" i="2" l="1"/>
  <c r="G19" i="2"/>
  <c r="J17" i="2"/>
  <c r="K11" i="2" l="1"/>
  <c r="K12" i="2"/>
  <c r="K10" i="2"/>
  <c r="E7" i="13" l="1"/>
  <c r="L12" i="2"/>
  <c r="E6" i="13"/>
  <c r="L11" i="2"/>
  <c r="E5" i="13"/>
  <c r="L10" i="2"/>
  <c r="C10" i="2"/>
  <c r="D10" i="2"/>
  <c r="E10" i="2"/>
  <c r="J13" i="2"/>
  <c r="M10" i="2" l="1"/>
  <c r="E17" i="2"/>
  <c r="D17" i="2"/>
  <c r="M11" i="2"/>
  <c r="B18" i="2" s="1"/>
  <c r="E18" i="2"/>
  <c r="D18" i="2"/>
  <c r="D21" i="2" s="1"/>
  <c r="H26" i="1" s="1"/>
  <c r="M12" i="2"/>
  <c r="C19" i="2" s="1"/>
  <c r="E19" i="2"/>
  <c r="D19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D4" i="2"/>
  <c r="E4" i="2"/>
  <c r="C4" i="2"/>
  <c r="L31" i="1"/>
  <c r="L21" i="1"/>
  <c r="L11" i="1"/>
  <c r="L1" i="1"/>
  <c r="D11" i="1"/>
  <c r="B11" i="2"/>
  <c r="L6" i="1" s="1"/>
  <c r="E22" i="2" l="1"/>
  <c r="E23" i="2" s="1"/>
  <c r="E25" i="2" s="1"/>
  <c r="L34" i="1" s="1"/>
  <c r="B19" i="2"/>
  <c r="E21" i="2"/>
  <c r="H36" i="1" s="1"/>
  <c r="D22" i="2"/>
  <c r="D23" i="2" s="1"/>
  <c r="D25" i="2" s="1"/>
  <c r="L24" i="1" s="1"/>
  <c r="O23" i="1" s="1"/>
  <c r="M24" i="1" s="1"/>
  <c r="C18" i="2"/>
  <c r="C17" i="2"/>
  <c r="C21" i="2" s="1"/>
  <c r="H16" i="1" s="1"/>
  <c r="B17" i="2"/>
  <c r="L16" i="1"/>
  <c r="L26" i="1"/>
  <c r="L36" i="1"/>
  <c r="E26" i="2" l="1"/>
  <c r="L39" i="1" s="1"/>
  <c r="O38" i="1" s="1"/>
  <c r="M39" i="1" s="1"/>
  <c r="B22" i="2"/>
  <c r="B23" i="2" s="1"/>
  <c r="B25" i="2" s="1"/>
  <c r="L4" i="1" s="1"/>
  <c r="O33" i="1"/>
  <c r="M34" i="1" s="1"/>
  <c r="B21" i="2"/>
  <c r="H6" i="1" s="1"/>
  <c r="C22" i="2"/>
  <c r="C23" i="2" s="1"/>
  <c r="C26" i="2" s="1"/>
  <c r="L19" i="1" s="1"/>
  <c r="O18" i="1" s="1"/>
  <c r="M19" i="1" s="1"/>
  <c r="B26" i="2"/>
  <c r="L9" i="1" s="1"/>
  <c r="D26" i="2"/>
  <c r="L29" i="1" s="1"/>
  <c r="O28" i="1" s="1"/>
  <c r="M29" i="1" s="1"/>
  <c r="I26" i="1" s="1"/>
  <c r="I36" i="1" l="1"/>
  <c r="E31" i="1" s="1"/>
  <c r="F30" i="1" s="1"/>
  <c r="O3" i="1"/>
  <c r="M4" i="1" s="1"/>
  <c r="O8" i="1"/>
  <c r="M9" i="1" s="1"/>
  <c r="C25" i="2"/>
  <c r="L14" i="1" s="1"/>
  <c r="O13" i="1" s="1"/>
  <c r="M14" i="1" s="1"/>
  <c r="I16" i="1" s="1"/>
  <c r="I6" i="1" l="1"/>
  <c r="E11" i="1" s="1"/>
  <c r="F10" i="1" s="1"/>
  <c r="A21" i="1" l="1"/>
  <c r="B20" i="1" s="1"/>
  <c r="J19" i="2" l="1"/>
</calcChain>
</file>

<file path=xl/sharedStrings.xml><?xml version="1.0" encoding="utf-8"?>
<sst xmlns="http://schemas.openxmlformats.org/spreadsheetml/2006/main" count="348" uniqueCount="144">
  <si>
    <t>Leaving Employee</t>
  </si>
  <si>
    <t>Employees Stayed after hike</t>
  </si>
  <si>
    <t>Employees left</t>
  </si>
  <si>
    <t>Cost of Increment</t>
  </si>
  <si>
    <t>Salary of New hire Chef</t>
  </si>
  <si>
    <t>Salary of New hire Waiter</t>
  </si>
  <si>
    <t>Salary of New hire Cleaner</t>
  </si>
  <si>
    <t>Probability of Demand Increase</t>
  </si>
  <si>
    <t>Productivity Inefficiency factor</t>
  </si>
  <si>
    <t>Salaries of existing employees</t>
  </si>
  <si>
    <t>Chef</t>
  </si>
  <si>
    <t>Waiter</t>
  </si>
  <si>
    <t>Cleaner</t>
  </si>
  <si>
    <t>Salary</t>
  </si>
  <si>
    <t>Number of Employees retained after hike</t>
  </si>
  <si>
    <t>Different Scenarios of Hiring</t>
  </si>
  <si>
    <t>Case2</t>
  </si>
  <si>
    <t>Case3</t>
  </si>
  <si>
    <t>Case4</t>
  </si>
  <si>
    <t>Number of Hires</t>
  </si>
  <si>
    <t>Total Number of new hires</t>
  </si>
  <si>
    <t>Number of Staff in each case</t>
  </si>
  <si>
    <t>Total Employees</t>
  </si>
  <si>
    <t>Payoff if Demand Increase</t>
  </si>
  <si>
    <t>Payoff if Demand doesn't Increase</t>
  </si>
  <si>
    <t>Average Profit per month</t>
  </si>
  <si>
    <t>Profit/Employee Ratio</t>
  </si>
  <si>
    <t>Probability of Constant Demand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</si>
  <si>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</si>
  <si>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</si>
  <si>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</si>
  <si>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</si>
  <si>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</si>
  <si>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</si>
  <si>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</si>
  <si>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</si>
  <si>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</si>
  <si>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</si>
  <si>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</si>
  <si>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</si>
  <si>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</si>
  <si>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</si>
  <si>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</si>
  <si>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</si>
  <si>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</si>
  <si>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</si>
  <si>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</si>
  <si>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</si>
  <si>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Increment</t>
  </si>
  <si>
    <t>No Increment</t>
  </si>
  <si>
    <t>All Hires (Case1)</t>
  </si>
  <si>
    <t>Limited Hires (Case2)</t>
  </si>
  <si>
    <t>E</t>
  </si>
  <si>
    <t>Increased Demand</t>
  </si>
  <si>
    <t>Constant Demand</t>
  </si>
  <si>
    <t>All Hires (Case3)</t>
  </si>
  <si>
    <t>Limited Hires (Case4)</t>
  </si>
  <si>
    <t>Low</t>
  </si>
  <si>
    <t>Base</t>
  </si>
  <si>
    <t>High</t>
  </si>
  <si>
    <t>Final Payoff</t>
  </si>
  <si>
    <t>Number of Employees left</t>
  </si>
  <si>
    <t>TreePlan.com</t>
  </si>
  <si>
    <t>Many Inputs, One Output</t>
  </si>
  <si>
    <t>Single-Factor Sensitivity Analysis</t>
  </si>
  <si>
    <t xml:space="preserve">Date </t>
  </si>
  <si>
    <t xml:space="preserve">Time </t>
  </si>
  <si>
    <t xml:space="preserve">Workbook </t>
  </si>
  <si>
    <t>DAM Project  Decision Tree final.xlsx</t>
  </si>
  <si>
    <t xml:space="preserve">Output Cell </t>
  </si>
  <si>
    <t>Corresponding Input Value</t>
  </si>
  <si>
    <t>Output Value</t>
  </si>
  <si>
    <t>Percent</t>
  </si>
  <si>
    <t>Input Variable</t>
  </si>
  <si>
    <t>Swing</t>
  </si>
  <si>
    <t>Swing^2</t>
  </si>
  <si>
    <t>Low Output</t>
  </si>
  <si>
    <t>Base Case</t>
  </si>
  <si>
    <t>High Output</t>
  </si>
  <si>
    <t>SensIt 1.61, Only For Student Use</t>
  </si>
  <si>
    <t>Input Value as % of Base</t>
  </si>
  <si>
    <t>Low %</t>
  </si>
  <si>
    <t>Base %</t>
  </si>
  <si>
    <t>High %</t>
  </si>
  <si>
    <t>Input Value</t>
  </si>
  <si>
    <t>Percent of Base</t>
  </si>
  <si>
    <t>One Input, One Output</t>
  </si>
  <si>
    <t>Date</t>
  </si>
  <si>
    <t>Time</t>
  </si>
  <si>
    <t>Workbook</t>
  </si>
  <si>
    <t>Input Cell</t>
  </si>
  <si>
    <t>Data!$B$4</t>
  </si>
  <si>
    <t>Output Cell</t>
  </si>
  <si>
    <t>Data!$B$5</t>
  </si>
  <si>
    <t>Staffing Requirement Planning for November</t>
  </si>
  <si>
    <t>Employee Type</t>
  </si>
  <si>
    <t>Oct End</t>
  </si>
  <si>
    <t>Employees accepting hike</t>
  </si>
  <si>
    <t>Left in Nov</t>
  </si>
  <si>
    <t>Nov End</t>
  </si>
  <si>
    <t>Left in Dec</t>
  </si>
  <si>
    <t>Left in Jan</t>
  </si>
  <si>
    <t>Waiters</t>
  </si>
  <si>
    <t>Cleaning Staff</t>
  </si>
  <si>
    <t>Cleaning staff</t>
  </si>
  <si>
    <t>*This data will be considered for further decision making in decision tree</t>
  </si>
  <si>
    <t>Data for November</t>
  </si>
  <si>
    <t>% Increase in Demand</t>
  </si>
  <si>
    <t>% Decrease in Demand</t>
  </si>
  <si>
    <t xml:space="preserve">Case1 </t>
  </si>
  <si>
    <t>Minimum Employees Requirement</t>
  </si>
  <si>
    <t>Number of Employees at end of Nov</t>
  </si>
  <si>
    <t>Limited Hiring Policy</t>
  </si>
  <si>
    <t>All Hires Policy</t>
  </si>
  <si>
    <t>Total Extra Salary</t>
  </si>
  <si>
    <t>Data!$J$19</t>
  </si>
  <si>
    <t>Data!$B$6</t>
  </si>
  <si>
    <t>Data!$B$7</t>
  </si>
  <si>
    <t>Data taken from Data Table OR Simulation</t>
  </si>
  <si>
    <t>1,2</t>
  </si>
  <si>
    <t>Sheet Name</t>
  </si>
  <si>
    <t>Decision Change at</t>
  </si>
  <si>
    <t>Decision Sequence</t>
  </si>
  <si>
    <t>&gt;26500</t>
  </si>
  <si>
    <t>Waiter 2</t>
  </si>
  <si>
    <t>&lt;12900</t>
  </si>
  <si>
    <t>Waiter 3</t>
  </si>
  <si>
    <t>&gt;19450</t>
  </si>
  <si>
    <t>Cost of Increment 2</t>
  </si>
  <si>
    <t>&lt;25750</t>
  </si>
  <si>
    <t>Cleaning Staff 2</t>
  </si>
  <si>
    <t>&lt;5250</t>
  </si>
  <si>
    <t>Increment Steps</t>
  </si>
  <si>
    <t>Start</t>
  </si>
  <si>
    <t>Stop</t>
  </si>
  <si>
    <t>Limited Hires</t>
  </si>
  <si>
    <t>All Hires</t>
  </si>
  <si>
    <t>Sensitivity Reports Compilation</t>
  </si>
  <si>
    <t>Salary of New Hired Chef</t>
  </si>
  <si>
    <t>Salary of New Hired Cleaning Staff</t>
  </si>
  <si>
    <t>Salary of New Hired Waiter</t>
  </si>
  <si>
    <t>Parameter Name</t>
  </si>
  <si>
    <t>Salary of New hire Cleaning Staff</t>
  </si>
  <si>
    <t>G3T04-5.xlsx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</si>
</sst>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6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3" fontId="0" fillId="0" borderId="0" xfId="0" applyNumberFormat="1"/>
    <xf numFmtId="9" fontId="0" fillId="0" borderId="0" xfId="0" applyNumberFormat="1"/>
    <xf numFmtId="43" fontId="0" fillId="0" borderId="0" xfId="0" applyNumberFormat="1"/>
    <xf numFmtId="9" fontId="0" fillId="0" borderId="0" xfId="2" applyFont="1"/>
    <xf numFmtId="0" fontId="4" fillId="0" borderId="0" xfId="3" applyFont="1" applyProtection="1">
      <protection locked="0" hidden="1"/>
    </xf>
    <xf numFmtId="0" fontId="4" fillId="0" borderId="0" xfId="3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3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165" fontId="0" fillId="0" borderId="0" xfId="0" applyNumberFormat="1"/>
    <xf numFmtId="3" fontId="0" fillId="0" borderId="0" xfId="1" applyNumberFormat="1" applyFon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 applyAlignment="1">
      <alignment horizontal="right"/>
    </xf>
    <xf numFmtId="3" fontId="0" fillId="0" borderId="3" xfId="1" applyNumberFormat="1" applyFont="1" applyBorder="1"/>
    <xf numFmtId="9" fontId="0" fillId="0" borderId="3" xfId="0" applyNumberFormat="1" applyBorder="1"/>
    <xf numFmtId="164" fontId="0" fillId="0" borderId="3" xfId="1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  <xf numFmtId="14" fontId="0" fillId="0" borderId="0" xfId="0" applyNumberFormat="1" applyAlignment="1">
      <alignment horizontal="right"/>
    </xf>
    <xf numFmtId="1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3" borderId="4" xfId="0" applyFill="1" applyBorder="1"/>
    <xf numFmtId="1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3" fontId="0" fillId="3" borderId="4" xfId="0" applyNumberFormat="1" applyFill="1" applyBorder="1"/>
    <xf numFmtId="9" fontId="0" fillId="3" borderId="4" xfId="2" applyFont="1" applyFill="1" applyBorder="1"/>
    <xf numFmtId="43" fontId="0" fillId="3" borderId="4" xfId="1" applyFont="1" applyFill="1" applyBorder="1"/>
    <xf numFmtId="9" fontId="0" fillId="3" borderId="4" xfId="0" applyNumberFormat="1" applyFill="1" applyBorder="1"/>
    <xf numFmtId="43" fontId="0" fillId="3" borderId="4" xfId="0" applyNumberFormat="1" applyFill="1" applyBorder="1"/>
    <xf numFmtId="1" fontId="0" fillId="0" borderId="0" xfId="0" applyNumberFormat="1"/>
    <xf numFmtId="0" fontId="0" fillId="3" borderId="6" xfId="0" applyFill="1" applyBorder="1"/>
    <xf numFmtId="0" fontId="0" fillId="3" borderId="7" xfId="0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1" fontId="0" fillId="7" borderId="6" xfId="0" applyNumberFormat="1" applyFill="1" applyBorder="1"/>
    <xf numFmtId="1" fontId="0" fillId="7" borderId="7" xfId="0" applyNumberFormat="1" applyFill="1" applyBorder="1"/>
    <xf numFmtId="3" fontId="0" fillId="5" borderId="4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4" xfId="0" applyFill="1" applyBorder="1" applyAlignment="1">
      <alignment wrapText="1"/>
    </xf>
    <xf numFmtId="0" fontId="0" fillId="4" borderId="4" xfId="0" applyFill="1" applyBorder="1"/>
    <xf numFmtId="0" fontId="2" fillId="8" borderId="4" xfId="0" applyFont="1" applyFill="1" applyBorder="1"/>
    <xf numFmtId="3" fontId="0" fillId="9" borderId="4" xfId="0" applyNumberFormat="1" applyFill="1" applyBorder="1"/>
    <xf numFmtId="0" fontId="0" fillId="0" borderId="9" xfId="0" applyBorder="1"/>
    <xf numFmtId="0" fontId="2" fillId="2" borderId="8" xfId="0" applyFont="1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4" borderId="4" xfId="0" applyFill="1" applyBorder="1" applyAlignment="1">
      <alignment wrapText="1"/>
    </xf>
    <xf numFmtId="0" fontId="2" fillId="4" borderId="4" xfId="0" applyFont="1" applyFill="1" applyBorder="1" applyAlignment="1">
      <alignment horizontal="center"/>
    </xf>
    <xf numFmtId="1" fontId="0" fillId="5" borderId="6" xfId="0" applyNumberFormat="1" applyFill="1" applyBorder="1"/>
    <xf numFmtId="1" fontId="0" fillId="5" borderId="7" xfId="0" applyNumberFormat="1" applyFill="1" applyBorder="1"/>
    <xf numFmtId="1" fontId="0" fillId="5" borderId="4" xfId="0" applyNumberFormat="1" applyFill="1" applyBorder="1"/>
    <xf numFmtId="0" fontId="0" fillId="5" borderId="4" xfId="0" applyFill="1" applyBorder="1"/>
    <xf numFmtId="0" fontId="0" fillId="5" borderId="4" xfId="1" applyNumberFormat="1" applyFont="1" applyFill="1" applyBorder="1"/>
    <xf numFmtId="0" fontId="0" fillId="6" borderId="4" xfId="0" applyFill="1" applyBorder="1"/>
    <xf numFmtId="164" fontId="0" fillId="7" borderId="4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4" xfId="0" applyFont="1" applyFill="1" applyBorder="1"/>
    <xf numFmtId="0" fontId="0" fillId="9" borderId="4" xfId="0" applyFill="1" applyBorder="1"/>
    <xf numFmtId="0" fontId="2" fillId="11" borderId="0" xfId="0" applyFont="1" applyFill="1"/>
    <xf numFmtId="0" fontId="0" fillId="11" borderId="0" xfId="0" applyFill="1"/>
    <xf numFmtId="9" fontId="0" fillId="0" borderId="2" xfId="2" applyFont="1" applyBorder="1"/>
    <xf numFmtId="43" fontId="0" fillId="0" borderId="3" xfId="1" applyFont="1" applyBorder="1"/>
    <xf numFmtId="9" fontId="0" fillId="0" borderId="0" xfId="2" applyFont="1" applyFill="1"/>
    <xf numFmtId="9" fontId="0" fillId="0" borderId="2" xfId="2" applyFont="1" applyFill="1" applyBorder="1"/>
    <xf numFmtId="165" fontId="0" fillId="0" borderId="0" xfId="2" applyNumberFormat="1" applyFont="1" applyFill="1" applyBorder="1"/>
    <xf numFmtId="165" fontId="0" fillId="0" borderId="2" xfId="2" applyNumberFormat="1" applyFont="1" applyFill="1" applyBorder="1"/>
    <xf numFmtId="43" fontId="0" fillId="0" borderId="0" xfId="1" applyFont="1" applyFill="1"/>
    <xf numFmtId="43" fontId="0" fillId="0" borderId="3" xfId="1" applyFont="1" applyFill="1" applyBorder="1"/>
    <xf numFmtId="165" fontId="0" fillId="0" borderId="0" xfId="1" applyNumberFormat="1" applyFont="1" applyFill="1" applyBorder="1"/>
    <xf numFmtId="165" fontId="0" fillId="0" borderId="3" xfId="1" applyNumberFormat="1" applyFont="1" applyFill="1" applyBorder="1"/>
    <xf numFmtId="3" fontId="0" fillId="0" borderId="0" xfId="1" applyNumberFormat="1" applyFont="1" applyFill="1"/>
    <xf numFmtId="3" fontId="0" fillId="0" borderId="3" xfId="1" applyNumberFormat="1" applyFont="1" applyFill="1" applyBorder="1"/>
    <xf numFmtId="165" fontId="0" fillId="0" borderId="3" xfId="0" applyNumberFormat="1" applyBorder="1"/>
    <xf numFmtId="164" fontId="0" fillId="0" borderId="0" xfId="1" applyNumberFormat="1" applyFont="1" applyFill="1"/>
    <xf numFmtId="164" fontId="0" fillId="0" borderId="3" xfId="1" applyNumberFormat="1" applyFont="1" applyFill="1" applyBorder="1"/>
    <xf numFmtId="9" fontId="0" fillId="0" borderId="9" xfId="2" applyFont="1" applyFill="1" applyBorder="1"/>
    <xf numFmtId="43" fontId="0" fillId="0" borderId="9" xfId="1" applyFont="1" applyFill="1" applyBorder="1"/>
    <xf numFmtId="3" fontId="0" fillId="0" borderId="9" xfId="0" applyNumberFormat="1" applyBorder="1"/>
    <xf numFmtId="9" fontId="0" fillId="0" borderId="9" xfId="0" applyNumberFormat="1" applyBorder="1"/>
    <xf numFmtId="164" fontId="0" fillId="0" borderId="9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6" borderId="0" xfId="0" applyFill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9" borderId="10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3" xr:uid="{A66DFD23-9140-4BBC-A1D3-D25AFA1E0E48}"/>
    <cellStyle name="Percent" xfId="2" builtinId="5"/>
  </cellStyles>
  <dxfs count="0"/>
  <tableStyles count="0" defaultTableStyle="TableStyleMedium2" defaultPivotStyle="PivotStyleLight16"/>
  <colors>
    <mruColors>
      <color rgb="FF50D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IN" sz="1000" b="0" i="0"/>
              <a:t>SensIt 1.61 Student Version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1'!$B$11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{46BF3475-6E81-406C-B5CF-FC2339E521D4}</c15:txfldGUID>
                      <c15:f>'SensIt Tornado 1'!$B$11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EC3-4FA5-BD1D-A01810B66098}"/>
                </c:ext>
              </c:extLst>
            </c:dLbl>
            <c:dLbl>
              <c:idx val="1"/>
              <c:tx>
                <c:strRef>
                  <c:f>'SensIt Tornado 1'!$B$12</c:f>
                  <c:strCache>
                    <c:ptCount val="1"/>
                    <c:pt idx="0">
                      <c:v> 0.35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{49117CA8-51F7-437F-AD0F-7B525CA68F09}</c15:txfldGUID>
                      <c15:f>'SensIt Tornado 1'!$B$12</c15:f>
                      <c15:dlblFieldTableCache>
                        <c:ptCount val="1"/>
                        <c:pt idx="0">
                          <c:v> 0.35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EC3-4FA5-BD1D-A01810B66098}"/>
                </c:ext>
              </c:extLst>
            </c:dLbl>
            <c:dLbl>
              <c:idx val="2"/>
              <c:tx>
                <c:strRef>
                  <c:f>'SensIt Tornado 1'!$B$13</c:f>
                  <c:strCache>
                    <c:ptCount val="1"/>
                    <c:pt idx="0">
                      <c:v>33,000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{BD53A8FC-155E-4681-8BEE-6AECA1C8CFF4}</c15:txfldGUID>
                      <c15:f>'SensIt Tornado 1'!$B$13</c15:f>
                      <c15:dlblFieldTableCache>
                        <c:ptCount val="1"/>
                        <c:pt idx="0">
                          <c:v>33,000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EC3-4FA5-BD1D-A01810B66098}"/>
                </c:ext>
              </c:extLst>
            </c:dLbl>
            <c:dLbl>
              <c:idx val="3"/>
              <c:tx>
                <c:strRef>
                  <c:f>'SensIt Tornado 1'!$B$14</c:f>
                  <c:strCache>
                    <c:ptCount val="1"/>
                    <c:pt idx="0">
                      <c:v>22,500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{A0BB8C47-B8FF-4E8F-8C05-BE1E1DBE9FC3}</c15:txfldGUID>
                      <c15:f>'SensIt Tornado 1'!$B$14</c15:f>
                      <c15:dlblFieldTableCache>
                        <c:ptCount val="1"/>
                        <c:pt idx="0">
                          <c:v>22,500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EC3-4FA5-BD1D-A01810B66098}"/>
                </c:ext>
              </c:extLst>
            </c:dLbl>
            <c:dLbl>
              <c:idx val="4"/>
              <c:tx>
                <c:strRef>
                  <c:f>'SensIt Tornado 1'!$B$15</c:f>
                  <c:strCache>
                    <c:ptCount val="1"/>
                    <c:pt idx="0">
                      <c:v>12,000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{1E923ABC-F86D-4F0F-9BA1-1159D19C3150}</c15:txfldGUID>
                      <c15:f>'SensIt Tornado 1'!$B$15</c15:f>
                      <c15:dlblFieldTableCache>
                        <c:ptCount val="1"/>
                        <c:pt idx="0">
                          <c:v>12,000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EC3-4FA5-BD1D-A01810B66098}"/>
                </c:ext>
              </c:extLst>
            </c:dLbl>
            <c:dLbl>
              <c:idx val="5"/>
              <c:tx>
                <c:strRef>
                  <c:f>'SensIt Tornado 1'!$B$16</c:f>
                  <c:strCache>
                    <c:ptCount val="1"/>
                    <c:pt idx="0">
                      <c:v>-23%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{EDB857A6-0103-4806-AB3D-D362998ACB8A}</c15:txfldGUID>
                      <c15:f>'SensIt Tornado 1'!$B$16</c15:f>
                      <c15:dlblFieldTableCache>
                        <c:ptCount val="1"/>
                        <c:pt idx="0">
                          <c:v>-23%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EC3-4FA5-BD1D-A01810B66098}"/>
                </c:ext>
              </c:extLst>
            </c:dLbl>
            <c:dLbl>
              <c:idx val="6"/>
              <c:tx>
                <c:strRef>
                  <c:f>'SensIt Tornado 1'!$B$17</c:f>
                  <c:strCache>
                    <c:ptCount val="1"/>
                    <c:pt idx="0">
                      <c:v> 52,021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{22C8A16F-A9E9-4C12-810C-F77EE878AEAD}</c15:txfldGUID>
                      <c15:f>'SensIt Tornado 1'!$B$17</c15:f>
                      <c15:dlblFieldTableCache>
                        <c:ptCount val="1"/>
                        <c:pt idx="0">
                          <c:v> 52,021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EC3-4FA5-BD1D-A01810B66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1'!$A$11:$A$17</c:f>
              <c:strCache>
                <c:ptCount val="7"/>
                <c:pt idx="0">
                  <c:v>% Increase in Demand</c:v>
                </c:pt>
                <c:pt idx="1">
                  <c:v>Probability of Demand Increase</c:v>
                </c:pt>
                <c:pt idx="2">
                  <c:v>Salary of New hire Chef</c:v>
                </c:pt>
                <c:pt idx="3">
                  <c:v>Salary of New hire Waiter</c:v>
                </c:pt>
                <c:pt idx="4">
                  <c:v>Salary of New hire Cleaner</c:v>
                </c:pt>
                <c:pt idx="5">
                  <c:v>Productivity Inefficiency factor</c:v>
                </c:pt>
                <c:pt idx="6">
                  <c:v>Cost of Increment</c:v>
                </c:pt>
              </c:strCache>
            </c:strRef>
          </c:cat>
          <c:val>
            <c:numRef>
              <c:f>'SensIt Tornado 1'!$E$11:$E$17</c:f>
              <c:numCache>
                <c:formatCode>#,##0</c:formatCode>
                <c:ptCount val="7"/>
                <c:pt idx="0">
                  <c:v>868171.87500000012</c:v>
                </c:pt>
                <c:pt idx="1">
                  <c:v>868171.875</c:v>
                </c:pt>
                <c:pt idx="2">
                  <c:v>905475.49</c:v>
                </c:pt>
                <c:pt idx="3">
                  <c:v>919975.49</c:v>
                </c:pt>
                <c:pt idx="4">
                  <c:v>924312.5</c:v>
                </c:pt>
                <c:pt idx="5">
                  <c:v>928109.375</c:v>
                </c:pt>
                <c:pt idx="6">
                  <c:v>936312.5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FA5-BD1D-A01810B66098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1'!$D$11</c:f>
                  <c:strCache>
                    <c:ptCount val="1"/>
                    <c:pt idx="0">
                      <c:v>30%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{9D4563AE-BD65-4E79-AACE-849DEBDBA8F1}</c15:txfldGUID>
                      <c15:f>'SensIt Tornado 1'!$D$11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EC3-4FA5-BD1D-A01810B66098}"/>
                </c:ext>
              </c:extLst>
            </c:dLbl>
            <c:dLbl>
              <c:idx val="1"/>
              <c:tx>
                <c:strRef>
                  <c:f>'SensIt Tornado 1'!$D$12</c:f>
                  <c:strCache>
                    <c:ptCount val="1"/>
                    <c:pt idx="0">
                      <c:v> 1.05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{7A73BE6C-43EB-45B6-AFDC-61D317C3974F}</c15:txfldGUID>
                      <c15:f>'SensIt Tornado 1'!$D$12</c15:f>
                      <c15:dlblFieldTableCache>
                        <c:ptCount val="1"/>
                        <c:pt idx="0">
                          <c:v> 1.05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EC3-4FA5-BD1D-A01810B66098}"/>
                </c:ext>
              </c:extLst>
            </c:dLbl>
            <c:dLbl>
              <c:idx val="2"/>
              <c:tx>
                <c:strRef>
                  <c:f>'SensIt Tornado 1'!$D$13</c:f>
                  <c:strCache>
                    <c:ptCount val="1"/>
                    <c:pt idx="0">
                      <c:v>11,000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{2B8FDAE5-B921-4135-B271-2AAF144F6FA6}</c15:txfldGUID>
                      <c15:f>'SensIt Tornado 1'!$D$13</c15:f>
                      <c15:dlblFieldTableCache>
                        <c:ptCount val="1"/>
                        <c:pt idx="0">
                          <c:v>11,000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EC3-4FA5-BD1D-A01810B66098}"/>
                </c:ext>
              </c:extLst>
            </c:dLbl>
            <c:dLbl>
              <c:idx val="3"/>
              <c:tx>
                <c:strRef>
                  <c:f>'SensIt Tornado 1'!$D$14</c:f>
                  <c:strCache>
                    <c:ptCount val="1"/>
                    <c:pt idx="0">
                      <c:v>7,500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{66BEE97F-3782-4BB3-8AB1-8F066B8699C7}</c15:txfldGUID>
                      <c15:f>'SensIt Tornado 1'!$D$14</c15:f>
                      <c15:dlblFieldTableCache>
                        <c:ptCount val="1"/>
                        <c:pt idx="0">
                          <c:v>7,500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EC3-4FA5-BD1D-A01810B66098}"/>
                </c:ext>
              </c:extLst>
            </c:dLbl>
            <c:dLbl>
              <c:idx val="4"/>
              <c:tx>
                <c:strRef>
                  <c:f>'SensIt Tornado 1'!$D$15</c:f>
                  <c:strCache>
                    <c:ptCount val="1"/>
                    <c:pt idx="0">
                      <c:v>4,000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{3A8ECFD7-8091-421B-B6FC-D418CBA6C52E}</c15:txfldGUID>
                      <c15:f>'SensIt Tornado 1'!$D$15</c15:f>
                      <c15:dlblFieldTableCache>
                        <c:ptCount val="1"/>
                        <c:pt idx="0">
                          <c:v>4,000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EC3-4FA5-BD1D-A01810B66098}"/>
                </c:ext>
              </c:extLst>
            </c:dLbl>
            <c:dLbl>
              <c:idx val="5"/>
              <c:tx>
                <c:strRef>
                  <c:f>'SensIt Tornado 1'!$D$16</c:f>
                  <c:strCache>
                    <c:ptCount val="1"/>
                    <c:pt idx="0">
                      <c:v>-8%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{F2BEC88A-95FB-4906-86A6-B4C949051BCC}</c15:txfldGUID>
                      <c15:f>'SensIt Tornado 1'!$D$16</c15:f>
                      <c15:dlblFieldTableCache>
                        <c:ptCount val="1"/>
                        <c:pt idx="0">
                          <c:v>-8%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EC3-4FA5-BD1D-A01810B66098}"/>
                </c:ext>
              </c:extLst>
            </c:dLbl>
            <c:dLbl>
              <c:idx val="6"/>
              <c:tx>
                <c:strRef>
                  <c:f>'SensIt Tornado 1'!$D$17</c:f>
                  <c:strCache>
                    <c:ptCount val="1"/>
                    <c:pt idx="0">
                      <c:v> 17,340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{708134EE-4CE3-4ACC-B621-F9DAAB543F4B}</c15:txfldGUID>
                      <c15:f>'SensIt Tornado 1'!$D$17</c15:f>
                      <c15:dlblFieldTableCache>
                        <c:ptCount val="1"/>
                        <c:pt idx="0">
                          <c:v> 17,340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EC3-4FA5-BD1D-A01810B66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1'!$A$11:$A$17</c:f>
              <c:strCache>
                <c:ptCount val="7"/>
                <c:pt idx="0">
                  <c:v>% Increase in Demand</c:v>
                </c:pt>
                <c:pt idx="1">
                  <c:v>Probability of Demand Increase</c:v>
                </c:pt>
                <c:pt idx="2">
                  <c:v>Salary of New hire Chef</c:v>
                </c:pt>
                <c:pt idx="3">
                  <c:v>Salary of New hire Waiter</c:v>
                </c:pt>
                <c:pt idx="4">
                  <c:v>Salary of New hire Cleaner</c:v>
                </c:pt>
                <c:pt idx="5">
                  <c:v>Productivity Inefficiency factor</c:v>
                </c:pt>
                <c:pt idx="6">
                  <c:v>Cost of Increment</c:v>
                </c:pt>
              </c:strCache>
            </c:strRef>
          </c:cat>
          <c:val>
            <c:numRef>
              <c:f>'SensIt Tornado 1'!$G$11:$G$17</c:f>
              <c:numCache>
                <c:formatCode>#,##0</c:formatCode>
                <c:ptCount val="7"/>
                <c:pt idx="0">
                  <c:v>1004453.125</c:v>
                </c:pt>
                <c:pt idx="1">
                  <c:v>1004453.1249999999</c:v>
                </c:pt>
                <c:pt idx="2">
                  <c:v>980312.5</c:v>
                </c:pt>
                <c:pt idx="3">
                  <c:v>980609.375</c:v>
                </c:pt>
                <c:pt idx="4">
                  <c:v>952109.375</c:v>
                </c:pt>
                <c:pt idx="5">
                  <c:v>944515.625</c:v>
                </c:pt>
                <c:pt idx="6">
                  <c:v>944815.87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3-4FA5-BD1D-A01810B6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994890159"/>
        <c:axId val="1990054543"/>
      </c:barChart>
      <c:catAx>
        <c:axId val="1994890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1990054543"/>
        <c:crossesAt val="936312.5"/>
        <c:auto val="0"/>
        <c:lblAlgn val="ctr"/>
        <c:lblOffset val="100"/>
        <c:noMultiLvlLbl val="0"/>
      </c:catAx>
      <c:valAx>
        <c:axId val="1990054543"/>
        <c:scaling>
          <c:orientation val="minMax"/>
          <c:max val="1040000"/>
          <c:min val="84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IN" sz="1000" b="0" i="0"/>
                  <a:t>Final Payoff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994890159"/>
        <c:crosses val="max"/>
        <c:crossBetween val="between"/>
        <c:majorUnit val="2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CS 2'!$A$11:$A$19</c:f>
              <c:numCache>
                <c:formatCode>#,##0</c:formatCode>
                <c:ptCount val="9"/>
                <c:pt idx="0">
                  <c:v>5100</c:v>
                </c:pt>
                <c:pt idx="1">
                  <c:v>5150</c:v>
                </c:pt>
                <c:pt idx="2">
                  <c:v>5200</c:v>
                </c:pt>
                <c:pt idx="3">
                  <c:v>5250</c:v>
                </c:pt>
                <c:pt idx="4">
                  <c:v>5300</c:v>
                </c:pt>
                <c:pt idx="5">
                  <c:v>5350</c:v>
                </c:pt>
                <c:pt idx="6">
                  <c:v>5400</c:v>
                </c:pt>
                <c:pt idx="7">
                  <c:v>5450</c:v>
                </c:pt>
                <c:pt idx="8">
                  <c:v>5500</c:v>
                </c:pt>
              </c:numCache>
            </c:numRef>
          </c:xVal>
          <c:yVal>
            <c:numRef>
              <c:f>'SensIt CS 2'!$B$11:$B$19</c:f>
              <c:numCache>
                <c:formatCode>#,##0</c:formatCode>
                <c:ptCount val="9"/>
                <c:pt idx="0">
                  <c:v>945509.375</c:v>
                </c:pt>
                <c:pt idx="1">
                  <c:v>945209.375</c:v>
                </c:pt>
                <c:pt idx="2">
                  <c:v>944909.375</c:v>
                </c:pt>
                <c:pt idx="3">
                  <c:v>944609.375</c:v>
                </c:pt>
                <c:pt idx="4">
                  <c:v>944412.5</c:v>
                </c:pt>
                <c:pt idx="5">
                  <c:v>944262.5</c:v>
                </c:pt>
                <c:pt idx="6">
                  <c:v>944112.5</c:v>
                </c:pt>
                <c:pt idx="7">
                  <c:v>943962.5</c:v>
                </c:pt>
                <c:pt idx="8">
                  <c:v>943812.5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0-4917-A4E3-3F86ADA5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72928"/>
        <c:axId val="1934983456"/>
      </c:scatterChart>
      <c:valAx>
        <c:axId val="751872928"/>
        <c:scaling>
          <c:orientation val="minMax"/>
          <c:max val="5500"/>
          <c:min val="51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Cleaner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1934983456"/>
        <c:crossesAt val="943800"/>
        <c:crossBetween val="midCat"/>
      </c:valAx>
      <c:valAx>
        <c:axId val="1934983456"/>
        <c:scaling>
          <c:orientation val="minMax"/>
          <c:max val="945600"/>
          <c:min val="9438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51872928"/>
        <c:crossesAt val="51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Increase in Demand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8638-446F-9520-D213DA4FCFF1}"/>
              </c:ext>
            </c:extLst>
          </c:dPt>
          <c:xVal>
            <c:numRef>
              <c:f>'SensIt Spider 1'!$AD$3:$AD$13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1.5000000000000002</c:v>
                </c:pt>
              </c:numCache>
            </c:numRef>
          </c:xVal>
          <c:yVal>
            <c:numRef>
              <c:f>'SensIt Spider 1'!$AE$3:$AE$13</c:f>
              <c:numCache>
                <c:formatCode>#,##0</c:formatCode>
                <c:ptCount val="11"/>
                <c:pt idx="0">
                  <c:v>868171.87500000012</c:v>
                </c:pt>
                <c:pt idx="1">
                  <c:v>881800.00000000012</c:v>
                </c:pt>
                <c:pt idx="2">
                  <c:v>895428.12500000012</c:v>
                </c:pt>
                <c:pt idx="3">
                  <c:v>909056.25000000012</c:v>
                </c:pt>
                <c:pt idx="4">
                  <c:v>922684.375</c:v>
                </c:pt>
                <c:pt idx="5">
                  <c:v>936312.5</c:v>
                </c:pt>
                <c:pt idx="6">
                  <c:v>949940.625</c:v>
                </c:pt>
                <c:pt idx="7">
                  <c:v>963568.75</c:v>
                </c:pt>
                <c:pt idx="8">
                  <c:v>977196.875</c:v>
                </c:pt>
                <c:pt idx="9">
                  <c:v>990825</c:v>
                </c:pt>
                <c:pt idx="10">
                  <c:v>1004453.125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6F-9520-D213DA4FCFF1}"/>
            </c:ext>
          </c:extLst>
        </c:ser>
        <c:ser>
          <c:idx val="1"/>
          <c:order val="1"/>
          <c:tx>
            <c:v>Probability of Demand Increase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8638-446F-9520-D213DA4FCFF1}"/>
              </c:ext>
            </c:extLst>
          </c:dPt>
          <c:xVal>
            <c:numRef>
              <c:f>'SensIt Spider 1'!$AH$3:$AH$13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1.4999999999999998</c:v>
                </c:pt>
              </c:numCache>
            </c:numRef>
          </c:xVal>
          <c:yVal>
            <c:numRef>
              <c:f>'SensIt Spider 1'!$AI$3:$AI$13</c:f>
              <c:numCache>
                <c:formatCode>#,##0</c:formatCode>
                <c:ptCount val="11"/>
                <c:pt idx="0">
                  <c:v>868171.875</c:v>
                </c:pt>
                <c:pt idx="1">
                  <c:v>881800</c:v>
                </c:pt>
                <c:pt idx="2">
                  <c:v>895428.125</c:v>
                </c:pt>
                <c:pt idx="3">
                  <c:v>909056.25</c:v>
                </c:pt>
                <c:pt idx="4">
                  <c:v>922684.375</c:v>
                </c:pt>
                <c:pt idx="5">
                  <c:v>936312.5</c:v>
                </c:pt>
                <c:pt idx="6">
                  <c:v>949940.625</c:v>
                </c:pt>
                <c:pt idx="7">
                  <c:v>963568.75</c:v>
                </c:pt>
                <c:pt idx="8">
                  <c:v>977196.875</c:v>
                </c:pt>
                <c:pt idx="9">
                  <c:v>990825.00000000012</c:v>
                </c:pt>
                <c:pt idx="10">
                  <c:v>1004453.1249999999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6F-9520-D213DA4FCFF1}"/>
            </c:ext>
          </c:extLst>
        </c:ser>
        <c:ser>
          <c:idx val="2"/>
          <c:order val="2"/>
          <c:tx>
            <c:v>Salary of New hire Chef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8638-446F-9520-D213DA4FCFF1}"/>
              </c:ext>
            </c:extLst>
          </c:dPt>
          <c:xVal>
            <c:numRef>
              <c:f>'SensIt Spider 1'!$R$3:$R$13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1'!$S$3:$S$13</c:f>
              <c:numCache>
                <c:formatCode>#,##0</c:formatCode>
                <c:ptCount val="11"/>
                <c:pt idx="0">
                  <c:v>980312.5</c:v>
                </c:pt>
                <c:pt idx="1">
                  <c:v>971512.5</c:v>
                </c:pt>
                <c:pt idx="2">
                  <c:v>962712.5</c:v>
                </c:pt>
                <c:pt idx="3">
                  <c:v>953912.5</c:v>
                </c:pt>
                <c:pt idx="4">
                  <c:v>945112.5</c:v>
                </c:pt>
                <c:pt idx="5">
                  <c:v>936312.5</c:v>
                </c:pt>
                <c:pt idx="6">
                  <c:v>927512.5</c:v>
                </c:pt>
                <c:pt idx="7">
                  <c:v>918712.5</c:v>
                </c:pt>
                <c:pt idx="8">
                  <c:v>914275.49</c:v>
                </c:pt>
                <c:pt idx="9">
                  <c:v>909875.49</c:v>
                </c:pt>
                <c:pt idx="10">
                  <c:v>905475.49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6F-9520-D213DA4FCFF1}"/>
            </c:ext>
          </c:extLst>
        </c:ser>
        <c:ser>
          <c:idx val="3"/>
          <c:order val="3"/>
          <c:tx>
            <c:v>Salary of New hire Waiter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8638-446F-9520-D213DA4FCFF1}"/>
              </c:ext>
            </c:extLst>
          </c:dPt>
          <c:xVal>
            <c:numRef>
              <c:f>'SensIt Spider 1'!$V$3:$V$13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1'!$W$3:$W$13</c:f>
              <c:numCache>
                <c:formatCode>#,##0</c:formatCode>
                <c:ptCount val="11"/>
                <c:pt idx="0">
                  <c:v>980609.375</c:v>
                </c:pt>
                <c:pt idx="1">
                  <c:v>970109.375</c:v>
                </c:pt>
                <c:pt idx="2">
                  <c:v>959609.375</c:v>
                </c:pt>
                <c:pt idx="3">
                  <c:v>949109.375</c:v>
                </c:pt>
                <c:pt idx="4">
                  <c:v>940812.5</c:v>
                </c:pt>
                <c:pt idx="5">
                  <c:v>936312.5</c:v>
                </c:pt>
                <c:pt idx="6">
                  <c:v>931812.5</c:v>
                </c:pt>
                <c:pt idx="7">
                  <c:v>927312.5</c:v>
                </c:pt>
                <c:pt idx="8">
                  <c:v>922975.49</c:v>
                </c:pt>
                <c:pt idx="9">
                  <c:v>921475.49</c:v>
                </c:pt>
                <c:pt idx="10">
                  <c:v>919975.49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38-446F-9520-D213DA4FCFF1}"/>
            </c:ext>
          </c:extLst>
        </c:ser>
        <c:ser>
          <c:idx val="4"/>
          <c:order val="4"/>
          <c:tx>
            <c:v>Salary of New hire Cleaner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8638-446F-9520-D213DA4FCFF1}"/>
              </c:ext>
            </c:extLst>
          </c:dPt>
          <c:xVal>
            <c:numRef>
              <c:f>'SensIt Spider 1'!$Z$3:$Z$13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1'!$AA$3:$AA$13</c:f>
              <c:numCache>
                <c:formatCode>#,##0</c:formatCode>
                <c:ptCount val="11"/>
                <c:pt idx="0">
                  <c:v>952109.375</c:v>
                </c:pt>
                <c:pt idx="1">
                  <c:v>947309.375</c:v>
                </c:pt>
                <c:pt idx="2">
                  <c:v>943512.5</c:v>
                </c:pt>
                <c:pt idx="3">
                  <c:v>941112.5</c:v>
                </c:pt>
                <c:pt idx="4">
                  <c:v>938712.5</c:v>
                </c:pt>
                <c:pt idx="5">
                  <c:v>936312.5</c:v>
                </c:pt>
                <c:pt idx="6">
                  <c:v>933912.5</c:v>
                </c:pt>
                <c:pt idx="7">
                  <c:v>931512.5</c:v>
                </c:pt>
                <c:pt idx="8">
                  <c:v>929112.5</c:v>
                </c:pt>
                <c:pt idx="9">
                  <c:v>926712.5</c:v>
                </c:pt>
                <c:pt idx="10">
                  <c:v>924312.5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38-446F-9520-D213DA4FCFF1}"/>
            </c:ext>
          </c:extLst>
        </c:ser>
        <c:ser>
          <c:idx val="5"/>
          <c:order val="5"/>
          <c:tx>
            <c:v>Productivity Inefficiency factor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8638-446F-9520-D213DA4FCFF1}"/>
              </c:ext>
            </c:extLst>
          </c:dPt>
          <c:xVal>
            <c:numRef>
              <c:f>'SensIt Spider 1'!$AL$3:$AL$13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1'!$AM$3:$AM$13</c:f>
              <c:numCache>
                <c:formatCode>#,##0</c:formatCode>
                <c:ptCount val="11"/>
                <c:pt idx="0">
                  <c:v>944515.625</c:v>
                </c:pt>
                <c:pt idx="1">
                  <c:v>942875</c:v>
                </c:pt>
                <c:pt idx="2">
                  <c:v>941234.375</c:v>
                </c:pt>
                <c:pt idx="3">
                  <c:v>939593.75</c:v>
                </c:pt>
                <c:pt idx="4">
                  <c:v>937953.125</c:v>
                </c:pt>
                <c:pt idx="5">
                  <c:v>936312.5</c:v>
                </c:pt>
                <c:pt idx="6">
                  <c:v>934671.875</c:v>
                </c:pt>
                <c:pt idx="7">
                  <c:v>933031.25</c:v>
                </c:pt>
                <c:pt idx="8">
                  <c:v>931390.625</c:v>
                </c:pt>
                <c:pt idx="9">
                  <c:v>929750</c:v>
                </c:pt>
                <c:pt idx="10">
                  <c:v>928109.375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38-446F-9520-D213DA4FCFF1}"/>
            </c:ext>
          </c:extLst>
        </c:ser>
        <c:ser>
          <c:idx val="6"/>
          <c:order val="6"/>
          <c:tx>
            <c:v>Cost of Increment</c:v>
          </c:tx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8638-446F-9520-D213DA4FCFF1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8638-446F-9520-D213DA4FCFF1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8638-446F-9520-D213DA4FCFF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8638-446F-9520-D213DA4FCFF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8638-446F-9520-D213DA4FCFF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8638-446F-9520-D213DA4FCFF1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8638-446F-9520-D213DA4FCFF1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4-8638-446F-9520-D213DA4FCFF1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8638-446F-9520-D213DA4FCFF1}"/>
              </c:ext>
            </c:extLst>
          </c:dPt>
          <c:xVal>
            <c:numRef>
              <c:f>'SensIt Spider 1'!$N$3:$N$13</c:f>
              <c:numCache>
                <c:formatCode>0.0%</c:formatCode>
                <c:ptCount val="11"/>
                <c:pt idx="0">
                  <c:v>0.5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1.2000000000000002</c:v>
                </c:pt>
                <c:pt idx="8">
                  <c:v>1.3000000000000003</c:v>
                </c:pt>
                <c:pt idx="9">
                  <c:v>1.4000000000000004</c:v>
                </c:pt>
                <c:pt idx="10">
                  <c:v>1.5</c:v>
                </c:pt>
              </c:numCache>
            </c:numRef>
          </c:xVal>
          <c:yVal>
            <c:numRef>
              <c:f>'SensIt Spider 1'!$O$3:$O$13</c:f>
              <c:numCache>
                <c:formatCode>#,##0</c:formatCode>
                <c:ptCount val="11"/>
                <c:pt idx="0">
                  <c:v>944815.87</c:v>
                </c:pt>
                <c:pt idx="1">
                  <c:v>941347.79399999999</c:v>
                </c:pt>
                <c:pt idx="2">
                  <c:v>937879.71799999999</c:v>
                </c:pt>
                <c:pt idx="3">
                  <c:v>936312.5</c:v>
                </c:pt>
                <c:pt idx="4">
                  <c:v>936312.5</c:v>
                </c:pt>
                <c:pt idx="5">
                  <c:v>936312.5</c:v>
                </c:pt>
                <c:pt idx="6">
                  <c:v>936312.5</c:v>
                </c:pt>
                <c:pt idx="7">
                  <c:v>936312.5</c:v>
                </c:pt>
                <c:pt idx="8">
                  <c:v>936312.5</c:v>
                </c:pt>
                <c:pt idx="9">
                  <c:v>936312.5</c:v>
                </c:pt>
                <c:pt idx="10">
                  <c:v>936312.5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38-446F-9520-D213DA4F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68431"/>
        <c:axId val="2063070735"/>
      </c:scatterChart>
      <c:valAx>
        <c:axId val="2063068431"/>
        <c:scaling>
          <c:orientation val="minMax"/>
          <c:max val="1.7000000000000002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IN"/>
                  <a:t>Input Value as % of Base Case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2063070735"/>
        <c:crossesAt val="840000"/>
        <c:crossBetween val="midCat"/>
        <c:majorUnit val="0.1"/>
      </c:valAx>
      <c:valAx>
        <c:axId val="2063070735"/>
        <c:scaling>
          <c:orientation val="minMax"/>
          <c:max val="1040000"/>
          <c:min val="840000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Ax val="2063068431"/>
        <c:crossesAt val="0.4"/>
        <c:crossBetween val="midCat"/>
        <c:majorUnit val="2000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COI'!$A$11:$A$29</c:f>
              <c:numCache>
                <c:formatCode>_ * #,##0_ ;_ * \-#,##0_ ;_ * "-"??_ ;_ @_ </c:formatCode>
                <c:ptCount val="19"/>
                <c:pt idx="0">
                  <c:v>17000</c:v>
                </c:pt>
                <c:pt idx="1">
                  <c:v>19000</c:v>
                </c:pt>
                <c:pt idx="2">
                  <c:v>21000</c:v>
                </c:pt>
                <c:pt idx="3">
                  <c:v>23000</c:v>
                </c:pt>
                <c:pt idx="4">
                  <c:v>25000</c:v>
                </c:pt>
                <c:pt idx="5">
                  <c:v>27000</c:v>
                </c:pt>
                <c:pt idx="6">
                  <c:v>29000</c:v>
                </c:pt>
                <c:pt idx="7">
                  <c:v>31000</c:v>
                </c:pt>
                <c:pt idx="8">
                  <c:v>33000</c:v>
                </c:pt>
                <c:pt idx="9">
                  <c:v>35000</c:v>
                </c:pt>
                <c:pt idx="10">
                  <c:v>37000</c:v>
                </c:pt>
                <c:pt idx="11">
                  <c:v>39000</c:v>
                </c:pt>
                <c:pt idx="12">
                  <c:v>41000</c:v>
                </c:pt>
                <c:pt idx="13">
                  <c:v>43000</c:v>
                </c:pt>
                <c:pt idx="14">
                  <c:v>45000</c:v>
                </c:pt>
                <c:pt idx="15">
                  <c:v>47000</c:v>
                </c:pt>
                <c:pt idx="16">
                  <c:v>49000</c:v>
                </c:pt>
                <c:pt idx="17">
                  <c:v>51000</c:v>
                </c:pt>
                <c:pt idx="18">
                  <c:v>53000</c:v>
                </c:pt>
              </c:numCache>
            </c:numRef>
          </c:xVal>
          <c:yVal>
            <c:numRef>
              <c:f>'SensIt COI'!$B$11:$B$29</c:f>
              <c:numCache>
                <c:formatCode>#,##0</c:formatCode>
                <c:ptCount val="19"/>
                <c:pt idx="0">
                  <c:v>945156.25</c:v>
                </c:pt>
                <c:pt idx="1">
                  <c:v>943156.25</c:v>
                </c:pt>
                <c:pt idx="2">
                  <c:v>941156.25</c:v>
                </c:pt>
                <c:pt idx="3">
                  <c:v>939156.25</c:v>
                </c:pt>
                <c:pt idx="4">
                  <c:v>937156.25</c:v>
                </c:pt>
                <c:pt idx="5">
                  <c:v>936312.5</c:v>
                </c:pt>
                <c:pt idx="6">
                  <c:v>936312.5</c:v>
                </c:pt>
                <c:pt idx="7">
                  <c:v>936312.5</c:v>
                </c:pt>
                <c:pt idx="8">
                  <c:v>936312.5</c:v>
                </c:pt>
                <c:pt idx="9">
                  <c:v>936312.5</c:v>
                </c:pt>
                <c:pt idx="10">
                  <c:v>936312.5</c:v>
                </c:pt>
                <c:pt idx="11">
                  <c:v>936312.5</c:v>
                </c:pt>
                <c:pt idx="12">
                  <c:v>936312.5</c:v>
                </c:pt>
                <c:pt idx="13">
                  <c:v>936312.5</c:v>
                </c:pt>
                <c:pt idx="14">
                  <c:v>936312.5</c:v>
                </c:pt>
                <c:pt idx="15">
                  <c:v>936312.5</c:v>
                </c:pt>
                <c:pt idx="16">
                  <c:v>936312.5</c:v>
                </c:pt>
                <c:pt idx="17">
                  <c:v>936312.5</c:v>
                </c:pt>
                <c:pt idx="18">
                  <c:v>936312.5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D-44F0-A348-5FE7E3B28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67039"/>
        <c:axId val="1830692415"/>
      </c:scatterChart>
      <c:valAx>
        <c:axId val="2063067039"/>
        <c:scaling>
          <c:orientation val="minMax"/>
          <c:max val="55000"/>
          <c:min val="15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 Cost of Increment </a:t>
                </a:r>
              </a:p>
            </c:rich>
          </c:tx>
          <c:overlay val="0"/>
        </c:title>
        <c:numFmt formatCode="_ * #,##0_ ;_ * \-#,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1830692415"/>
        <c:crossesAt val="936000"/>
        <c:crossBetween val="midCat"/>
      </c:valAx>
      <c:valAx>
        <c:axId val="1830692415"/>
        <c:scaling>
          <c:orientation val="minMax"/>
          <c:max val="946000"/>
          <c:min val="936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063067039"/>
        <c:crossesAt val="15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COI 2'!$A$11:$A$23</c:f>
              <c:numCache>
                <c:formatCode>_ * #,##0_ ;_ * \-#,##0_ ;_ * "-"??_ ;_ @_ </c:formatCode>
                <c:ptCount val="13"/>
                <c:pt idx="0">
                  <c:v>24000</c:v>
                </c:pt>
                <c:pt idx="1">
                  <c:v>24250</c:v>
                </c:pt>
                <c:pt idx="2">
                  <c:v>24500</c:v>
                </c:pt>
                <c:pt idx="3">
                  <c:v>24750</c:v>
                </c:pt>
                <c:pt idx="4">
                  <c:v>25000</c:v>
                </c:pt>
                <c:pt idx="5">
                  <c:v>25250</c:v>
                </c:pt>
                <c:pt idx="6">
                  <c:v>25500</c:v>
                </c:pt>
                <c:pt idx="7">
                  <c:v>25750</c:v>
                </c:pt>
                <c:pt idx="8">
                  <c:v>26000</c:v>
                </c:pt>
                <c:pt idx="9">
                  <c:v>26250</c:v>
                </c:pt>
                <c:pt idx="10">
                  <c:v>26500</c:v>
                </c:pt>
                <c:pt idx="11">
                  <c:v>26750</c:v>
                </c:pt>
                <c:pt idx="12">
                  <c:v>27000</c:v>
                </c:pt>
              </c:numCache>
            </c:numRef>
          </c:xVal>
          <c:yVal>
            <c:numRef>
              <c:f>'SensIt COI 2'!$B$11:$B$23</c:f>
              <c:numCache>
                <c:formatCode>#,##0</c:formatCode>
                <c:ptCount val="13"/>
                <c:pt idx="0">
                  <c:v>938156.25</c:v>
                </c:pt>
                <c:pt idx="1">
                  <c:v>937906.25</c:v>
                </c:pt>
                <c:pt idx="2">
                  <c:v>937656.25</c:v>
                </c:pt>
                <c:pt idx="3">
                  <c:v>937406.25</c:v>
                </c:pt>
                <c:pt idx="4">
                  <c:v>937156.25</c:v>
                </c:pt>
                <c:pt idx="5">
                  <c:v>936906.25</c:v>
                </c:pt>
                <c:pt idx="6">
                  <c:v>936656.25</c:v>
                </c:pt>
                <c:pt idx="7">
                  <c:v>936406.25</c:v>
                </c:pt>
                <c:pt idx="8">
                  <c:v>936312.5</c:v>
                </c:pt>
                <c:pt idx="9">
                  <c:v>936312.5</c:v>
                </c:pt>
                <c:pt idx="10">
                  <c:v>936312.5</c:v>
                </c:pt>
                <c:pt idx="11">
                  <c:v>936312.5</c:v>
                </c:pt>
                <c:pt idx="12">
                  <c:v>936312.5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8-4FCD-98A8-4ADC517B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00352"/>
        <c:axId val="564309936"/>
      </c:scatterChart>
      <c:valAx>
        <c:axId val="558800352"/>
        <c:scaling>
          <c:orientation val="minMax"/>
          <c:max val="27000"/>
          <c:min val="24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 Cost of Increment </a:t>
                </a:r>
              </a:p>
            </c:rich>
          </c:tx>
          <c:overlay val="0"/>
        </c:title>
        <c:numFmt formatCode="_ * #,##0_ ;_ * \-#,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4309936"/>
        <c:crossesAt val="936200"/>
        <c:crossBetween val="midCat"/>
      </c:valAx>
      <c:valAx>
        <c:axId val="564309936"/>
        <c:scaling>
          <c:orientation val="minMax"/>
          <c:max val="938200"/>
          <c:min val="9362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58800352"/>
        <c:crossesAt val="24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Chef'!$A$11:$A$22</c:f>
              <c:numCache>
                <c:formatCode>#,##0</c:formatCode>
                <c:ptCount val="12"/>
                <c:pt idx="0">
                  <c:v>11000</c:v>
                </c:pt>
                <c:pt idx="1">
                  <c:v>13000</c:v>
                </c:pt>
                <c:pt idx="2">
                  <c:v>15000</c:v>
                </c:pt>
                <c:pt idx="3">
                  <c:v>17000</c:v>
                </c:pt>
                <c:pt idx="4">
                  <c:v>19000</c:v>
                </c:pt>
                <c:pt idx="5">
                  <c:v>21000</c:v>
                </c:pt>
                <c:pt idx="6">
                  <c:v>23000</c:v>
                </c:pt>
                <c:pt idx="7">
                  <c:v>25000</c:v>
                </c:pt>
                <c:pt idx="8">
                  <c:v>27000</c:v>
                </c:pt>
                <c:pt idx="9">
                  <c:v>29000</c:v>
                </c:pt>
                <c:pt idx="10">
                  <c:v>31000</c:v>
                </c:pt>
                <c:pt idx="11">
                  <c:v>33000</c:v>
                </c:pt>
              </c:numCache>
            </c:numRef>
          </c:xVal>
          <c:yVal>
            <c:numRef>
              <c:f>'SensIt Chef'!$B$11:$B$22</c:f>
              <c:numCache>
                <c:formatCode>#,##0</c:formatCode>
                <c:ptCount val="12"/>
                <c:pt idx="0">
                  <c:v>980312.5</c:v>
                </c:pt>
                <c:pt idx="1">
                  <c:v>972312.5</c:v>
                </c:pt>
                <c:pt idx="2">
                  <c:v>964312.5</c:v>
                </c:pt>
                <c:pt idx="3">
                  <c:v>956312.5</c:v>
                </c:pt>
                <c:pt idx="4">
                  <c:v>948312.5</c:v>
                </c:pt>
                <c:pt idx="5">
                  <c:v>940312.5</c:v>
                </c:pt>
                <c:pt idx="6">
                  <c:v>932312.5</c:v>
                </c:pt>
                <c:pt idx="7">
                  <c:v>924312.5</c:v>
                </c:pt>
                <c:pt idx="8">
                  <c:v>917464.88</c:v>
                </c:pt>
                <c:pt idx="9">
                  <c:v>913464.88</c:v>
                </c:pt>
                <c:pt idx="10">
                  <c:v>909464.88</c:v>
                </c:pt>
                <c:pt idx="11">
                  <c:v>905464.88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8-4649-9643-F595C776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25552"/>
        <c:axId val="2119252464"/>
      </c:scatterChart>
      <c:valAx>
        <c:axId val="573125552"/>
        <c:scaling>
          <c:orientation val="minMax"/>
          <c:max val="34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Chef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2119252464"/>
        <c:crossesAt val="900000"/>
        <c:crossBetween val="midCat"/>
      </c:valAx>
      <c:valAx>
        <c:axId val="2119252464"/>
        <c:scaling>
          <c:orientation val="minMax"/>
          <c:max val="990000"/>
          <c:min val="9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73125552"/>
        <c:crossesAt val="10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Waiter'!$A$11:$A$26</c:f>
              <c:numCache>
                <c:formatCode>#,##0</c:formatCode>
                <c:ptCount val="16"/>
                <c:pt idx="0">
                  <c:v>7500</c:v>
                </c:pt>
                <c:pt idx="1">
                  <c:v>8500</c:v>
                </c:pt>
                <c:pt idx="2">
                  <c:v>9500</c:v>
                </c:pt>
                <c:pt idx="3">
                  <c:v>10500</c:v>
                </c:pt>
                <c:pt idx="4">
                  <c:v>11500</c:v>
                </c:pt>
                <c:pt idx="5">
                  <c:v>12500</c:v>
                </c:pt>
                <c:pt idx="6">
                  <c:v>13500</c:v>
                </c:pt>
                <c:pt idx="7">
                  <c:v>14500</c:v>
                </c:pt>
                <c:pt idx="8">
                  <c:v>15500</c:v>
                </c:pt>
                <c:pt idx="9">
                  <c:v>16500</c:v>
                </c:pt>
                <c:pt idx="10">
                  <c:v>17500</c:v>
                </c:pt>
                <c:pt idx="11">
                  <c:v>18500</c:v>
                </c:pt>
                <c:pt idx="12">
                  <c:v>19500</c:v>
                </c:pt>
                <c:pt idx="13">
                  <c:v>20500</c:v>
                </c:pt>
                <c:pt idx="14">
                  <c:v>21500</c:v>
                </c:pt>
                <c:pt idx="15">
                  <c:v>22500</c:v>
                </c:pt>
              </c:numCache>
            </c:numRef>
          </c:xVal>
          <c:yVal>
            <c:numRef>
              <c:f>'SensIt Waiter'!$B$11:$B$26</c:f>
              <c:numCache>
                <c:formatCode>#,##0</c:formatCode>
                <c:ptCount val="16"/>
                <c:pt idx="0">
                  <c:v>980609.375</c:v>
                </c:pt>
                <c:pt idx="1">
                  <c:v>973609.375</c:v>
                </c:pt>
                <c:pt idx="2">
                  <c:v>966609.375</c:v>
                </c:pt>
                <c:pt idx="3">
                  <c:v>959609.375</c:v>
                </c:pt>
                <c:pt idx="4">
                  <c:v>952609.375</c:v>
                </c:pt>
                <c:pt idx="5">
                  <c:v>945609.375</c:v>
                </c:pt>
                <c:pt idx="6">
                  <c:v>940812.5</c:v>
                </c:pt>
                <c:pt idx="7">
                  <c:v>937812.5</c:v>
                </c:pt>
                <c:pt idx="8">
                  <c:v>934812.5</c:v>
                </c:pt>
                <c:pt idx="9">
                  <c:v>931812.5</c:v>
                </c:pt>
                <c:pt idx="10">
                  <c:v>928812.5</c:v>
                </c:pt>
                <c:pt idx="11">
                  <c:v>925812.5</c:v>
                </c:pt>
                <c:pt idx="12">
                  <c:v>922964.88</c:v>
                </c:pt>
                <c:pt idx="13">
                  <c:v>921964.88</c:v>
                </c:pt>
                <c:pt idx="14">
                  <c:v>920964.88</c:v>
                </c:pt>
                <c:pt idx="15">
                  <c:v>919964.88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B-4134-86AA-4276C66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96368"/>
        <c:axId val="564319536"/>
      </c:scatterChart>
      <c:valAx>
        <c:axId val="2119196368"/>
        <c:scaling>
          <c:orientation val="minMax"/>
          <c:max val="24000"/>
          <c:min val="6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Waiter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4319536"/>
        <c:crossesAt val="910000"/>
        <c:crossBetween val="midCat"/>
      </c:valAx>
      <c:valAx>
        <c:axId val="564319536"/>
        <c:scaling>
          <c:orientation val="minMax"/>
          <c:max val="990000"/>
          <c:min val="91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9196368"/>
        <c:crossesAt val="6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Waiter 3'!$A$11:$A$27</c:f>
              <c:numCache>
                <c:formatCode>#,##0</c:formatCode>
                <c:ptCount val="17"/>
                <c:pt idx="0">
                  <c:v>19000</c:v>
                </c:pt>
                <c:pt idx="1">
                  <c:v>19050</c:v>
                </c:pt>
                <c:pt idx="2">
                  <c:v>19100</c:v>
                </c:pt>
                <c:pt idx="3">
                  <c:v>19150</c:v>
                </c:pt>
                <c:pt idx="4">
                  <c:v>19200</c:v>
                </c:pt>
                <c:pt idx="5">
                  <c:v>19250</c:v>
                </c:pt>
                <c:pt idx="6">
                  <c:v>19300</c:v>
                </c:pt>
                <c:pt idx="7">
                  <c:v>19350</c:v>
                </c:pt>
                <c:pt idx="8">
                  <c:v>19400</c:v>
                </c:pt>
                <c:pt idx="9">
                  <c:v>19450</c:v>
                </c:pt>
                <c:pt idx="10">
                  <c:v>19500</c:v>
                </c:pt>
                <c:pt idx="11">
                  <c:v>19550</c:v>
                </c:pt>
                <c:pt idx="12">
                  <c:v>19600</c:v>
                </c:pt>
                <c:pt idx="13">
                  <c:v>19650</c:v>
                </c:pt>
                <c:pt idx="14">
                  <c:v>19700</c:v>
                </c:pt>
                <c:pt idx="15">
                  <c:v>19750</c:v>
                </c:pt>
                <c:pt idx="16">
                  <c:v>19800</c:v>
                </c:pt>
              </c:numCache>
            </c:numRef>
          </c:xVal>
          <c:yVal>
            <c:numRef>
              <c:f>'SensIt Waiter 3'!$B$11:$B$27</c:f>
              <c:numCache>
                <c:formatCode>#,##0</c:formatCode>
                <c:ptCount val="17"/>
                <c:pt idx="0">
                  <c:v>924312.5</c:v>
                </c:pt>
                <c:pt idx="1">
                  <c:v>924162.5</c:v>
                </c:pt>
                <c:pt idx="2">
                  <c:v>924012.5</c:v>
                </c:pt>
                <c:pt idx="3">
                  <c:v>923862.5</c:v>
                </c:pt>
                <c:pt idx="4">
                  <c:v>923712.5</c:v>
                </c:pt>
                <c:pt idx="5">
                  <c:v>923562.5</c:v>
                </c:pt>
                <c:pt idx="6">
                  <c:v>923412.5</c:v>
                </c:pt>
                <c:pt idx="7">
                  <c:v>923262.5</c:v>
                </c:pt>
                <c:pt idx="8">
                  <c:v>923112.5</c:v>
                </c:pt>
                <c:pt idx="9">
                  <c:v>923014.88</c:v>
                </c:pt>
                <c:pt idx="10">
                  <c:v>922964.88</c:v>
                </c:pt>
                <c:pt idx="11">
                  <c:v>922914.88</c:v>
                </c:pt>
                <c:pt idx="12">
                  <c:v>922864.88</c:v>
                </c:pt>
                <c:pt idx="13">
                  <c:v>922814.88</c:v>
                </c:pt>
                <c:pt idx="14">
                  <c:v>922764.88</c:v>
                </c:pt>
                <c:pt idx="15">
                  <c:v>922714.88</c:v>
                </c:pt>
                <c:pt idx="16">
                  <c:v>922664.88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5-459B-8B74-244D566E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34192"/>
        <c:axId val="564291216"/>
      </c:scatterChart>
      <c:valAx>
        <c:axId val="753334192"/>
        <c:scaling>
          <c:orientation val="minMax"/>
          <c:max val="198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Waiter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4291216"/>
        <c:crossesAt val="922600"/>
        <c:crossBetween val="midCat"/>
      </c:valAx>
      <c:valAx>
        <c:axId val="564291216"/>
        <c:scaling>
          <c:orientation val="minMax"/>
          <c:max val="924400"/>
          <c:min val="9226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53334192"/>
        <c:crossesAt val="19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Waiter 2'!$A$11:$A$27</c:f>
              <c:numCache>
                <c:formatCode>#,##0</c:formatCode>
                <c:ptCount val="17"/>
                <c:pt idx="0">
                  <c:v>12500</c:v>
                </c:pt>
                <c:pt idx="1">
                  <c:v>12550</c:v>
                </c:pt>
                <c:pt idx="2">
                  <c:v>12600</c:v>
                </c:pt>
                <c:pt idx="3">
                  <c:v>12650</c:v>
                </c:pt>
                <c:pt idx="4">
                  <c:v>12700</c:v>
                </c:pt>
                <c:pt idx="5">
                  <c:v>12750</c:v>
                </c:pt>
                <c:pt idx="6">
                  <c:v>12800</c:v>
                </c:pt>
                <c:pt idx="7">
                  <c:v>12850</c:v>
                </c:pt>
                <c:pt idx="8">
                  <c:v>12900</c:v>
                </c:pt>
                <c:pt idx="9">
                  <c:v>12950</c:v>
                </c:pt>
                <c:pt idx="10">
                  <c:v>13000</c:v>
                </c:pt>
                <c:pt idx="11">
                  <c:v>13050</c:v>
                </c:pt>
                <c:pt idx="12">
                  <c:v>13100</c:v>
                </c:pt>
                <c:pt idx="13">
                  <c:v>13150</c:v>
                </c:pt>
                <c:pt idx="14">
                  <c:v>13200</c:v>
                </c:pt>
                <c:pt idx="15">
                  <c:v>13250</c:v>
                </c:pt>
                <c:pt idx="16">
                  <c:v>13300</c:v>
                </c:pt>
              </c:numCache>
            </c:numRef>
          </c:xVal>
          <c:yVal>
            <c:numRef>
              <c:f>'SensIt Waiter 2'!$B$11:$B$27</c:f>
              <c:numCache>
                <c:formatCode>#,##0</c:formatCode>
                <c:ptCount val="17"/>
                <c:pt idx="0">
                  <c:v>945609.375</c:v>
                </c:pt>
                <c:pt idx="1">
                  <c:v>945259.375</c:v>
                </c:pt>
                <c:pt idx="2">
                  <c:v>944909.375</c:v>
                </c:pt>
                <c:pt idx="3">
                  <c:v>944559.375</c:v>
                </c:pt>
                <c:pt idx="4">
                  <c:v>944209.375</c:v>
                </c:pt>
                <c:pt idx="5">
                  <c:v>943859.375</c:v>
                </c:pt>
                <c:pt idx="6">
                  <c:v>943509.375</c:v>
                </c:pt>
                <c:pt idx="7">
                  <c:v>943159.375</c:v>
                </c:pt>
                <c:pt idx="8">
                  <c:v>942809.375</c:v>
                </c:pt>
                <c:pt idx="9">
                  <c:v>942462.5</c:v>
                </c:pt>
                <c:pt idx="10">
                  <c:v>942312.5</c:v>
                </c:pt>
                <c:pt idx="11">
                  <c:v>942162.5</c:v>
                </c:pt>
                <c:pt idx="12">
                  <c:v>942012.5</c:v>
                </c:pt>
                <c:pt idx="13">
                  <c:v>941862.5</c:v>
                </c:pt>
                <c:pt idx="14">
                  <c:v>941712.5</c:v>
                </c:pt>
                <c:pt idx="15">
                  <c:v>941562.5</c:v>
                </c:pt>
                <c:pt idx="16">
                  <c:v>941412.5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D-4DF4-A5D3-8FD33F5B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76336"/>
        <c:axId val="564317136"/>
      </c:scatterChart>
      <c:valAx>
        <c:axId val="2120276336"/>
        <c:scaling>
          <c:orientation val="minMax"/>
          <c:max val="13300"/>
          <c:min val="125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Waiter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4317136"/>
        <c:crossesAt val="941000"/>
        <c:crossBetween val="midCat"/>
      </c:valAx>
      <c:valAx>
        <c:axId val="564317136"/>
        <c:scaling>
          <c:orientation val="minMax"/>
          <c:max val="946000"/>
          <c:min val="941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20276336"/>
        <c:crossesAt val="125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 1.61 Student 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xVal>
            <c:numRef>
              <c:f>'SensIt CS'!$A$11:$A$27</c:f>
              <c:numCache>
                <c:formatCode>#,##0</c:formatCode>
                <c:ptCount val="1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  <c:pt idx="13">
                  <c:v>10500</c:v>
                </c:pt>
                <c:pt idx="14">
                  <c:v>11000</c:v>
                </c:pt>
                <c:pt idx="15">
                  <c:v>11500</c:v>
                </c:pt>
                <c:pt idx="16">
                  <c:v>12000</c:v>
                </c:pt>
              </c:numCache>
            </c:numRef>
          </c:xVal>
          <c:yVal>
            <c:numRef>
              <c:f>'SensIt CS'!$B$11:$B$27</c:f>
              <c:numCache>
                <c:formatCode>#,##0</c:formatCode>
                <c:ptCount val="17"/>
                <c:pt idx="0">
                  <c:v>952109.375</c:v>
                </c:pt>
                <c:pt idx="1">
                  <c:v>949109.375</c:v>
                </c:pt>
                <c:pt idx="2">
                  <c:v>946109.375</c:v>
                </c:pt>
                <c:pt idx="3">
                  <c:v>943812.5</c:v>
                </c:pt>
                <c:pt idx="4">
                  <c:v>942312.5</c:v>
                </c:pt>
                <c:pt idx="5">
                  <c:v>940812.5</c:v>
                </c:pt>
                <c:pt idx="6">
                  <c:v>939312.5</c:v>
                </c:pt>
                <c:pt idx="7">
                  <c:v>937812.5</c:v>
                </c:pt>
                <c:pt idx="8">
                  <c:v>936312.5</c:v>
                </c:pt>
                <c:pt idx="9">
                  <c:v>934812.5</c:v>
                </c:pt>
                <c:pt idx="10">
                  <c:v>933312.5</c:v>
                </c:pt>
                <c:pt idx="11">
                  <c:v>931812.5</c:v>
                </c:pt>
                <c:pt idx="12">
                  <c:v>930312.5</c:v>
                </c:pt>
                <c:pt idx="13">
                  <c:v>928812.5</c:v>
                </c:pt>
                <c:pt idx="14">
                  <c:v>927312.5</c:v>
                </c:pt>
                <c:pt idx="15">
                  <c:v>925812.5</c:v>
                </c:pt>
                <c:pt idx="16">
                  <c:v>924312.5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2-4FCA-9764-61F183D2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35296"/>
        <c:axId val="563863552"/>
      </c:scatterChart>
      <c:valAx>
        <c:axId val="747435296"/>
        <c:scaling>
          <c:orientation val="minMax"/>
          <c:max val="12000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Salary of New hire Cleaner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3863552"/>
        <c:crossesAt val="920000"/>
        <c:crossBetween val="midCat"/>
      </c:valAx>
      <c:valAx>
        <c:axId val="563863552"/>
        <c:scaling>
          <c:orientation val="minMax"/>
          <c:max val="955000"/>
          <c:min val="92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N"/>
                  <a:t>Final Payoff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47435296"/>
        <c:crossesAt val="4000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9</xdr:row>
      <xdr:rowOff>152400</xdr:rowOff>
    </xdr:to>
    <xdr:sp macro="" textlink="">
      <xdr:nvSpPr>
        <xdr:cNvPr id="26" name="Square 1" descr="ac13af85-c62d-4a48-bd83-28750cfa2181">
          <a:extLst>
            <a:ext uri="{FF2B5EF4-FFF2-40B4-BE49-F238E27FC236}">
              <a16:creationId xmlns:a16="http://schemas.microsoft.com/office/drawing/2014/main" id="{7B0C00F6-F797-CBA2-2EF6-4D998DEC46DB}"/>
            </a:ext>
          </a:extLst>
        </xdr:cNvPr>
        <xdr:cNvSpPr/>
      </xdr:nvSpPr>
      <xdr:spPr>
        <a:xfrm>
          <a:off x="2235200" y="16573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sp macro="" textlink="">
      <xdr:nvSpPr>
        <xdr:cNvPr id="2097" name="Line 49">
          <a:extLst>
            <a:ext uri="{FF2B5EF4-FFF2-40B4-BE49-F238E27FC236}">
              <a16:creationId xmlns:a16="http://schemas.microsoft.com/office/drawing/2014/main" id="{99CAC49F-4688-A3C7-0127-AE3233908713}"/>
            </a:ext>
          </a:extLst>
        </xdr:cNvPr>
        <xdr:cNvSpPr>
          <a:spLocks noChangeShapeType="1"/>
        </xdr:cNvSpPr>
      </xdr:nvSpPr>
      <xdr:spPr bwMode="auto">
        <a:xfrm>
          <a:off x="1016000" y="17335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19</xdr:row>
      <xdr:rowOff>76200</xdr:rowOff>
    </xdr:to>
    <xdr:sp macro="" textlink="">
      <xdr:nvSpPr>
        <xdr:cNvPr id="2098" name="Line 50">
          <a:extLst>
            <a:ext uri="{FF2B5EF4-FFF2-40B4-BE49-F238E27FC236}">
              <a16:creationId xmlns:a16="http://schemas.microsoft.com/office/drawing/2014/main" id="{1B4978D6-064C-EA20-E503-F29D905DB895}"/>
            </a:ext>
          </a:extLst>
        </xdr:cNvPr>
        <xdr:cNvSpPr>
          <a:spLocks noChangeShapeType="1"/>
        </xdr:cNvSpPr>
      </xdr:nvSpPr>
      <xdr:spPr bwMode="auto">
        <a:xfrm flipV="1">
          <a:off x="762000" y="1733550"/>
          <a:ext cx="254000" cy="184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0</xdr:colOff>
      <xdr:row>29</xdr:row>
      <xdr:rowOff>152400</xdr:rowOff>
    </xdr:to>
    <xdr:sp macro="" textlink="">
      <xdr:nvSpPr>
        <xdr:cNvPr id="27" name="Square 2" descr="60f24e87-182b-4ba9-a188-0bc8574d1a1b">
          <a:extLst>
            <a:ext uri="{FF2B5EF4-FFF2-40B4-BE49-F238E27FC236}">
              <a16:creationId xmlns:a16="http://schemas.microsoft.com/office/drawing/2014/main" id="{6F01B1E7-D6FE-805F-EB50-6C803D39E9A5}"/>
            </a:ext>
          </a:extLst>
        </xdr:cNvPr>
        <xdr:cNvSpPr/>
      </xdr:nvSpPr>
      <xdr:spPr>
        <a:xfrm>
          <a:off x="2235200" y="53403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sp macro="" textlink="">
      <xdr:nvSpPr>
        <xdr:cNvPr id="2099" name="Line 51">
          <a:extLst>
            <a:ext uri="{FF2B5EF4-FFF2-40B4-BE49-F238E27FC236}">
              <a16:creationId xmlns:a16="http://schemas.microsoft.com/office/drawing/2014/main" id="{992AEE36-EA52-5528-600D-63BEA5C1571E}"/>
            </a:ext>
          </a:extLst>
        </xdr:cNvPr>
        <xdr:cNvSpPr>
          <a:spLocks noChangeShapeType="1"/>
        </xdr:cNvSpPr>
      </xdr:nvSpPr>
      <xdr:spPr bwMode="auto">
        <a:xfrm>
          <a:off x="1016000" y="54165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19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2100" name="Line 52">
          <a:extLst>
            <a:ext uri="{FF2B5EF4-FFF2-40B4-BE49-F238E27FC236}">
              <a16:creationId xmlns:a16="http://schemas.microsoft.com/office/drawing/2014/main" id="{6BA75753-FEDF-CCCB-90C2-4C0B30019F1C}"/>
            </a:ext>
          </a:extLst>
        </xdr:cNvPr>
        <xdr:cNvSpPr>
          <a:spLocks noChangeShapeType="1"/>
        </xdr:cNvSpPr>
      </xdr:nvSpPr>
      <xdr:spPr bwMode="auto">
        <a:xfrm>
          <a:off x="762000" y="3575050"/>
          <a:ext cx="254000" cy="184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4</xdr:row>
      <xdr:rowOff>152400</xdr:rowOff>
    </xdr:to>
    <xdr:sp macro="" textlink="">
      <xdr:nvSpPr>
        <xdr:cNvPr id="28" name="Circle 3" descr="cc789c00-d540-43bf-9b9c-1132a50761d7">
          <a:extLst>
            <a:ext uri="{FF2B5EF4-FFF2-40B4-BE49-F238E27FC236}">
              <a16:creationId xmlns:a16="http://schemas.microsoft.com/office/drawing/2014/main" id="{73F176B4-1722-D74B-41E3-B6F06F3AA89D}"/>
            </a:ext>
          </a:extLst>
        </xdr:cNvPr>
        <xdr:cNvSpPr/>
      </xdr:nvSpPr>
      <xdr:spPr>
        <a:xfrm>
          <a:off x="3860800" y="7366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</xdr:row>
      <xdr:rowOff>76200</xdr:rowOff>
    </xdr:from>
    <xdr:to>
      <xdr:col>9</xdr:col>
      <xdr:colOff>0</xdr:colOff>
      <xdr:row>4</xdr:row>
      <xdr:rowOff>76200</xdr:rowOff>
    </xdr:to>
    <xdr:sp macro="" textlink="">
      <xdr:nvSpPr>
        <xdr:cNvPr id="2101" name="Line 53">
          <a:extLst>
            <a:ext uri="{FF2B5EF4-FFF2-40B4-BE49-F238E27FC236}">
              <a16:creationId xmlns:a16="http://schemas.microsoft.com/office/drawing/2014/main" id="{CB99EFD8-3221-101D-E226-56C20C1F3E65}"/>
            </a:ext>
          </a:extLst>
        </xdr:cNvPr>
        <xdr:cNvSpPr>
          <a:spLocks noChangeShapeType="1"/>
        </xdr:cNvSpPr>
      </xdr:nvSpPr>
      <xdr:spPr bwMode="auto">
        <a:xfrm>
          <a:off x="2641600" y="8128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9</xdr:row>
      <xdr:rowOff>76200</xdr:rowOff>
    </xdr:to>
    <xdr:sp macro="" textlink="">
      <xdr:nvSpPr>
        <xdr:cNvPr id="2102" name="Line 54">
          <a:extLst>
            <a:ext uri="{FF2B5EF4-FFF2-40B4-BE49-F238E27FC236}">
              <a16:creationId xmlns:a16="http://schemas.microsoft.com/office/drawing/2014/main" id="{23A830A6-C580-636C-6336-045D45706716}"/>
            </a:ext>
          </a:extLst>
        </xdr:cNvPr>
        <xdr:cNvSpPr>
          <a:spLocks noChangeShapeType="1"/>
        </xdr:cNvSpPr>
      </xdr:nvSpPr>
      <xdr:spPr bwMode="auto">
        <a:xfrm flipV="1">
          <a:off x="2387600" y="81280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14</xdr:row>
      <xdr:rowOff>152400</xdr:rowOff>
    </xdr:to>
    <xdr:sp macro="" textlink="">
      <xdr:nvSpPr>
        <xdr:cNvPr id="29" name="Circle 4" descr="7fde9781-d29f-4538-89cb-201c98531fc3">
          <a:extLst>
            <a:ext uri="{FF2B5EF4-FFF2-40B4-BE49-F238E27FC236}">
              <a16:creationId xmlns:a16="http://schemas.microsoft.com/office/drawing/2014/main" id="{B98828FF-028B-504C-2321-865F02B923A4}"/>
            </a:ext>
          </a:extLst>
        </xdr:cNvPr>
        <xdr:cNvSpPr/>
      </xdr:nvSpPr>
      <xdr:spPr>
        <a:xfrm>
          <a:off x="3860800" y="25781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</xdr:row>
      <xdr:rowOff>76200</xdr:rowOff>
    </xdr:from>
    <xdr:to>
      <xdr:col>9</xdr:col>
      <xdr:colOff>0</xdr:colOff>
      <xdr:row>14</xdr:row>
      <xdr:rowOff>76200</xdr:rowOff>
    </xdr:to>
    <xdr:sp macro="" textlink="">
      <xdr:nvSpPr>
        <xdr:cNvPr id="2103" name="Line 55">
          <a:extLst>
            <a:ext uri="{FF2B5EF4-FFF2-40B4-BE49-F238E27FC236}">
              <a16:creationId xmlns:a16="http://schemas.microsoft.com/office/drawing/2014/main" id="{2267209C-77FD-9138-89F0-BF541CAFF731}"/>
            </a:ext>
          </a:extLst>
        </xdr:cNvPr>
        <xdr:cNvSpPr>
          <a:spLocks noChangeShapeType="1"/>
        </xdr:cNvSpPr>
      </xdr:nvSpPr>
      <xdr:spPr bwMode="auto">
        <a:xfrm>
          <a:off x="2641600" y="26543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2104" name="Line 56">
          <a:extLst>
            <a:ext uri="{FF2B5EF4-FFF2-40B4-BE49-F238E27FC236}">
              <a16:creationId xmlns:a16="http://schemas.microsoft.com/office/drawing/2014/main" id="{51F6B1A2-CF47-DB45-34BA-FA0515FF2F48}"/>
            </a:ext>
          </a:extLst>
        </xdr:cNvPr>
        <xdr:cNvSpPr>
          <a:spLocks noChangeShapeType="1"/>
        </xdr:cNvSpPr>
      </xdr:nvSpPr>
      <xdr:spPr bwMode="auto">
        <a:xfrm>
          <a:off x="2387600" y="173355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0</xdr:colOff>
      <xdr:row>2</xdr:row>
      <xdr:rowOff>152400</xdr:rowOff>
    </xdr:to>
    <xdr:sp macro="" textlink="">
      <xdr:nvSpPr>
        <xdr:cNvPr id="30" name="Triangle 5" descr="a8f36d7a-25ef-49de-ba38-c5eea823cb06">
          <a:extLst>
            <a:ext uri="{FF2B5EF4-FFF2-40B4-BE49-F238E27FC236}">
              <a16:creationId xmlns:a16="http://schemas.microsoft.com/office/drawing/2014/main" id="{99D81080-473D-9221-0F23-7DDEA24AD830}"/>
            </a:ext>
          </a:extLst>
        </xdr:cNvPr>
        <xdr:cNvSpPr/>
      </xdr:nvSpPr>
      <xdr:spPr>
        <a:xfrm rot="16200000">
          <a:off x="5486400" y="368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2105" name="Line 57">
          <a:extLst>
            <a:ext uri="{FF2B5EF4-FFF2-40B4-BE49-F238E27FC236}">
              <a16:creationId xmlns:a16="http://schemas.microsoft.com/office/drawing/2014/main" id="{805F2E27-EDF0-B860-419F-D4970589A564}"/>
            </a:ext>
          </a:extLst>
        </xdr:cNvPr>
        <xdr:cNvSpPr>
          <a:spLocks noChangeShapeType="1"/>
        </xdr:cNvSpPr>
      </xdr:nvSpPr>
      <xdr:spPr bwMode="auto">
        <a:xfrm>
          <a:off x="4267200" y="4445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</xdr:row>
      <xdr:rowOff>76200</xdr:rowOff>
    </xdr:from>
    <xdr:to>
      <xdr:col>11</xdr:col>
      <xdr:colOff>0</xdr:colOff>
      <xdr:row>4</xdr:row>
      <xdr:rowOff>76200</xdr:rowOff>
    </xdr:to>
    <xdr:sp macro="" textlink="">
      <xdr:nvSpPr>
        <xdr:cNvPr id="2106" name="Line 58">
          <a:extLst>
            <a:ext uri="{FF2B5EF4-FFF2-40B4-BE49-F238E27FC236}">
              <a16:creationId xmlns:a16="http://schemas.microsoft.com/office/drawing/2014/main" id="{E1F73BEE-7BEE-30E4-B1AB-5E5E39408B1A}"/>
            </a:ext>
          </a:extLst>
        </xdr:cNvPr>
        <xdr:cNvSpPr>
          <a:spLocks noChangeShapeType="1"/>
        </xdr:cNvSpPr>
      </xdr:nvSpPr>
      <xdr:spPr bwMode="auto">
        <a:xfrm flipV="1">
          <a:off x="4013200" y="4445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0</xdr:colOff>
      <xdr:row>7</xdr:row>
      <xdr:rowOff>152400</xdr:rowOff>
    </xdr:to>
    <xdr:sp macro="" textlink="">
      <xdr:nvSpPr>
        <xdr:cNvPr id="31" name="Triangle 6" descr="0a2b61ee-5731-424b-bee7-cad65e05d6f4">
          <a:extLst>
            <a:ext uri="{FF2B5EF4-FFF2-40B4-BE49-F238E27FC236}">
              <a16:creationId xmlns:a16="http://schemas.microsoft.com/office/drawing/2014/main" id="{9A8370EE-5102-F904-D4EA-51049DC060E7}"/>
            </a:ext>
          </a:extLst>
        </xdr:cNvPr>
        <xdr:cNvSpPr/>
      </xdr:nvSpPr>
      <xdr:spPr>
        <a:xfrm rot="16200000">
          <a:off x="5486400" y="1289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2107" name="Line 59">
          <a:extLst>
            <a:ext uri="{FF2B5EF4-FFF2-40B4-BE49-F238E27FC236}">
              <a16:creationId xmlns:a16="http://schemas.microsoft.com/office/drawing/2014/main" id="{6E1FF5FB-575C-EC00-EA1A-51168156904D}"/>
            </a:ext>
          </a:extLst>
        </xdr:cNvPr>
        <xdr:cNvSpPr>
          <a:spLocks noChangeShapeType="1"/>
        </xdr:cNvSpPr>
      </xdr:nvSpPr>
      <xdr:spPr bwMode="auto">
        <a:xfrm>
          <a:off x="4267200" y="13652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4</xdr:row>
      <xdr:rowOff>76200</xdr:rowOff>
    </xdr:from>
    <xdr:to>
      <xdr:col>11</xdr:col>
      <xdr:colOff>0</xdr:colOff>
      <xdr:row>7</xdr:row>
      <xdr:rowOff>76200</xdr:rowOff>
    </xdr:to>
    <xdr:sp macro="" textlink="">
      <xdr:nvSpPr>
        <xdr:cNvPr id="2108" name="Line 60">
          <a:extLst>
            <a:ext uri="{FF2B5EF4-FFF2-40B4-BE49-F238E27FC236}">
              <a16:creationId xmlns:a16="http://schemas.microsoft.com/office/drawing/2014/main" id="{246E6F61-241D-52D0-F746-40B658744E4D}"/>
            </a:ext>
          </a:extLst>
        </xdr:cNvPr>
        <xdr:cNvSpPr>
          <a:spLocks noChangeShapeType="1"/>
        </xdr:cNvSpPr>
      </xdr:nvSpPr>
      <xdr:spPr bwMode="auto">
        <a:xfrm>
          <a:off x="4013200" y="8128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152400</xdr:rowOff>
    </xdr:to>
    <xdr:sp macro="" textlink="">
      <xdr:nvSpPr>
        <xdr:cNvPr id="32" name="Triangle 7" descr="03b0783b-71a4-4125-bc74-328f94152510">
          <a:extLst>
            <a:ext uri="{FF2B5EF4-FFF2-40B4-BE49-F238E27FC236}">
              <a16:creationId xmlns:a16="http://schemas.microsoft.com/office/drawing/2014/main" id="{B25A69EE-BA06-B91F-41B9-3FD4921B0B16}"/>
            </a:ext>
          </a:extLst>
        </xdr:cNvPr>
        <xdr:cNvSpPr/>
      </xdr:nvSpPr>
      <xdr:spPr>
        <a:xfrm rot="16200000">
          <a:off x="5486400" y="2209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2109" name="Line 61">
          <a:extLst>
            <a:ext uri="{FF2B5EF4-FFF2-40B4-BE49-F238E27FC236}">
              <a16:creationId xmlns:a16="http://schemas.microsoft.com/office/drawing/2014/main" id="{F77D0C1C-FC6B-F06A-B80F-AAD8C3C2F810}"/>
            </a:ext>
          </a:extLst>
        </xdr:cNvPr>
        <xdr:cNvSpPr>
          <a:spLocks noChangeShapeType="1"/>
        </xdr:cNvSpPr>
      </xdr:nvSpPr>
      <xdr:spPr bwMode="auto">
        <a:xfrm>
          <a:off x="4267200" y="22860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14</xdr:row>
      <xdr:rowOff>76200</xdr:rowOff>
    </xdr:to>
    <xdr:sp macro="" textlink="">
      <xdr:nvSpPr>
        <xdr:cNvPr id="2110" name="Line 62">
          <a:extLst>
            <a:ext uri="{FF2B5EF4-FFF2-40B4-BE49-F238E27FC236}">
              <a16:creationId xmlns:a16="http://schemas.microsoft.com/office/drawing/2014/main" id="{E4C1513B-CAAD-EF14-986E-DE2B1E74C958}"/>
            </a:ext>
          </a:extLst>
        </xdr:cNvPr>
        <xdr:cNvSpPr>
          <a:spLocks noChangeShapeType="1"/>
        </xdr:cNvSpPr>
      </xdr:nvSpPr>
      <xdr:spPr bwMode="auto">
        <a:xfrm flipV="1">
          <a:off x="4013200" y="22860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0</xdr:colOff>
      <xdr:row>17</xdr:row>
      <xdr:rowOff>152400</xdr:rowOff>
    </xdr:to>
    <xdr:sp macro="" textlink="">
      <xdr:nvSpPr>
        <xdr:cNvPr id="33" name="Triangle 8" descr="a4df947b-813c-473a-98a8-75a902d9ab56">
          <a:extLst>
            <a:ext uri="{FF2B5EF4-FFF2-40B4-BE49-F238E27FC236}">
              <a16:creationId xmlns:a16="http://schemas.microsoft.com/office/drawing/2014/main" id="{B9402305-3194-E54C-0431-11DDAF0219E9}"/>
            </a:ext>
          </a:extLst>
        </xdr:cNvPr>
        <xdr:cNvSpPr/>
      </xdr:nvSpPr>
      <xdr:spPr>
        <a:xfrm rot="16200000">
          <a:off x="5486400" y="3130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2111" name="Line 63">
          <a:extLst>
            <a:ext uri="{FF2B5EF4-FFF2-40B4-BE49-F238E27FC236}">
              <a16:creationId xmlns:a16="http://schemas.microsoft.com/office/drawing/2014/main" id="{7F54B0ED-1EE5-877A-31FC-F38587854987}"/>
            </a:ext>
          </a:extLst>
        </xdr:cNvPr>
        <xdr:cNvSpPr>
          <a:spLocks noChangeShapeType="1"/>
        </xdr:cNvSpPr>
      </xdr:nvSpPr>
      <xdr:spPr bwMode="auto">
        <a:xfrm>
          <a:off x="4267200" y="32067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14</xdr:row>
      <xdr:rowOff>76200</xdr:rowOff>
    </xdr:from>
    <xdr:to>
      <xdr:col>11</xdr:col>
      <xdr:colOff>0</xdr:colOff>
      <xdr:row>17</xdr:row>
      <xdr:rowOff>76200</xdr:rowOff>
    </xdr:to>
    <xdr:sp macro="" textlink="">
      <xdr:nvSpPr>
        <xdr:cNvPr id="2112" name="Line 64">
          <a:extLst>
            <a:ext uri="{FF2B5EF4-FFF2-40B4-BE49-F238E27FC236}">
              <a16:creationId xmlns:a16="http://schemas.microsoft.com/office/drawing/2014/main" id="{1FF43937-E97E-3F88-20FD-43FA5CA5063B}"/>
            </a:ext>
          </a:extLst>
        </xdr:cNvPr>
        <xdr:cNvSpPr>
          <a:spLocks noChangeShapeType="1"/>
        </xdr:cNvSpPr>
      </xdr:nvSpPr>
      <xdr:spPr bwMode="auto">
        <a:xfrm>
          <a:off x="4013200" y="26543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0</xdr:colOff>
      <xdr:row>24</xdr:row>
      <xdr:rowOff>152400</xdr:rowOff>
    </xdr:to>
    <xdr:sp macro="" textlink="">
      <xdr:nvSpPr>
        <xdr:cNvPr id="34" name="Circle 9" descr="fbb893a5-87ac-46e1-b6cb-213669c3b7a3">
          <a:extLst>
            <a:ext uri="{FF2B5EF4-FFF2-40B4-BE49-F238E27FC236}">
              <a16:creationId xmlns:a16="http://schemas.microsoft.com/office/drawing/2014/main" id="{E3B6F8DD-79EC-EC64-72C0-E5AB3055D9A9}"/>
            </a:ext>
          </a:extLst>
        </xdr:cNvPr>
        <xdr:cNvSpPr/>
      </xdr:nvSpPr>
      <xdr:spPr>
        <a:xfrm>
          <a:off x="3860800" y="44196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sp macro="" textlink="">
      <xdr:nvSpPr>
        <xdr:cNvPr id="2113" name="Line 65">
          <a:extLst>
            <a:ext uri="{FF2B5EF4-FFF2-40B4-BE49-F238E27FC236}">
              <a16:creationId xmlns:a16="http://schemas.microsoft.com/office/drawing/2014/main" id="{446CDFE5-F564-3DAD-D576-04FAE3ADF196}"/>
            </a:ext>
          </a:extLst>
        </xdr:cNvPr>
        <xdr:cNvSpPr>
          <a:spLocks noChangeShapeType="1"/>
        </xdr:cNvSpPr>
      </xdr:nvSpPr>
      <xdr:spPr bwMode="auto">
        <a:xfrm>
          <a:off x="2641600" y="44958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24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2114" name="Line 66">
          <a:extLst>
            <a:ext uri="{FF2B5EF4-FFF2-40B4-BE49-F238E27FC236}">
              <a16:creationId xmlns:a16="http://schemas.microsoft.com/office/drawing/2014/main" id="{CF05CE8A-4EE8-1599-2A1F-D58AAF4DE27D}"/>
            </a:ext>
          </a:extLst>
        </xdr:cNvPr>
        <xdr:cNvSpPr>
          <a:spLocks noChangeShapeType="1"/>
        </xdr:cNvSpPr>
      </xdr:nvSpPr>
      <xdr:spPr bwMode="auto">
        <a:xfrm flipV="1">
          <a:off x="2387600" y="449580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10</xdr:col>
      <xdr:colOff>0</xdr:colOff>
      <xdr:row>34</xdr:row>
      <xdr:rowOff>152400</xdr:rowOff>
    </xdr:to>
    <xdr:sp macro="" textlink="">
      <xdr:nvSpPr>
        <xdr:cNvPr id="35" name="Circle 10" descr="6a198d2e-1fa7-42a2-9cd3-bce4185d4a66">
          <a:extLst>
            <a:ext uri="{FF2B5EF4-FFF2-40B4-BE49-F238E27FC236}">
              <a16:creationId xmlns:a16="http://schemas.microsoft.com/office/drawing/2014/main" id="{C26EB9E1-B9E5-684C-B04A-1FE002D710E4}"/>
            </a:ext>
          </a:extLst>
        </xdr:cNvPr>
        <xdr:cNvSpPr/>
      </xdr:nvSpPr>
      <xdr:spPr>
        <a:xfrm>
          <a:off x="3860800" y="62611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sp macro="" textlink="">
      <xdr:nvSpPr>
        <xdr:cNvPr id="2115" name="Line 67">
          <a:extLst>
            <a:ext uri="{FF2B5EF4-FFF2-40B4-BE49-F238E27FC236}">
              <a16:creationId xmlns:a16="http://schemas.microsoft.com/office/drawing/2014/main" id="{67CA821E-E871-3F24-227B-1830A2A0A689}"/>
            </a:ext>
          </a:extLst>
        </xdr:cNvPr>
        <xdr:cNvSpPr>
          <a:spLocks noChangeShapeType="1"/>
        </xdr:cNvSpPr>
      </xdr:nvSpPr>
      <xdr:spPr bwMode="auto">
        <a:xfrm>
          <a:off x="2641600" y="63373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29</xdr:row>
      <xdr:rowOff>76200</xdr:rowOff>
    </xdr:from>
    <xdr:to>
      <xdr:col>7</xdr:col>
      <xdr:colOff>0</xdr:colOff>
      <xdr:row>34</xdr:row>
      <xdr:rowOff>76200</xdr:rowOff>
    </xdr:to>
    <xdr:sp macro="" textlink="">
      <xdr:nvSpPr>
        <xdr:cNvPr id="2116" name="Line 68">
          <a:extLst>
            <a:ext uri="{FF2B5EF4-FFF2-40B4-BE49-F238E27FC236}">
              <a16:creationId xmlns:a16="http://schemas.microsoft.com/office/drawing/2014/main" id="{A6EB46D7-BC89-419B-072B-7AEC97F8CA50}"/>
            </a:ext>
          </a:extLst>
        </xdr:cNvPr>
        <xdr:cNvSpPr>
          <a:spLocks noChangeShapeType="1"/>
        </xdr:cNvSpPr>
      </xdr:nvSpPr>
      <xdr:spPr bwMode="auto">
        <a:xfrm>
          <a:off x="2387600" y="5416550"/>
          <a:ext cx="254000" cy="92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152400</xdr:rowOff>
    </xdr:to>
    <xdr:sp macro="" textlink="">
      <xdr:nvSpPr>
        <xdr:cNvPr id="36" name="Triangle 11" descr="44d85565-db3c-44d4-8eb7-b93149399dd3">
          <a:extLst>
            <a:ext uri="{FF2B5EF4-FFF2-40B4-BE49-F238E27FC236}">
              <a16:creationId xmlns:a16="http://schemas.microsoft.com/office/drawing/2014/main" id="{4B13C68D-A430-AAB6-D1AD-981F73D1E027}"/>
            </a:ext>
          </a:extLst>
        </xdr:cNvPr>
        <xdr:cNvSpPr/>
      </xdr:nvSpPr>
      <xdr:spPr>
        <a:xfrm rot="16200000">
          <a:off x="5486400" y="40513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2117" name="Line 69">
          <a:extLst>
            <a:ext uri="{FF2B5EF4-FFF2-40B4-BE49-F238E27FC236}">
              <a16:creationId xmlns:a16="http://schemas.microsoft.com/office/drawing/2014/main" id="{16125EB2-1A86-0890-3726-D0DF2F95EA9E}"/>
            </a:ext>
          </a:extLst>
        </xdr:cNvPr>
        <xdr:cNvSpPr>
          <a:spLocks noChangeShapeType="1"/>
        </xdr:cNvSpPr>
      </xdr:nvSpPr>
      <xdr:spPr bwMode="auto">
        <a:xfrm>
          <a:off x="4267200" y="41275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22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2118" name="Line 70">
          <a:extLst>
            <a:ext uri="{FF2B5EF4-FFF2-40B4-BE49-F238E27FC236}">
              <a16:creationId xmlns:a16="http://schemas.microsoft.com/office/drawing/2014/main" id="{7EC04D4C-78AC-AC1F-0D84-F3C6FAD3B1E4}"/>
            </a:ext>
          </a:extLst>
        </xdr:cNvPr>
        <xdr:cNvSpPr>
          <a:spLocks noChangeShapeType="1"/>
        </xdr:cNvSpPr>
      </xdr:nvSpPr>
      <xdr:spPr bwMode="auto">
        <a:xfrm flipV="1">
          <a:off x="4013200" y="41275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0</xdr:colOff>
      <xdr:row>27</xdr:row>
      <xdr:rowOff>152400</xdr:rowOff>
    </xdr:to>
    <xdr:sp macro="" textlink="">
      <xdr:nvSpPr>
        <xdr:cNvPr id="37" name="Triangle 12" descr="8eaa9c02-abf7-47bc-a927-5da241d02782">
          <a:extLst>
            <a:ext uri="{FF2B5EF4-FFF2-40B4-BE49-F238E27FC236}">
              <a16:creationId xmlns:a16="http://schemas.microsoft.com/office/drawing/2014/main" id="{736B9832-C69D-5C83-DEF1-56869C135655}"/>
            </a:ext>
          </a:extLst>
        </xdr:cNvPr>
        <xdr:cNvSpPr/>
      </xdr:nvSpPr>
      <xdr:spPr>
        <a:xfrm rot="16200000">
          <a:off x="5486400" y="49720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2119" name="Line 71">
          <a:extLst>
            <a:ext uri="{FF2B5EF4-FFF2-40B4-BE49-F238E27FC236}">
              <a16:creationId xmlns:a16="http://schemas.microsoft.com/office/drawing/2014/main" id="{A7152909-8D11-118E-1E43-1A5679FDE3E9}"/>
            </a:ext>
          </a:extLst>
        </xdr:cNvPr>
        <xdr:cNvSpPr>
          <a:spLocks noChangeShapeType="1"/>
        </xdr:cNvSpPr>
      </xdr:nvSpPr>
      <xdr:spPr bwMode="auto">
        <a:xfrm>
          <a:off x="4267200" y="50482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24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2120" name="Line 72">
          <a:extLst>
            <a:ext uri="{FF2B5EF4-FFF2-40B4-BE49-F238E27FC236}">
              <a16:creationId xmlns:a16="http://schemas.microsoft.com/office/drawing/2014/main" id="{49C710B7-8FA0-6417-F8CB-3FAEF76C2645}"/>
            </a:ext>
          </a:extLst>
        </xdr:cNvPr>
        <xdr:cNvSpPr>
          <a:spLocks noChangeShapeType="1"/>
        </xdr:cNvSpPr>
      </xdr:nvSpPr>
      <xdr:spPr bwMode="auto">
        <a:xfrm>
          <a:off x="4013200" y="44958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14</xdr:col>
      <xdr:colOff>0</xdr:colOff>
      <xdr:row>32</xdr:row>
      <xdr:rowOff>152400</xdr:rowOff>
    </xdr:to>
    <xdr:sp macro="" textlink="">
      <xdr:nvSpPr>
        <xdr:cNvPr id="38" name="Triangle 13" descr="70774f59-0921-4f7e-bd9b-d502c6264ec7">
          <a:extLst>
            <a:ext uri="{FF2B5EF4-FFF2-40B4-BE49-F238E27FC236}">
              <a16:creationId xmlns:a16="http://schemas.microsoft.com/office/drawing/2014/main" id="{3A087B1A-986B-D03A-2775-E3FEC9C177B8}"/>
            </a:ext>
          </a:extLst>
        </xdr:cNvPr>
        <xdr:cNvSpPr/>
      </xdr:nvSpPr>
      <xdr:spPr>
        <a:xfrm rot="16200000">
          <a:off x="5486400" y="589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2121" name="Line 73">
          <a:extLst>
            <a:ext uri="{FF2B5EF4-FFF2-40B4-BE49-F238E27FC236}">
              <a16:creationId xmlns:a16="http://schemas.microsoft.com/office/drawing/2014/main" id="{E86CF286-6559-7314-840C-29E50E36C6E1}"/>
            </a:ext>
          </a:extLst>
        </xdr:cNvPr>
        <xdr:cNvSpPr>
          <a:spLocks noChangeShapeType="1"/>
        </xdr:cNvSpPr>
      </xdr:nvSpPr>
      <xdr:spPr bwMode="auto">
        <a:xfrm>
          <a:off x="4267200" y="59690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2122" name="Line 74">
          <a:extLst>
            <a:ext uri="{FF2B5EF4-FFF2-40B4-BE49-F238E27FC236}">
              <a16:creationId xmlns:a16="http://schemas.microsoft.com/office/drawing/2014/main" id="{ADAE6450-E4AC-30B9-EC75-E486E3B8EE85}"/>
            </a:ext>
          </a:extLst>
        </xdr:cNvPr>
        <xdr:cNvSpPr>
          <a:spLocks noChangeShapeType="1"/>
        </xdr:cNvSpPr>
      </xdr:nvSpPr>
      <xdr:spPr bwMode="auto">
        <a:xfrm flipV="1">
          <a:off x="4013200" y="5969000"/>
          <a:ext cx="25400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14</xdr:col>
      <xdr:colOff>0</xdr:colOff>
      <xdr:row>37</xdr:row>
      <xdr:rowOff>152400</xdr:rowOff>
    </xdr:to>
    <xdr:sp macro="" textlink="">
      <xdr:nvSpPr>
        <xdr:cNvPr id="39" name="Triangle 14" descr="99f6c67b-3747-4c10-86f3-f09200febc05">
          <a:extLst>
            <a:ext uri="{FF2B5EF4-FFF2-40B4-BE49-F238E27FC236}">
              <a16:creationId xmlns:a16="http://schemas.microsoft.com/office/drawing/2014/main" id="{BF568FA9-9FFC-31DC-B6C7-C0A2B46DE607}"/>
            </a:ext>
          </a:extLst>
        </xdr:cNvPr>
        <xdr:cNvSpPr/>
      </xdr:nvSpPr>
      <xdr:spPr>
        <a:xfrm rot="16200000">
          <a:off x="5486400" y="68135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sp macro="" textlink="">
      <xdr:nvSpPr>
        <xdr:cNvPr id="2123" name="Line 75">
          <a:extLst>
            <a:ext uri="{FF2B5EF4-FFF2-40B4-BE49-F238E27FC236}">
              <a16:creationId xmlns:a16="http://schemas.microsoft.com/office/drawing/2014/main" id="{7B6EA014-BF83-F31E-6281-6D80793712C6}"/>
            </a:ext>
          </a:extLst>
        </xdr:cNvPr>
        <xdr:cNvSpPr>
          <a:spLocks noChangeShapeType="1"/>
        </xdr:cNvSpPr>
      </xdr:nvSpPr>
      <xdr:spPr bwMode="auto">
        <a:xfrm>
          <a:off x="4267200" y="688975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34</xdr:row>
      <xdr:rowOff>76200</xdr:rowOff>
    </xdr:from>
    <xdr:to>
      <xdr:col>11</xdr:col>
      <xdr:colOff>0</xdr:colOff>
      <xdr:row>37</xdr:row>
      <xdr:rowOff>76200</xdr:rowOff>
    </xdr:to>
    <xdr:sp macro="" textlink="">
      <xdr:nvSpPr>
        <xdr:cNvPr id="2124" name="Line 76">
          <a:extLst>
            <a:ext uri="{FF2B5EF4-FFF2-40B4-BE49-F238E27FC236}">
              <a16:creationId xmlns:a16="http://schemas.microsoft.com/office/drawing/2014/main" id="{ABF50A58-7CB6-0A9C-920E-E02CD9818734}"/>
            </a:ext>
          </a:extLst>
        </xdr:cNvPr>
        <xdr:cNvSpPr>
          <a:spLocks noChangeShapeType="1"/>
        </xdr:cNvSpPr>
      </xdr:nvSpPr>
      <xdr:spPr bwMode="auto">
        <a:xfrm>
          <a:off x="4013200" y="6337300"/>
          <a:ext cx="25400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19</xdr:row>
      <xdr:rowOff>152400</xdr:rowOff>
    </xdr:to>
    <xdr:sp macro="" textlink="">
      <xdr:nvSpPr>
        <xdr:cNvPr id="40" name="Square 0" descr="7186ddf5-ee13-4c95-9c97-03013b90fb06">
          <a:extLst>
            <a:ext uri="{FF2B5EF4-FFF2-40B4-BE49-F238E27FC236}">
              <a16:creationId xmlns:a16="http://schemas.microsoft.com/office/drawing/2014/main" id="{32255BB3-9C1C-D12D-7AB1-C34599D7FDAB}"/>
            </a:ext>
          </a:extLst>
        </xdr:cNvPr>
        <xdr:cNvSpPr/>
      </xdr:nvSpPr>
      <xdr:spPr>
        <a:xfrm>
          <a:off x="609600" y="34988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1</xdr:col>
      <xdr:colOff>0</xdr:colOff>
      <xdr:row>19</xdr:row>
      <xdr:rowOff>76200</xdr:rowOff>
    </xdr:to>
    <xdr:sp macro="" textlink="">
      <xdr:nvSpPr>
        <xdr:cNvPr id="2125" name="Line 77">
          <a:extLst>
            <a:ext uri="{FF2B5EF4-FFF2-40B4-BE49-F238E27FC236}">
              <a16:creationId xmlns:a16="http://schemas.microsoft.com/office/drawing/2014/main" id="{5FEE187C-2883-B329-BCFB-0FDEEDA31FD8}"/>
            </a:ext>
          </a:extLst>
        </xdr:cNvPr>
        <xdr:cNvSpPr>
          <a:spLocks noChangeShapeType="1"/>
        </xdr:cNvSpPr>
      </xdr:nvSpPr>
      <xdr:spPr bwMode="auto">
        <a:xfrm>
          <a:off x="0" y="35750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52819-054B-8E6C-D968-33EAD6E9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1E0C8-216F-8DA7-960D-FC2B87751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0</xdr:rowOff>
    </xdr:from>
    <xdr:to>
      <xdr:col>8</xdr:col>
      <xdr:colOff>495300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A9A91-B18F-44ED-CFDF-11FE4860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38100</xdr:rowOff>
    </xdr:from>
    <xdr:to>
      <xdr:col>10</xdr:col>
      <xdr:colOff>501650</xdr:colOff>
      <xdr:row>48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515D9-2B27-010B-A595-AFFC53C8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E2911-3938-812B-CF1C-54F306DD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E045F-DB32-D48C-BFB7-0B9AEAA14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53C34-75AC-F32F-3A92-C2B08C65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47427-D600-9CF8-1C19-FB8C6963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C54BF-5266-069E-6A27-202E0AC54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91077-71A5-DA43-C0DC-6F2D4ED1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E4DE-1577-47B0-AB42-168E342FD51B}">
  <dimension ref="A2:J8"/>
  <sheetViews>
    <sheetView workbookViewId="0">
      <selection activeCell="A2" sqref="A2:D2"/>
    </sheetView>
  </sheetViews>
  <sheetFormatPr defaultRowHeight="14.5" x14ac:dyDescent="0.35"/>
  <cols>
    <col min="1" max="1" width="12.1796875" bestFit="1" customWidth="1"/>
    <col min="3" max="3" width="9.81640625" customWidth="1"/>
    <col min="9" max="9" width="12.08984375" bestFit="1" customWidth="1"/>
  </cols>
  <sheetData>
    <row r="2" spans="1:10" x14ac:dyDescent="0.35">
      <c r="A2" s="100" t="s">
        <v>94</v>
      </c>
      <c r="B2" s="100"/>
      <c r="C2" s="100"/>
      <c r="D2" s="100"/>
    </row>
    <row r="3" spans="1:10" x14ac:dyDescent="0.35">
      <c r="A3" s="1"/>
    </row>
    <row r="4" spans="1:10" ht="43.5" x14ac:dyDescent="0.35">
      <c r="A4" s="32" t="s">
        <v>95</v>
      </c>
      <c r="B4" s="32" t="s">
        <v>96</v>
      </c>
      <c r="C4" s="33" t="s">
        <v>97</v>
      </c>
      <c r="D4" s="33" t="s">
        <v>98</v>
      </c>
      <c r="E4" s="33" t="s">
        <v>99</v>
      </c>
      <c r="F4" s="33" t="s">
        <v>100</v>
      </c>
      <c r="G4" s="33" t="s">
        <v>101</v>
      </c>
      <c r="I4" s="33" t="s">
        <v>95</v>
      </c>
      <c r="J4" s="33" t="s">
        <v>98</v>
      </c>
    </row>
    <row r="5" spans="1:10" x14ac:dyDescent="0.35">
      <c r="A5" s="34" t="s">
        <v>10</v>
      </c>
      <c r="B5" s="34">
        <v>30</v>
      </c>
      <c r="C5" s="35">
        <v>2</v>
      </c>
      <c r="D5" s="35">
        <v>2</v>
      </c>
      <c r="E5" s="35">
        <f>B5-D5</f>
        <v>28</v>
      </c>
      <c r="F5" s="35">
        <v>3</v>
      </c>
      <c r="G5" s="35">
        <v>1</v>
      </c>
      <c r="I5" s="36" t="s">
        <v>10</v>
      </c>
      <c r="J5" s="35">
        <v>2.1911999999999998</v>
      </c>
    </row>
    <row r="6" spans="1:10" x14ac:dyDescent="0.35">
      <c r="A6" s="34" t="s">
        <v>102</v>
      </c>
      <c r="B6" s="34">
        <v>36</v>
      </c>
      <c r="C6" s="35">
        <v>2</v>
      </c>
      <c r="D6" s="35">
        <v>5</v>
      </c>
      <c r="E6" s="35">
        <f t="shared" ref="E6:E7" si="0">B6-D6</f>
        <v>31</v>
      </c>
      <c r="F6" s="35">
        <v>5</v>
      </c>
      <c r="G6" s="35">
        <v>3</v>
      </c>
      <c r="I6" s="36" t="s">
        <v>11</v>
      </c>
      <c r="J6" s="35">
        <v>4.5953999999999997</v>
      </c>
    </row>
    <row r="7" spans="1:10" x14ac:dyDescent="0.35">
      <c r="A7" s="34" t="s">
        <v>103</v>
      </c>
      <c r="B7" s="34">
        <v>30</v>
      </c>
      <c r="C7" s="35">
        <v>2</v>
      </c>
      <c r="D7" s="35">
        <v>4</v>
      </c>
      <c r="E7" s="35">
        <f t="shared" si="0"/>
        <v>26</v>
      </c>
      <c r="F7" s="35">
        <v>3</v>
      </c>
      <c r="G7" s="35">
        <v>2</v>
      </c>
      <c r="I7" s="36" t="s">
        <v>104</v>
      </c>
      <c r="J7" s="35">
        <v>3.5228000000000002</v>
      </c>
    </row>
    <row r="8" spans="1:10" x14ac:dyDescent="0.35">
      <c r="I8" t="s">
        <v>105</v>
      </c>
    </row>
  </sheetData>
  <mergeCells count="1">
    <mergeCell ref="A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DBE-F42E-4A7C-AC5B-14606DCC1BDB}">
  <sheetPr>
    <pageSetUpPr fitToPage="1"/>
  </sheetPr>
  <dimension ref="A1:J27"/>
  <sheetViews>
    <sheetView workbookViewId="0">
      <selection activeCell="O31" sqref="O31"/>
    </sheetView>
  </sheetViews>
  <sheetFormatPr defaultRowHeight="14.5" x14ac:dyDescent="0.35"/>
  <cols>
    <col min="1" max="1" width="22.26953125" bestFit="1" customWidth="1"/>
    <col min="2" max="2" width="31.453125" bestFit="1" customWidth="1"/>
    <col min="3" max="3" width="23.54296875" bestFit="1" customWidth="1"/>
  </cols>
  <sheetData>
    <row r="1" spans="1:3" x14ac:dyDescent="0.35">
      <c r="A1" s="1" t="s">
        <v>79</v>
      </c>
      <c r="C1" s="79" t="s">
        <v>140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0.94696759259259267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116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5</v>
      </c>
      <c r="B10" s="30" t="s">
        <v>60</v>
      </c>
    </row>
    <row r="11" spans="1:3" x14ac:dyDescent="0.35">
      <c r="A11" s="30">
        <v>7500</v>
      </c>
      <c r="B11" s="30">
        <v>980609.375</v>
      </c>
    </row>
    <row r="12" spans="1:3" x14ac:dyDescent="0.35">
      <c r="A12" s="30">
        <v>8500</v>
      </c>
      <c r="B12" s="30">
        <v>973609.375</v>
      </c>
    </row>
    <row r="13" spans="1:3" x14ac:dyDescent="0.35">
      <c r="A13" s="30">
        <v>9500</v>
      </c>
      <c r="B13" s="30">
        <v>966609.375</v>
      </c>
    </row>
    <row r="14" spans="1:3" x14ac:dyDescent="0.35">
      <c r="A14" s="30">
        <v>10500</v>
      </c>
      <c r="B14" s="30">
        <v>959609.375</v>
      </c>
    </row>
    <row r="15" spans="1:3" x14ac:dyDescent="0.35">
      <c r="A15" s="30">
        <v>11500</v>
      </c>
      <c r="B15" s="30">
        <v>952609.375</v>
      </c>
    </row>
    <row r="16" spans="1:3" x14ac:dyDescent="0.35">
      <c r="A16" s="30">
        <v>12500</v>
      </c>
      <c r="B16" s="30">
        <v>945609.375</v>
      </c>
    </row>
    <row r="17" spans="1:10" x14ac:dyDescent="0.35">
      <c r="A17" s="30">
        <v>13500</v>
      </c>
      <c r="B17" s="30">
        <v>940812.5</v>
      </c>
    </row>
    <row r="18" spans="1:10" x14ac:dyDescent="0.35">
      <c r="A18" s="30">
        <v>14500</v>
      </c>
      <c r="B18" s="30">
        <v>937812.5</v>
      </c>
    </row>
    <row r="19" spans="1:10" x14ac:dyDescent="0.35">
      <c r="A19" s="30">
        <v>15500</v>
      </c>
      <c r="B19" s="30">
        <v>934812.5</v>
      </c>
    </row>
    <row r="20" spans="1:10" x14ac:dyDescent="0.35">
      <c r="A20" s="30">
        <v>16500</v>
      </c>
      <c r="B20" s="30">
        <v>931812.5</v>
      </c>
    </row>
    <row r="21" spans="1:10" x14ac:dyDescent="0.35">
      <c r="A21" s="30">
        <v>17500</v>
      </c>
      <c r="B21" s="30">
        <v>928812.5</v>
      </c>
    </row>
    <row r="22" spans="1:10" x14ac:dyDescent="0.35">
      <c r="A22" s="30">
        <v>18500</v>
      </c>
      <c r="B22" s="30">
        <v>925812.5</v>
      </c>
    </row>
    <row r="23" spans="1:10" x14ac:dyDescent="0.35">
      <c r="A23" s="30">
        <v>19500</v>
      </c>
      <c r="B23" s="30">
        <v>922964.88</v>
      </c>
    </row>
    <row r="24" spans="1:10" x14ac:dyDescent="0.35">
      <c r="A24" s="30">
        <v>20500</v>
      </c>
      <c r="B24" s="30">
        <v>921964.88</v>
      </c>
    </row>
    <row r="25" spans="1:10" x14ac:dyDescent="0.35">
      <c r="A25" s="30">
        <v>21500</v>
      </c>
      <c r="B25" s="30">
        <v>920964.88</v>
      </c>
    </row>
    <row r="26" spans="1:10" x14ac:dyDescent="0.35">
      <c r="A26" s="30">
        <v>22500</v>
      </c>
      <c r="B26" s="30">
        <v>919964.88</v>
      </c>
    </row>
    <row r="27" spans="1:10" x14ac:dyDescent="0.35">
      <c r="J27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88EF-D2E5-476E-B41E-99398A70774E}">
  <sheetPr>
    <pageSetUpPr fitToPage="1"/>
  </sheetPr>
  <dimension ref="A1:J28"/>
  <sheetViews>
    <sheetView workbookViewId="0">
      <selection activeCell="C1" sqref="C1"/>
    </sheetView>
  </sheetViews>
  <sheetFormatPr defaultRowHeight="14.5" x14ac:dyDescent="0.35"/>
  <cols>
    <col min="1" max="1" width="22.26953125" bestFit="1" customWidth="1"/>
    <col min="2" max="2" width="31.453125" bestFit="1" customWidth="1"/>
    <col min="3" max="3" width="23.54296875" bestFit="1" customWidth="1"/>
  </cols>
  <sheetData>
    <row r="1" spans="1:3" x14ac:dyDescent="0.35">
      <c r="A1" s="1" t="s">
        <v>79</v>
      </c>
      <c r="C1" s="79" t="s">
        <v>140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0.95197916666666671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116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5</v>
      </c>
      <c r="B10" s="30" t="s">
        <v>60</v>
      </c>
    </row>
    <row r="11" spans="1:3" x14ac:dyDescent="0.35">
      <c r="A11" s="30">
        <v>19000</v>
      </c>
      <c r="B11" s="30">
        <v>924312.5</v>
      </c>
    </row>
    <row r="12" spans="1:3" x14ac:dyDescent="0.35">
      <c r="A12" s="30">
        <v>19050</v>
      </c>
      <c r="B12" s="30">
        <v>924162.5</v>
      </c>
    </row>
    <row r="13" spans="1:3" x14ac:dyDescent="0.35">
      <c r="A13" s="30">
        <v>19100</v>
      </c>
      <c r="B13" s="30">
        <v>924012.5</v>
      </c>
    </row>
    <row r="14" spans="1:3" x14ac:dyDescent="0.35">
      <c r="A14" s="30">
        <v>19150</v>
      </c>
      <c r="B14" s="30">
        <v>923862.5</v>
      </c>
    </row>
    <row r="15" spans="1:3" x14ac:dyDescent="0.35">
      <c r="A15" s="30">
        <v>19200</v>
      </c>
      <c r="B15" s="30">
        <v>923712.5</v>
      </c>
    </row>
    <row r="16" spans="1:3" x14ac:dyDescent="0.35">
      <c r="A16" s="30">
        <v>19250</v>
      </c>
      <c r="B16" s="30">
        <v>923562.5</v>
      </c>
    </row>
    <row r="17" spans="1:10" x14ac:dyDescent="0.35">
      <c r="A17" s="30">
        <v>19300</v>
      </c>
      <c r="B17" s="30">
        <v>923412.5</v>
      </c>
    </row>
    <row r="18" spans="1:10" x14ac:dyDescent="0.35">
      <c r="A18" s="30">
        <v>19350</v>
      </c>
      <c r="B18" s="30">
        <v>923262.5</v>
      </c>
    </row>
    <row r="19" spans="1:10" x14ac:dyDescent="0.35">
      <c r="A19" s="30">
        <v>19400</v>
      </c>
      <c r="B19" s="30">
        <v>923112.5</v>
      </c>
    </row>
    <row r="20" spans="1:10" x14ac:dyDescent="0.35">
      <c r="A20" s="30">
        <v>19450</v>
      </c>
      <c r="B20" s="30">
        <v>923014.88</v>
      </c>
    </row>
    <row r="21" spans="1:10" x14ac:dyDescent="0.35">
      <c r="A21" s="30">
        <v>19500</v>
      </c>
      <c r="B21" s="30">
        <v>922964.88</v>
      </c>
    </row>
    <row r="22" spans="1:10" x14ac:dyDescent="0.35">
      <c r="A22" s="30">
        <v>19550</v>
      </c>
      <c r="B22" s="30">
        <v>922914.88</v>
      </c>
    </row>
    <row r="23" spans="1:10" x14ac:dyDescent="0.35">
      <c r="A23" s="30">
        <v>19600</v>
      </c>
      <c r="B23" s="30">
        <v>922864.88</v>
      </c>
    </row>
    <row r="24" spans="1:10" x14ac:dyDescent="0.35">
      <c r="A24" s="30">
        <v>19650</v>
      </c>
      <c r="B24" s="30">
        <v>922814.88</v>
      </c>
    </row>
    <row r="25" spans="1:10" x14ac:dyDescent="0.35">
      <c r="A25" s="30">
        <v>19700</v>
      </c>
      <c r="B25" s="30">
        <v>922764.88</v>
      </c>
    </row>
    <row r="26" spans="1:10" x14ac:dyDescent="0.35">
      <c r="A26" s="30">
        <v>19750</v>
      </c>
      <c r="B26" s="30">
        <v>922714.88</v>
      </c>
    </row>
    <row r="27" spans="1:10" x14ac:dyDescent="0.35">
      <c r="A27" s="30">
        <v>19800</v>
      </c>
      <c r="B27" s="30">
        <v>922664.88</v>
      </c>
    </row>
    <row r="28" spans="1:10" x14ac:dyDescent="0.35">
      <c r="J28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D32A-9D52-4D9D-BA66-82AEFAE3CC26}">
  <sheetPr>
    <pageSetUpPr fitToPage="1"/>
  </sheetPr>
  <dimension ref="A1:J28"/>
  <sheetViews>
    <sheetView workbookViewId="0">
      <selection activeCell="C2" sqref="C2"/>
    </sheetView>
  </sheetViews>
  <sheetFormatPr defaultRowHeight="14.5" x14ac:dyDescent="0.35"/>
  <cols>
    <col min="1" max="1" width="22.26953125" bestFit="1" customWidth="1"/>
    <col min="2" max="2" width="31.453125" bestFit="1" customWidth="1"/>
    <col min="3" max="3" width="23.54296875" bestFit="1" customWidth="1"/>
  </cols>
  <sheetData>
    <row r="1" spans="1:3" x14ac:dyDescent="0.35">
      <c r="A1" s="1" t="s">
        <v>79</v>
      </c>
      <c r="C1" s="79" t="s">
        <v>140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0.95041666666666658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116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5</v>
      </c>
      <c r="B10" s="30" t="s">
        <v>60</v>
      </c>
    </row>
    <row r="11" spans="1:3" x14ac:dyDescent="0.35">
      <c r="A11" s="30">
        <v>12500</v>
      </c>
      <c r="B11" s="30">
        <v>945609.375</v>
      </c>
    </row>
    <row r="12" spans="1:3" x14ac:dyDescent="0.35">
      <c r="A12" s="30">
        <v>12550</v>
      </c>
      <c r="B12" s="30">
        <v>945259.375</v>
      </c>
    </row>
    <row r="13" spans="1:3" x14ac:dyDescent="0.35">
      <c r="A13" s="30">
        <v>12600</v>
      </c>
      <c r="B13" s="30">
        <v>944909.375</v>
      </c>
    </row>
    <row r="14" spans="1:3" x14ac:dyDescent="0.35">
      <c r="A14" s="30">
        <v>12650</v>
      </c>
      <c r="B14" s="30">
        <v>944559.375</v>
      </c>
    </row>
    <row r="15" spans="1:3" x14ac:dyDescent="0.35">
      <c r="A15" s="30">
        <v>12700</v>
      </c>
      <c r="B15" s="30">
        <v>944209.375</v>
      </c>
    </row>
    <row r="16" spans="1:3" x14ac:dyDescent="0.35">
      <c r="A16" s="30">
        <v>12750</v>
      </c>
      <c r="B16" s="30">
        <v>943859.375</v>
      </c>
    </row>
    <row r="17" spans="1:10" x14ac:dyDescent="0.35">
      <c r="A17" s="30">
        <v>12800</v>
      </c>
      <c r="B17" s="30">
        <v>943509.375</v>
      </c>
    </row>
    <row r="18" spans="1:10" x14ac:dyDescent="0.35">
      <c r="A18" s="30">
        <v>12850</v>
      </c>
      <c r="B18" s="30">
        <v>943159.375</v>
      </c>
    </row>
    <row r="19" spans="1:10" x14ac:dyDescent="0.35">
      <c r="A19" s="30">
        <v>12900</v>
      </c>
      <c r="B19" s="30">
        <v>942809.375</v>
      </c>
    </row>
    <row r="20" spans="1:10" x14ac:dyDescent="0.35">
      <c r="A20" s="30">
        <v>12950</v>
      </c>
      <c r="B20" s="30">
        <v>942462.5</v>
      </c>
    </row>
    <row r="21" spans="1:10" x14ac:dyDescent="0.35">
      <c r="A21" s="30">
        <v>13000</v>
      </c>
      <c r="B21" s="30">
        <v>942312.5</v>
      </c>
    </row>
    <row r="22" spans="1:10" x14ac:dyDescent="0.35">
      <c r="A22" s="30">
        <v>13050</v>
      </c>
      <c r="B22" s="30">
        <v>942162.5</v>
      </c>
    </row>
    <row r="23" spans="1:10" x14ac:dyDescent="0.35">
      <c r="A23" s="30">
        <v>13100</v>
      </c>
      <c r="B23" s="30">
        <v>942012.5</v>
      </c>
    </row>
    <row r="24" spans="1:10" x14ac:dyDescent="0.35">
      <c r="A24" s="30">
        <v>13150</v>
      </c>
      <c r="B24" s="30">
        <v>941862.5</v>
      </c>
    </row>
    <row r="25" spans="1:10" x14ac:dyDescent="0.35">
      <c r="A25" s="30">
        <v>13200</v>
      </c>
      <c r="B25" s="30">
        <v>941712.5</v>
      </c>
    </row>
    <row r="26" spans="1:10" x14ac:dyDescent="0.35">
      <c r="A26" s="30">
        <v>13250</v>
      </c>
      <c r="B26" s="30">
        <v>941562.5</v>
      </c>
    </row>
    <row r="27" spans="1:10" x14ac:dyDescent="0.35">
      <c r="A27" s="30">
        <v>13300</v>
      </c>
      <c r="B27" s="30">
        <v>941412.5</v>
      </c>
    </row>
    <row r="28" spans="1:10" x14ac:dyDescent="0.35">
      <c r="J28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FCC2-5BC6-42AC-9CA4-D10C7B6A33B8}">
  <sheetPr>
    <pageSetUpPr fitToPage="1"/>
  </sheetPr>
  <dimension ref="A1:J28"/>
  <sheetViews>
    <sheetView workbookViewId="0">
      <selection activeCell="C1" sqref="C1"/>
    </sheetView>
  </sheetViews>
  <sheetFormatPr defaultRowHeight="14.5" x14ac:dyDescent="0.35"/>
  <cols>
    <col min="1" max="1" width="23" bestFit="1" customWidth="1"/>
    <col min="2" max="2" width="31.453125" bestFit="1" customWidth="1"/>
    <col min="3" max="3" width="29.453125" bestFit="1" customWidth="1"/>
  </cols>
  <sheetData>
    <row r="1" spans="1:3" x14ac:dyDescent="0.35">
      <c r="A1" s="1" t="s">
        <v>79</v>
      </c>
      <c r="C1" s="79" t="s">
        <v>139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0.95412037037037034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117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6</v>
      </c>
      <c r="B10" s="30" t="s">
        <v>60</v>
      </c>
    </row>
    <row r="11" spans="1:3" x14ac:dyDescent="0.35">
      <c r="A11" s="30">
        <v>4000</v>
      </c>
      <c r="B11" s="30">
        <v>952109.375</v>
      </c>
    </row>
    <row r="12" spans="1:3" x14ac:dyDescent="0.35">
      <c r="A12" s="30">
        <v>4500</v>
      </c>
      <c r="B12" s="30">
        <v>949109.375</v>
      </c>
    </row>
    <row r="13" spans="1:3" x14ac:dyDescent="0.35">
      <c r="A13" s="30">
        <v>5000</v>
      </c>
      <c r="B13" s="30">
        <v>946109.375</v>
      </c>
    </row>
    <row r="14" spans="1:3" x14ac:dyDescent="0.35">
      <c r="A14" s="30">
        <v>5500</v>
      </c>
      <c r="B14" s="30">
        <v>943812.5</v>
      </c>
    </row>
    <row r="15" spans="1:3" x14ac:dyDescent="0.35">
      <c r="A15" s="30">
        <v>6000</v>
      </c>
      <c r="B15" s="30">
        <v>942312.5</v>
      </c>
    </row>
    <row r="16" spans="1:3" x14ac:dyDescent="0.35">
      <c r="A16" s="30">
        <v>6500</v>
      </c>
      <c r="B16" s="30">
        <v>940812.5</v>
      </c>
    </row>
    <row r="17" spans="1:10" x14ac:dyDescent="0.35">
      <c r="A17" s="30">
        <v>7000</v>
      </c>
      <c r="B17" s="30">
        <v>939312.5</v>
      </c>
    </row>
    <row r="18" spans="1:10" x14ac:dyDescent="0.35">
      <c r="A18" s="30">
        <v>7500</v>
      </c>
      <c r="B18" s="30">
        <v>937812.5</v>
      </c>
    </row>
    <row r="19" spans="1:10" x14ac:dyDescent="0.35">
      <c r="A19" s="30">
        <v>8000</v>
      </c>
      <c r="B19" s="30">
        <v>936312.5</v>
      </c>
    </row>
    <row r="20" spans="1:10" x14ac:dyDescent="0.35">
      <c r="A20" s="30">
        <v>8500</v>
      </c>
      <c r="B20" s="30">
        <v>934812.5</v>
      </c>
    </row>
    <row r="21" spans="1:10" x14ac:dyDescent="0.35">
      <c r="A21" s="30">
        <v>9000</v>
      </c>
      <c r="B21" s="30">
        <v>933312.5</v>
      </c>
    </row>
    <row r="22" spans="1:10" x14ac:dyDescent="0.35">
      <c r="A22" s="30">
        <v>9500</v>
      </c>
      <c r="B22" s="30">
        <v>931812.5</v>
      </c>
    </row>
    <row r="23" spans="1:10" x14ac:dyDescent="0.35">
      <c r="A23" s="30">
        <v>10000</v>
      </c>
      <c r="B23" s="30">
        <v>930312.5</v>
      </c>
    </row>
    <row r="24" spans="1:10" x14ac:dyDescent="0.35">
      <c r="A24" s="30">
        <v>10500</v>
      </c>
      <c r="B24" s="30">
        <v>928812.5</v>
      </c>
    </row>
    <row r="25" spans="1:10" x14ac:dyDescent="0.35">
      <c r="A25" s="30">
        <v>11000</v>
      </c>
      <c r="B25" s="30">
        <v>927312.5</v>
      </c>
    </row>
    <row r="26" spans="1:10" x14ac:dyDescent="0.35">
      <c r="A26" s="30">
        <v>11500</v>
      </c>
      <c r="B26" s="30">
        <v>925812.5</v>
      </c>
    </row>
    <row r="27" spans="1:10" x14ac:dyDescent="0.35">
      <c r="A27" s="30">
        <v>12000</v>
      </c>
      <c r="B27" s="30">
        <v>924312.5</v>
      </c>
    </row>
    <row r="28" spans="1:10" x14ac:dyDescent="0.35">
      <c r="J28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F694-6F4F-47A4-BCE8-4D3AB0055371}">
  <sheetPr>
    <pageSetUpPr fitToPage="1"/>
  </sheetPr>
  <dimension ref="A1:J26"/>
  <sheetViews>
    <sheetView topLeftCell="B1" workbookViewId="0">
      <selection activeCell="C1" sqref="C1"/>
    </sheetView>
  </sheetViews>
  <sheetFormatPr defaultRowHeight="14.5" x14ac:dyDescent="0.35"/>
  <cols>
    <col min="1" max="1" width="23" bestFit="1" customWidth="1"/>
    <col min="2" max="2" width="31.453125" bestFit="1" customWidth="1"/>
    <col min="3" max="3" width="29.453125" bestFit="1" customWidth="1"/>
  </cols>
  <sheetData>
    <row r="1" spans="1:3" x14ac:dyDescent="0.35">
      <c r="A1" s="1" t="s">
        <v>79</v>
      </c>
      <c r="C1" s="79" t="s">
        <v>139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0.9575231481481481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117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6</v>
      </c>
      <c r="B10" s="30" t="s">
        <v>60</v>
      </c>
    </row>
    <row r="11" spans="1:3" x14ac:dyDescent="0.35">
      <c r="A11" s="30">
        <v>5100</v>
      </c>
      <c r="B11" s="30">
        <v>945509.375</v>
      </c>
    </row>
    <row r="12" spans="1:3" x14ac:dyDescent="0.35">
      <c r="A12" s="30">
        <v>5150</v>
      </c>
      <c r="B12" s="30">
        <v>945209.375</v>
      </c>
    </row>
    <row r="13" spans="1:3" x14ac:dyDescent="0.35">
      <c r="A13" s="30">
        <v>5200</v>
      </c>
      <c r="B13" s="30">
        <v>944909.375</v>
      </c>
    </row>
    <row r="14" spans="1:3" x14ac:dyDescent="0.35">
      <c r="A14" s="30">
        <v>5250</v>
      </c>
      <c r="B14" s="30">
        <v>944609.375</v>
      </c>
    </row>
    <row r="15" spans="1:3" x14ac:dyDescent="0.35">
      <c r="A15" s="30">
        <v>5300</v>
      </c>
      <c r="B15" s="30">
        <v>944412.5</v>
      </c>
    </row>
    <row r="16" spans="1:3" x14ac:dyDescent="0.35">
      <c r="A16" s="30">
        <v>5350</v>
      </c>
      <c r="B16" s="30">
        <v>944262.5</v>
      </c>
    </row>
    <row r="17" spans="1:10" x14ac:dyDescent="0.35">
      <c r="A17" s="30">
        <v>5400</v>
      </c>
      <c r="B17" s="30">
        <v>944112.5</v>
      </c>
    </row>
    <row r="18" spans="1:10" x14ac:dyDescent="0.35">
      <c r="A18" s="30">
        <v>5450</v>
      </c>
      <c r="B18" s="30">
        <v>943962.5</v>
      </c>
    </row>
    <row r="19" spans="1:10" x14ac:dyDescent="0.35">
      <c r="A19" s="30">
        <v>5500</v>
      </c>
      <c r="B19" s="30">
        <v>943812.5</v>
      </c>
    </row>
    <row r="26" spans="1:10" x14ac:dyDescent="0.35">
      <c r="J26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1EDD-3D9E-4881-9064-4A0A7954839C}">
  <dimension ref="A1:M27"/>
  <sheetViews>
    <sheetView tabSelected="1" zoomScale="91" workbookViewId="0">
      <selection activeCell="B19" sqref="B19"/>
    </sheetView>
  </sheetViews>
  <sheetFormatPr defaultRowHeight="14.5" x14ac:dyDescent="0.35"/>
  <cols>
    <col min="1" max="1" width="29.7265625" bestFit="1" customWidth="1"/>
    <col min="2" max="2" width="9.08984375" customWidth="1"/>
    <col min="3" max="5" width="12.36328125" bestFit="1" customWidth="1"/>
    <col min="9" max="9" width="25.90625" bestFit="1" customWidth="1"/>
    <col min="10" max="10" width="8.90625" bestFit="1" customWidth="1"/>
    <col min="11" max="11" width="19.36328125" customWidth="1"/>
    <col min="12" max="12" width="14" customWidth="1"/>
    <col min="13" max="13" width="11.1796875" customWidth="1"/>
  </cols>
  <sheetData>
    <row r="1" spans="1:13" ht="14.5" customHeight="1" x14ac:dyDescent="0.35">
      <c r="A1" s="1" t="s">
        <v>106</v>
      </c>
      <c r="K1" s="101" t="s">
        <v>118</v>
      </c>
      <c r="L1" s="101"/>
      <c r="M1" s="101"/>
    </row>
    <row r="2" spans="1:13" x14ac:dyDescent="0.35">
      <c r="C2" s="5">
        <v>0.5</v>
      </c>
      <c r="D2" s="5">
        <v>1</v>
      </c>
      <c r="E2" s="5">
        <v>1.5</v>
      </c>
    </row>
    <row r="3" spans="1:13" x14ac:dyDescent="0.35">
      <c r="B3" s="27"/>
      <c r="C3" s="1" t="s">
        <v>57</v>
      </c>
      <c r="D3" s="1" t="s">
        <v>58</v>
      </c>
      <c r="E3" s="1" t="s">
        <v>59</v>
      </c>
    </row>
    <row r="4" spans="1:13" x14ac:dyDescent="0.35">
      <c r="A4" s="73" t="s">
        <v>3</v>
      </c>
      <c r="B4" s="74">
        <v>34680.76</v>
      </c>
      <c r="C4" s="3">
        <f>$B4*C$2</f>
        <v>17340.38</v>
      </c>
      <c r="D4" s="3">
        <f t="shared" ref="D4:E10" si="0">$B4*D$2</f>
        <v>34680.76</v>
      </c>
      <c r="E4" s="3">
        <f t="shared" si="0"/>
        <v>52021.14</v>
      </c>
      <c r="I4" s="37" t="s">
        <v>22</v>
      </c>
      <c r="J4" s="34">
        <v>96</v>
      </c>
    </row>
    <row r="5" spans="1:13" x14ac:dyDescent="0.35">
      <c r="A5" s="37" t="s">
        <v>4</v>
      </c>
      <c r="B5" s="38">
        <v>22000</v>
      </c>
      <c r="C5" s="3">
        <f t="shared" ref="C5:C10" si="1">$B5*C$2</f>
        <v>11000</v>
      </c>
      <c r="D5" s="3">
        <f t="shared" si="0"/>
        <v>22000</v>
      </c>
      <c r="E5" s="3">
        <f t="shared" si="0"/>
        <v>33000</v>
      </c>
      <c r="I5" s="53" t="s">
        <v>0</v>
      </c>
      <c r="J5" s="51">
        <v>17</v>
      </c>
    </row>
    <row r="6" spans="1:13" x14ac:dyDescent="0.35">
      <c r="A6" s="37" t="s">
        <v>5</v>
      </c>
      <c r="B6" s="38">
        <v>15000</v>
      </c>
      <c r="C6" s="3">
        <f t="shared" si="1"/>
        <v>7500</v>
      </c>
      <c r="D6" s="3">
        <f t="shared" si="0"/>
        <v>15000</v>
      </c>
      <c r="E6" s="3">
        <f t="shared" si="0"/>
        <v>22500</v>
      </c>
      <c r="I6" s="53" t="s">
        <v>1</v>
      </c>
      <c r="J6" s="51">
        <v>6</v>
      </c>
    </row>
    <row r="7" spans="1:13" x14ac:dyDescent="0.35">
      <c r="A7" s="37" t="s">
        <v>6</v>
      </c>
      <c r="B7" s="38">
        <v>8000</v>
      </c>
      <c r="C7" s="3">
        <f t="shared" si="1"/>
        <v>4000</v>
      </c>
      <c r="D7" s="3">
        <f t="shared" si="0"/>
        <v>8000</v>
      </c>
      <c r="E7" s="3">
        <f t="shared" si="0"/>
        <v>12000</v>
      </c>
      <c r="I7" s="54" t="s">
        <v>2</v>
      </c>
      <c r="J7" s="52">
        <v>11</v>
      </c>
    </row>
    <row r="8" spans="1:13" x14ac:dyDescent="0.35">
      <c r="A8" s="37" t="s">
        <v>107</v>
      </c>
      <c r="B8" s="39">
        <v>0.2</v>
      </c>
      <c r="C8" s="7">
        <f t="shared" si="1"/>
        <v>0.1</v>
      </c>
      <c r="D8" s="7">
        <f t="shared" si="0"/>
        <v>0.2</v>
      </c>
      <c r="E8" s="7">
        <f t="shared" si="0"/>
        <v>0.30000000000000004</v>
      </c>
    </row>
    <row r="9" spans="1:13" ht="58" x14ac:dyDescent="0.35">
      <c r="A9" s="37" t="s">
        <v>7</v>
      </c>
      <c r="B9" s="40">
        <v>0.7</v>
      </c>
      <c r="C9" s="2">
        <f t="shared" si="1"/>
        <v>0.35</v>
      </c>
      <c r="D9" s="2">
        <f t="shared" si="0"/>
        <v>0.7</v>
      </c>
      <c r="E9" s="2">
        <f t="shared" si="0"/>
        <v>1.0499999999999998</v>
      </c>
      <c r="I9" s="37" t="s">
        <v>9</v>
      </c>
      <c r="J9" s="37" t="s">
        <v>13</v>
      </c>
      <c r="K9" s="55" t="s">
        <v>14</v>
      </c>
      <c r="L9" s="55" t="s">
        <v>61</v>
      </c>
      <c r="M9" s="66" t="s">
        <v>111</v>
      </c>
    </row>
    <row r="10" spans="1:13" x14ac:dyDescent="0.35">
      <c r="A10" s="37" t="s">
        <v>8</v>
      </c>
      <c r="B10" s="41">
        <v>-0.15</v>
      </c>
      <c r="C10" s="5">
        <f t="shared" si="1"/>
        <v>-7.4999999999999997E-2</v>
      </c>
      <c r="D10" s="5">
        <f t="shared" si="0"/>
        <v>-0.15</v>
      </c>
      <c r="E10" s="5">
        <f t="shared" si="0"/>
        <v>-0.22499999999999998</v>
      </c>
      <c r="I10" s="44" t="s">
        <v>10</v>
      </c>
      <c r="J10" s="46">
        <v>18000</v>
      </c>
      <c r="K10" s="48">
        <f>'Data Table Analysis'!C5</f>
        <v>2</v>
      </c>
      <c r="L10" s="48">
        <f>'Data Table Analysis'!D5</f>
        <v>2</v>
      </c>
      <c r="M10" s="68">
        <f>'Data Table Analysis'!B5-L10</f>
        <v>28</v>
      </c>
    </row>
    <row r="11" spans="1:13" x14ac:dyDescent="0.35">
      <c r="A11" s="37" t="s">
        <v>27</v>
      </c>
      <c r="B11" s="42">
        <f>1-B9</f>
        <v>0.30000000000000004</v>
      </c>
      <c r="C11" s="3"/>
      <c r="D11" s="3"/>
      <c r="E11" s="3"/>
      <c r="I11" s="44" t="s">
        <v>11</v>
      </c>
      <c r="J11" s="46">
        <v>12000</v>
      </c>
      <c r="K11" s="48">
        <f>'Data Table Analysis'!C6</f>
        <v>2</v>
      </c>
      <c r="L11" s="48">
        <f>'Data Table Analysis'!D6</f>
        <v>5</v>
      </c>
      <c r="M11" s="68">
        <f>'Data Table Analysis'!B6-L11</f>
        <v>31</v>
      </c>
    </row>
    <row r="12" spans="1:13" x14ac:dyDescent="0.35">
      <c r="A12" s="37" t="s">
        <v>108</v>
      </c>
      <c r="B12" s="39">
        <v>0</v>
      </c>
      <c r="C12" s="3"/>
      <c r="D12" s="3"/>
      <c r="E12" s="3"/>
      <c r="I12" s="45" t="s">
        <v>12</v>
      </c>
      <c r="J12" s="47">
        <v>7000</v>
      </c>
      <c r="K12" s="49">
        <f>'Data Table Analysis'!C7</f>
        <v>2</v>
      </c>
      <c r="L12" s="49">
        <f>'Data Table Analysis'!D7</f>
        <v>4</v>
      </c>
      <c r="M12" s="69">
        <f>'Data Table Analysis'!B7-L12</f>
        <v>26</v>
      </c>
    </row>
    <row r="13" spans="1:13" x14ac:dyDescent="0.35">
      <c r="J13" s="50">
        <f>SUMPRODUCT(J10:J12,K10:K12)</f>
        <v>74000</v>
      </c>
      <c r="L13" s="43"/>
      <c r="M13" s="43"/>
    </row>
    <row r="14" spans="1:13" ht="43" customHeight="1" x14ac:dyDescent="0.35">
      <c r="A14" s="104" t="s">
        <v>15</v>
      </c>
      <c r="B14" s="105"/>
      <c r="C14" s="105"/>
      <c r="D14" s="105"/>
      <c r="E14" s="106"/>
      <c r="F14" s="111" t="s">
        <v>110</v>
      </c>
      <c r="G14" s="112"/>
      <c r="J14" s="4"/>
      <c r="L14" s="43"/>
    </row>
    <row r="15" spans="1:13" x14ac:dyDescent="0.35">
      <c r="A15" s="59"/>
      <c r="B15" s="102" t="s">
        <v>19</v>
      </c>
      <c r="C15" s="103"/>
      <c r="D15" s="103"/>
      <c r="E15" s="103"/>
      <c r="F15" s="107" t="s">
        <v>113</v>
      </c>
      <c r="G15" s="109" t="s">
        <v>112</v>
      </c>
    </row>
    <row r="16" spans="1:13" ht="29.5" customHeight="1" x14ac:dyDescent="0.35">
      <c r="A16" s="60" t="s">
        <v>95</v>
      </c>
      <c r="B16" s="67" t="s">
        <v>109</v>
      </c>
      <c r="C16" s="67" t="s">
        <v>16</v>
      </c>
      <c r="D16" s="67" t="s">
        <v>17</v>
      </c>
      <c r="E16" s="67" t="s">
        <v>18</v>
      </c>
      <c r="F16" s="108"/>
      <c r="G16" s="110"/>
      <c r="I16" s="37" t="s">
        <v>25</v>
      </c>
      <c r="J16" s="38">
        <v>1050000</v>
      </c>
      <c r="L16" s="4"/>
    </row>
    <row r="17" spans="1:10" x14ac:dyDescent="0.35">
      <c r="A17" s="61" t="s">
        <v>10</v>
      </c>
      <c r="B17" s="68">
        <f>F17-M10</f>
        <v>2</v>
      </c>
      <c r="C17" s="64">
        <f>IF(M10&lt;G17,G17-M10,0)</f>
        <v>2</v>
      </c>
      <c r="D17" s="68">
        <f>SUM(K10:L10)</f>
        <v>4</v>
      </c>
      <c r="E17" s="68">
        <f>SUM(K10:L10)</f>
        <v>4</v>
      </c>
      <c r="F17" s="44">
        <v>30</v>
      </c>
      <c r="G17" s="64">
        <f>ROUND(F17*100%,0)</f>
        <v>30</v>
      </c>
      <c r="I17" s="56" t="s">
        <v>26</v>
      </c>
      <c r="J17" s="50">
        <f>J16/J4</f>
        <v>10937.5</v>
      </c>
    </row>
    <row r="18" spans="1:10" x14ac:dyDescent="0.35">
      <c r="A18" s="62" t="s">
        <v>102</v>
      </c>
      <c r="B18" s="68">
        <f t="shared" ref="B18:B19" si="2">F18-M11</f>
        <v>5</v>
      </c>
      <c r="C18" s="64">
        <f t="shared" ref="C18" si="3">IF(M11&lt;G18,G18-M11,0)</f>
        <v>1</v>
      </c>
      <c r="D18" s="68">
        <f t="shared" ref="D18:D19" si="4">SUM(K11:L11)</f>
        <v>7</v>
      </c>
      <c r="E18" s="64">
        <f>IF((F18-K11-L11)&lt;G18,G18-(F18-K11-L11),0)</f>
        <v>3</v>
      </c>
      <c r="F18" s="44">
        <v>36</v>
      </c>
      <c r="G18" s="64">
        <f t="shared" ref="G18:G19" si="5">ROUND(F18*90%,0)</f>
        <v>32</v>
      </c>
    </row>
    <row r="19" spans="1:10" x14ac:dyDescent="0.35">
      <c r="A19" s="63" t="s">
        <v>103</v>
      </c>
      <c r="B19" s="69">
        <f t="shared" si="2"/>
        <v>4</v>
      </c>
      <c r="C19" s="65">
        <f>IF(M12&lt;G19,G19-M12,0)</f>
        <v>1</v>
      </c>
      <c r="D19" s="69">
        <f t="shared" si="4"/>
        <v>6</v>
      </c>
      <c r="E19" s="65">
        <f>IF((F19-K12-L12)&lt;G19,G19-(F19-K12-L12),0)</f>
        <v>3</v>
      </c>
      <c r="F19" s="45">
        <v>30</v>
      </c>
      <c r="G19" s="65">
        <f t="shared" si="5"/>
        <v>27</v>
      </c>
      <c r="I19" s="57" t="s">
        <v>60</v>
      </c>
      <c r="J19" s="58">
        <f>Tree!A21</f>
        <v>936312.5</v>
      </c>
    </row>
    <row r="20" spans="1:10" x14ac:dyDescent="0.35">
      <c r="B20" s="43"/>
      <c r="D20" s="43"/>
      <c r="I20" s="1"/>
      <c r="J20" s="4"/>
    </row>
    <row r="21" spans="1:10" x14ac:dyDescent="0.35">
      <c r="A21" s="56" t="s">
        <v>114</v>
      </c>
      <c r="B21" s="50">
        <f>SUMPRODUCT(B17:B19,$B$5:$B$7)</f>
        <v>151000</v>
      </c>
      <c r="C21" s="50">
        <f>SUMPRODUCT(C17:C19,$B$5:$B$7)</f>
        <v>67000</v>
      </c>
      <c r="D21" s="50">
        <f t="shared" ref="D21" si="6">SUMPRODUCT(D17:D19,$B$5:$B$7)</f>
        <v>241000</v>
      </c>
      <c r="E21" s="50">
        <f>SUMPRODUCT(E17:E19,$B$5:$B$7)</f>
        <v>157000</v>
      </c>
    </row>
    <row r="22" spans="1:10" x14ac:dyDescent="0.35">
      <c r="A22" s="56" t="s">
        <v>20</v>
      </c>
      <c r="B22" s="70">
        <f>SUM(B17:B19)</f>
        <v>11</v>
      </c>
      <c r="C22" s="71">
        <f t="shared" ref="C22:E22" si="7">SUM(C17:C19)</f>
        <v>4</v>
      </c>
      <c r="D22" s="71">
        <f t="shared" si="7"/>
        <v>17</v>
      </c>
      <c r="E22" s="71">
        <f t="shared" si="7"/>
        <v>10</v>
      </c>
    </row>
    <row r="23" spans="1:10" x14ac:dyDescent="0.35">
      <c r="A23" s="66" t="s">
        <v>21</v>
      </c>
      <c r="B23" s="70">
        <f>$J$4-$J$7+B22</f>
        <v>96</v>
      </c>
      <c r="C23" s="71">
        <f>$J$4-$J$7+C22</f>
        <v>89</v>
      </c>
      <c r="D23" s="71">
        <f>$J$4-$J$5+D22</f>
        <v>96</v>
      </c>
      <c r="E23" s="71">
        <f>$J$4-$J$5+E22</f>
        <v>89</v>
      </c>
    </row>
    <row r="25" spans="1:10" x14ac:dyDescent="0.35">
      <c r="A25" s="66" t="s">
        <v>23</v>
      </c>
      <c r="B25" s="72">
        <f>(1+$B$8)*$J$17*B$23+($B$10*$J$17*B$22)</f>
        <v>1241953.125</v>
      </c>
      <c r="C25" s="72">
        <f>(1+$B$8)*$J$17*C$23+$B$10*$J$17*C$22</f>
        <v>1161562.5</v>
      </c>
      <c r="D25" s="72">
        <f>(1+$B$8)*$J$17*D$23+$B$10*$J$17*D$22</f>
        <v>1232109.375</v>
      </c>
      <c r="E25" s="72">
        <f>(1+$B$8)*$J$17*E$23+$B$10*$J$17*E$22</f>
        <v>1151718.75</v>
      </c>
    </row>
    <row r="26" spans="1:10" x14ac:dyDescent="0.35">
      <c r="A26" s="56" t="s">
        <v>24</v>
      </c>
      <c r="B26" s="72">
        <f>(1+$B$12)*$J$17*B$23+$B$10*$J$17*B$22</f>
        <v>1031953.125</v>
      </c>
      <c r="C26" s="72">
        <f>(1+$B$12)*$J$17*C$23+$B$10*$J$17*C$22</f>
        <v>966875</v>
      </c>
      <c r="D26" s="72">
        <f>(1+$B$12)*$J$17*D$23+$B$10*$J$17*D$22</f>
        <v>1022109.375</v>
      </c>
      <c r="E26" s="72">
        <f>(1+$B$12)*$J$17*E$23+$B$10*$J$17*E$22</f>
        <v>957031.25</v>
      </c>
    </row>
    <row r="27" spans="1:10" x14ac:dyDescent="0.35">
      <c r="B27" s="4"/>
      <c r="C27" s="4"/>
    </row>
  </sheetData>
  <mergeCells count="6">
    <mergeCell ref="K1:M1"/>
    <mergeCell ref="B15:E15"/>
    <mergeCell ref="A14:E14"/>
    <mergeCell ref="F15:F16"/>
    <mergeCell ref="G15:G16"/>
    <mergeCell ref="F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9BF0-E15A-4FD0-AD48-1DC533D04DB5}">
  <dimension ref="A1:GV1010"/>
  <sheetViews>
    <sheetView showGridLines="0" zoomScale="106" zoomScaleNormal="93" workbookViewId="0"/>
  </sheetViews>
  <sheetFormatPr defaultRowHeight="14.5" x14ac:dyDescent="0.35"/>
  <cols>
    <col min="2" max="2" width="2.1796875" customWidth="1"/>
    <col min="3" max="3" width="3.6328125" customWidth="1"/>
    <col min="6" max="6" width="2.1796875" customWidth="1"/>
    <col min="7" max="7" width="3.6328125" customWidth="1"/>
    <col min="10" max="10" width="2.1796875" customWidth="1"/>
    <col min="11" max="11" width="3.6328125" customWidth="1"/>
    <col min="12" max="12" width="16.54296875" bestFit="1" customWidth="1"/>
    <col min="14" max="14" width="2.1796875" customWidth="1"/>
  </cols>
  <sheetData>
    <row r="1" spans="1:15" x14ac:dyDescent="0.35">
      <c r="A1" s="1" t="s">
        <v>46</v>
      </c>
      <c r="L1" s="12">
        <f>Data!$B$9</f>
        <v>0.7</v>
      </c>
      <c r="O1" s="11" t="s">
        <v>47</v>
      </c>
    </row>
    <row r="2" spans="1:15" x14ac:dyDescent="0.35">
      <c r="L2" t="s">
        <v>53</v>
      </c>
    </row>
    <row r="3" spans="1:15" x14ac:dyDescent="0.35">
      <c r="O3" s="4">
        <f>SUM(D11,H6,L4)</f>
        <v>982272.36499999999</v>
      </c>
    </row>
    <row r="4" spans="1:15" x14ac:dyDescent="0.35">
      <c r="H4" t="s">
        <v>50</v>
      </c>
      <c r="L4" s="13">
        <f>Data!$B$25</f>
        <v>1241953.125</v>
      </c>
      <c r="M4" s="4">
        <f>O3</f>
        <v>982272.36499999999</v>
      </c>
    </row>
    <row r="6" spans="1:15" x14ac:dyDescent="0.35">
      <c r="H6" s="13">
        <f>-Data!$B$21</f>
        <v>-151000</v>
      </c>
      <c r="I6">
        <f>IF(ABS(1-(L1+L6))&lt;=0.00001,L1*M4+L6*M9,NA())</f>
        <v>919272.36499999999</v>
      </c>
      <c r="L6" s="12">
        <f>Data!$B$11</f>
        <v>0.30000000000000004</v>
      </c>
    </row>
    <row r="7" spans="1:15" x14ac:dyDescent="0.35">
      <c r="L7" t="s">
        <v>54</v>
      </c>
    </row>
    <row r="8" spans="1:15" x14ac:dyDescent="0.35">
      <c r="O8">
        <f>SUM(D11,H6,L9)</f>
        <v>772272.36499999999</v>
      </c>
    </row>
    <row r="9" spans="1:15" x14ac:dyDescent="0.35">
      <c r="D9" t="s">
        <v>48</v>
      </c>
      <c r="L9" s="13">
        <f>Data!$B$26</f>
        <v>1031953.125</v>
      </c>
      <c r="M9">
        <f>O8</f>
        <v>772272.36499999999</v>
      </c>
    </row>
    <row r="10" spans="1:15" x14ac:dyDescent="0.35">
      <c r="F10">
        <f>IF(E11=I6,1,IF(E11=I16,2))</f>
        <v>2</v>
      </c>
    </row>
    <row r="11" spans="1:15" x14ac:dyDescent="0.35">
      <c r="D11" s="13">
        <f>-(Data!$B$4+Data!$J$13)</f>
        <v>-108680.76000000001</v>
      </c>
      <c r="E11">
        <f>MAX(I6,I16)</f>
        <v>927475.49</v>
      </c>
      <c r="L11" s="12">
        <f>Data!$B$9</f>
        <v>0.7</v>
      </c>
    </row>
    <row r="12" spans="1:15" x14ac:dyDescent="0.35">
      <c r="L12" t="s">
        <v>53</v>
      </c>
    </row>
    <row r="13" spans="1:15" x14ac:dyDescent="0.35">
      <c r="O13">
        <f>SUM(D11,H16,L14)</f>
        <v>985881.74</v>
      </c>
    </row>
    <row r="14" spans="1:15" x14ac:dyDescent="0.35">
      <c r="H14" t="s">
        <v>51</v>
      </c>
      <c r="L14" s="13">
        <f>Data!$C$25</f>
        <v>1161562.5</v>
      </c>
      <c r="M14">
        <f>O13</f>
        <v>985881.74</v>
      </c>
    </row>
    <row r="16" spans="1:15" x14ac:dyDescent="0.35">
      <c r="H16" s="13">
        <f>-Data!$C$21</f>
        <v>-67000</v>
      </c>
      <c r="I16">
        <f>IF(ABS(1-(L11+L16))&lt;=0.00001,L11*M14+L16*M19,NA())</f>
        <v>927475.49</v>
      </c>
      <c r="L16" s="12">
        <f>Data!$B$11</f>
        <v>0.30000000000000004</v>
      </c>
    </row>
    <row r="17" spans="1:15" x14ac:dyDescent="0.35">
      <c r="L17" t="s">
        <v>54</v>
      </c>
    </row>
    <row r="18" spans="1:15" x14ac:dyDescent="0.35">
      <c r="O18">
        <f>SUM(D11,H16,L19)</f>
        <v>791194.24</v>
      </c>
    </row>
    <row r="19" spans="1:15" x14ac:dyDescent="0.35">
      <c r="L19" s="13">
        <f>Data!$C$26</f>
        <v>966875</v>
      </c>
      <c r="M19">
        <f>O18</f>
        <v>791194.24</v>
      </c>
    </row>
    <row r="20" spans="1:15" x14ac:dyDescent="0.35">
      <c r="B20">
        <f>IF(A21=E11,1,IF(A21=E31,2))</f>
        <v>2</v>
      </c>
    </row>
    <row r="21" spans="1:15" x14ac:dyDescent="0.35">
      <c r="A21">
        <f>MAX(E11,E31)</f>
        <v>936312.5</v>
      </c>
      <c r="L21" s="12">
        <f>Data!$B$9</f>
        <v>0.7</v>
      </c>
    </row>
    <row r="22" spans="1:15" x14ac:dyDescent="0.35">
      <c r="L22" t="s">
        <v>53</v>
      </c>
    </row>
    <row r="23" spans="1:15" x14ac:dyDescent="0.35">
      <c r="O23">
        <f>SUM(D31,H26,L24)</f>
        <v>991109.375</v>
      </c>
    </row>
    <row r="24" spans="1:15" x14ac:dyDescent="0.35">
      <c r="H24" t="s">
        <v>55</v>
      </c>
      <c r="L24" s="13">
        <f>Data!$D$25</f>
        <v>1232109.375</v>
      </c>
      <c r="M24">
        <f>O23</f>
        <v>991109.375</v>
      </c>
    </row>
    <row r="26" spans="1:15" x14ac:dyDescent="0.35">
      <c r="H26" s="13">
        <f>-Data!$D$21</f>
        <v>-241000</v>
      </c>
      <c r="I26">
        <f>IF(ABS(1-(L21+L26))&lt;=0.00001,L21*M24+L26*M29,NA())</f>
        <v>928109.375</v>
      </c>
      <c r="L26" s="12">
        <f>Data!$B$11</f>
        <v>0.30000000000000004</v>
      </c>
    </row>
    <row r="27" spans="1:15" x14ac:dyDescent="0.35">
      <c r="L27" t="s">
        <v>54</v>
      </c>
    </row>
    <row r="28" spans="1:15" x14ac:dyDescent="0.35">
      <c r="O28">
        <f>SUM(D31,H26,L29)</f>
        <v>781109.375</v>
      </c>
    </row>
    <row r="29" spans="1:15" x14ac:dyDescent="0.35">
      <c r="D29" t="s">
        <v>49</v>
      </c>
      <c r="H29" t="s">
        <v>119</v>
      </c>
      <c r="L29" s="13">
        <f>Data!$D$26</f>
        <v>1022109.375</v>
      </c>
      <c r="M29">
        <f>O28</f>
        <v>781109.375</v>
      </c>
    </row>
    <row r="30" spans="1:15" x14ac:dyDescent="0.35">
      <c r="F30">
        <f>IF(E31=I26,1,IF(E31=I36,2))</f>
        <v>2</v>
      </c>
    </row>
    <row r="31" spans="1:15" x14ac:dyDescent="0.35">
      <c r="D31" s="10">
        <v>0</v>
      </c>
      <c r="E31">
        <f>MAX(I26,I36)</f>
        <v>936312.5</v>
      </c>
      <c r="L31" s="12">
        <f>Data!$B$9</f>
        <v>0.7</v>
      </c>
    </row>
    <row r="32" spans="1:15" x14ac:dyDescent="0.35">
      <c r="L32" t="s">
        <v>53</v>
      </c>
    </row>
    <row r="33" spans="8:15" x14ac:dyDescent="0.35">
      <c r="O33">
        <f>SUM(D31,H36,L34)</f>
        <v>994718.75</v>
      </c>
    </row>
    <row r="34" spans="8:15" x14ac:dyDescent="0.35">
      <c r="H34" t="s">
        <v>56</v>
      </c>
      <c r="L34" s="13">
        <f>Data!$E$25</f>
        <v>1151718.75</v>
      </c>
      <c r="M34">
        <f>O33</f>
        <v>994718.75</v>
      </c>
    </row>
    <row r="36" spans="8:15" x14ac:dyDescent="0.35">
      <c r="H36" s="13">
        <f>-Data!E21</f>
        <v>-157000</v>
      </c>
      <c r="I36">
        <f>IF(ABS(1-(L31+L36))&lt;=0.00001,L31*M34+L36*M39,NA())</f>
        <v>936312.5</v>
      </c>
      <c r="L36" s="12">
        <f>Data!$B$11</f>
        <v>0.30000000000000004</v>
      </c>
    </row>
    <row r="37" spans="8:15" x14ac:dyDescent="0.35">
      <c r="L37" t="s">
        <v>54</v>
      </c>
    </row>
    <row r="38" spans="8:15" x14ac:dyDescent="0.35">
      <c r="O38">
        <f>SUM(D31,H36,L39)</f>
        <v>800031.25</v>
      </c>
    </row>
    <row r="39" spans="8:15" x14ac:dyDescent="0.35">
      <c r="L39" s="13">
        <f>Data!$E$26</f>
        <v>957031.25</v>
      </c>
      <c r="M39">
        <f>O38</f>
        <v>800031.25</v>
      </c>
    </row>
    <row r="995" spans="189:204" x14ac:dyDescent="0.35">
      <c r="GH995" s="8" t="s">
        <v>28</v>
      </c>
      <c r="GI995" s="8" t="s">
        <v>29</v>
      </c>
      <c r="GJ995" s="8" t="s">
        <v>30</v>
      </c>
      <c r="GK995" s="8" t="s">
        <v>31</v>
      </c>
      <c r="GL995" s="8" t="s">
        <v>33</v>
      </c>
      <c r="GM995" s="8" t="s">
        <v>34</v>
      </c>
      <c r="GN995" s="8" t="s">
        <v>35</v>
      </c>
      <c r="GO995" s="8" t="s">
        <v>36</v>
      </c>
      <c r="GP995" s="8" t="s">
        <v>37</v>
      </c>
      <c r="GQ995" s="8" t="s">
        <v>38</v>
      </c>
      <c r="GR995" s="8" t="s">
        <v>39</v>
      </c>
      <c r="GS995" s="8" t="s">
        <v>40</v>
      </c>
      <c r="GT995" s="8" t="s">
        <v>41</v>
      </c>
      <c r="GU995" s="8" t="s">
        <v>42</v>
      </c>
      <c r="GV995" s="8" t="s">
        <v>43</v>
      </c>
    </row>
    <row r="996" spans="189:204" x14ac:dyDescent="0.35">
      <c r="GG996">
        <v>0</v>
      </c>
      <c r="GH996" s="8">
        <v>0</v>
      </c>
      <c r="GI996" s="8" t="s">
        <v>32</v>
      </c>
      <c r="GJ996" s="8">
        <v>0</v>
      </c>
      <c r="GK996" s="8">
        <v>0</v>
      </c>
      <c r="GL996" s="8">
        <v>0</v>
      </c>
      <c r="GM996" s="8" t="s">
        <v>44</v>
      </c>
      <c r="GN996" s="8">
        <v>2</v>
      </c>
      <c r="GO996" s="8">
        <v>1</v>
      </c>
      <c r="GP996" s="8">
        <v>2</v>
      </c>
      <c r="GQ996" s="8">
        <v>0</v>
      </c>
      <c r="GR996" s="8">
        <v>0</v>
      </c>
      <c r="GS996" s="8">
        <v>0</v>
      </c>
      <c r="GT996" s="9">
        <v>19</v>
      </c>
      <c r="GU996" s="9">
        <v>1</v>
      </c>
      <c r="GV996" s="9" t="b">
        <v>1</v>
      </c>
    </row>
    <row r="997" spans="189:204" x14ac:dyDescent="0.35">
      <c r="GG997">
        <v>2</v>
      </c>
      <c r="GH997" s="8">
        <v>1</v>
      </c>
      <c r="GK997">
        <v>0</v>
      </c>
      <c r="GL997" s="8">
        <v>0</v>
      </c>
      <c r="GM997" s="8" t="s">
        <v>44</v>
      </c>
      <c r="GN997" s="8">
        <v>2</v>
      </c>
      <c r="GO997" s="8">
        <v>3</v>
      </c>
      <c r="GP997" s="8">
        <v>4</v>
      </c>
      <c r="GQ997" s="8">
        <v>0</v>
      </c>
      <c r="GR997" s="8">
        <v>0</v>
      </c>
      <c r="GS997" s="8">
        <v>0</v>
      </c>
      <c r="GT997" s="9">
        <v>9</v>
      </c>
      <c r="GU997" s="9">
        <v>5</v>
      </c>
      <c r="GV997" s="9" t="b">
        <v>1</v>
      </c>
    </row>
    <row r="998" spans="189:204" x14ac:dyDescent="0.35">
      <c r="GG998">
        <v>0</v>
      </c>
      <c r="GH998" s="8">
        <v>2</v>
      </c>
      <c r="GK998">
        <v>0</v>
      </c>
      <c r="GL998" s="8">
        <v>0</v>
      </c>
      <c r="GM998" s="8" t="s">
        <v>44</v>
      </c>
      <c r="GN998" s="8">
        <v>2</v>
      </c>
      <c r="GO998">
        <v>9</v>
      </c>
      <c r="GP998">
        <v>10</v>
      </c>
      <c r="GQ998" s="8">
        <v>0</v>
      </c>
      <c r="GR998" s="8">
        <v>0</v>
      </c>
      <c r="GS998" s="8">
        <v>0</v>
      </c>
      <c r="GT998" s="9">
        <v>29</v>
      </c>
      <c r="GU998" s="9">
        <v>5</v>
      </c>
      <c r="GV998" s="9" t="b">
        <v>1</v>
      </c>
    </row>
    <row r="999" spans="189:204" x14ac:dyDescent="0.35">
      <c r="GG999">
        <v>9</v>
      </c>
      <c r="GH999">
        <v>3</v>
      </c>
      <c r="GK999">
        <v>0</v>
      </c>
      <c r="GL999">
        <v>1</v>
      </c>
      <c r="GM999" t="s">
        <v>52</v>
      </c>
      <c r="GN999">
        <v>2</v>
      </c>
      <c r="GO999">
        <v>5</v>
      </c>
      <c r="GP999">
        <v>6</v>
      </c>
      <c r="GQ999">
        <v>0</v>
      </c>
      <c r="GR999">
        <v>0</v>
      </c>
      <c r="GS999">
        <v>0</v>
      </c>
      <c r="GT999">
        <v>4</v>
      </c>
      <c r="GU999">
        <v>9</v>
      </c>
      <c r="GV999" t="b">
        <v>1</v>
      </c>
    </row>
    <row r="1000" spans="189:204" x14ac:dyDescent="0.35">
      <c r="GG1000">
        <v>10</v>
      </c>
      <c r="GH1000">
        <v>4</v>
      </c>
      <c r="GK1000">
        <v>0</v>
      </c>
      <c r="GL1000">
        <v>1</v>
      </c>
      <c r="GM1000" t="s">
        <v>52</v>
      </c>
      <c r="GN1000">
        <v>2</v>
      </c>
      <c r="GO1000">
        <v>7</v>
      </c>
      <c r="GP1000">
        <v>8</v>
      </c>
      <c r="GQ1000">
        <v>0</v>
      </c>
      <c r="GR1000">
        <v>0</v>
      </c>
      <c r="GS1000">
        <v>0</v>
      </c>
      <c r="GT1000">
        <v>14</v>
      </c>
      <c r="GU1000">
        <v>9</v>
      </c>
      <c r="GV1000" t="b">
        <v>1</v>
      </c>
    </row>
    <row r="1001" spans="189:204" x14ac:dyDescent="0.35">
      <c r="GG1001">
        <v>11</v>
      </c>
      <c r="GH1001">
        <v>5</v>
      </c>
      <c r="GL1001">
        <v>3</v>
      </c>
      <c r="GM1001" t="s">
        <v>45</v>
      </c>
      <c r="GN1001">
        <v>0</v>
      </c>
      <c r="GO1001">
        <v>0</v>
      </c>
      <c r="GP1001">
        <v>0</v>
      </c>
      <c r="GQ1001">
        <v>0</v>
      </c>
      <c r="GR1001">
        <v>0</v>
      </c>
      <c r="GS1001">
        <v>0</v>
      </c>
      <c r="GT1001">
        <v>2</v>
      </c>
      <c r="GU1001">
        <v>13</v>
      </c>
      <c r="GV1001" t="b">
        <v>1</v>
      </c>
    </row>
    <row r="1002" spans="189:204" x14ac:dyDescent="0.35">
      <c r="GG1002">
        <v>12</v>
      </c>
      <c r="GH1002">
        <v>6</v>
      </c>
      <c r="GL1002">
        <v>3</v>
      </c>
      <c r="GM1002" t="s">
        <v>45</v>
      </c>
      <c r="GN1002">
        <v>0</v>
      </c>
      <c r="GO1002">
        <v>0</v>
      </c>
      <c r="GP1002">
        <v>0</v>
      </c>
      <c r="GQ1002">
        <v>0</v>
      </c>
      <c r="GR1002">
        <v>0</v>
      </c>
      <c r="GS1002">
        <v>0</v>
      </c>
      <c r="GT1002">
        <v>7</v>
      </c>
      <c r="GU1002">
        <v>13</v>
      </c>
      <c r="GV1002" t="b">
        <v>1</v>
      </c>
    </row>
    <row r="1003" spans="189:204" x14ac:dyDescent="0.35">
      <c r="GG1003">
        <v>13</v>
      </c>
      <c r="GH1003">
        <v>7</v>
      </c>
      <c r="GL1003">
        <v>4</v>
      </c>
      <c r="GM1003" t="s">
        <v>45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12</v>
      </c>
      <c r="GU1003">
        <v>13</v>
      </c>
      <c r="GV1003" t="b">
        <v>1</v>
      </c>
    </row>
    <row r="1004" spans="189:204" x14ac:dyDescent="0.35">
      <c r="GG1004">
        <v>14</v>
      </c>
      <c r="GH1004">
        <v>8</v>
      </c>
      <c r="GL1004">
        <v>4</v>
      </c>
      <c r="GM1004" t="s">
        <v>45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17</v>
      </c>
      <c r="GU1004">
        <v>13</v>
      </c>
      <c r="GV1004" t="b">
        <v>1</v>
      </c>
    </row>
    <row r="1005" spans="189:204" x14ac:dyDescent="0.35">
      <c r="GH1005">
        <v>9</v>
      </c>
      <c r="GK1005">
        <v>0</v>
      </c>
      <c r="GL1005">
        <v>2</v>
      </c>
      <c r="GM1005" t="s">
        <v>52</v>
      </c>
      <c r="GN1005">
        <v>2</v>
      </c>
      <c r="GO1005">
        <v>11</v>
      </c>
      <c r="GP1005">
        <v>12</v>
      </c>
      <c r="GQ1005">
        <v>0</v>
      </c>
      <c r="GR1005">
        <v>0</v>
      </c>
      <c r="GS1005">
        <v>0</v>
      </c>
      <c r="GT1005">
        <v>24</v>
      </c>
      <c r="GU1005">
        <v>9</v>
      </c>
      <c r="GV1005" t="b">
        <v>1</v>
      </c>
    </row>
    <row r="1006" spans="189:204" x14ac:dyDescent="0.35">
      <c r="GH1006">
        <v>10</v>
      </c>
      <c r="GK1006">
        <v>0</v>
      </c>
      <c r="GL1006">
        <v>2</v>
      </c>
      <c r="GM1006" t="s">
        <v>52</v>
      </c>
      <c r="GN1006">
        <v>2</v>
      </c>
      <c r="GO1006">
        <v>13</v>
      </c>
      <c r="GP1006">
        <v>14</v>
      </c>
      <c r="GQ1006">
        <v>0</v>
      </c>
      <c r="GR1006">
        <v>0</v>
      </c>
      <c r="GS1006">
        <v>0</v>
      </c>
      <c r="GT1006">
        <v>34</v>
      </c>
      <c r="GU1006">
        <v>9</v>
      </c>
      <c r="GV1006" t="b">
        <v>1</v>
      </c>
    </row>
    <row r="1007" spans="189:204" x14ac:dyDescent="0.35">
      <c r="GH1007">
        <v>11</v>
      </c>
      <c r="GL1007">
        <v>9</v>
      </c>
      <c r="GM1007" t="s">
        <v>45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22</v>
      </c>
      <c r="GU1007">
        <v>13</v>
      </c>
      <c r="GV1007" t="b">
        <v>1</v>
      </c>
    </row>
    <row r="1008" spans="189:204" x14ac:dyDescent="0.35">
      <c r="GH1008">
        <v>12</v>
      </c>
      <c r="GL1008">
        <v>9</v>
      </c>
      <c r="GM1008" t="s">
        <v>45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27</v>
      </c>
      <c r="GU1008">
        <v>13</v>
      </c>
      <c r="GV1008" t="b">
        <v>1</v>
      </c>
    </row>
    <row r="1009" spans="190:204" x14ac:dyDescent="0.35">
      <c r="GH1009">
        <v>13</v>
      </c>
      <c r="GL1009">
        <v>10</v>
      </c>
      <c r="GM1009" t="s">
        <v>45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90:204" x14ac:dyDescent="0.35">
      <c r="GH1010">
        <v>14</v>
      </c>
      <c r="GL1010">
        <v>10</v>
      </c>
      <c r="GM1010" t="s">
        <v>45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37</v>
      </c>
      <c r="GU1010">
        <v>13</v>
      </c>
      <c r="GV1010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FDCB-10AE-493A-8E63-F0DE885F975C}">
  <sheetPr>
    <pageSetUpPr fitToPage="1"/>
  </sheetPr>
  <dimension ref="A1:I39"/>
  <sheetViews>
    <sheetView topLeftCell="A19" workbookViewId="0">
      <selection activeCell="B39" sqref="B39"/>
    </sheetView>
  </sheetViews>
  <sheetFormatPr defaultRowHeight="14.5" x14ac:dyDescent="0.35"/>
  <cols>
    <col min="1" max="1" width="27.26953125" bestFit="1" customWidth="1"/>
    <col min="2" max="2" width="10.54296875" bestFit="1" customWidth="1"/>
    <col min="3" max="3" width="9.08984375" bestFit="1" customWidth="1"/>
    <col min="4" max="4" width="10.90625" bestFit="1" customWidth="1"/>
    <col min="5" max="6" width="7.7265625" bestFit="1" customWidth="1"/>
    <col min="8" max="8" width="7.7265625" bestFit="1" customWidth="1"/>
    <col min="9" max="9" width="7.6328125" bestFit="1" customWidth="1"/>
  </cols>
  <sheetData>
    <row r="1" spans="1:9" x14ac:dyDescent="0.35">
      <c r="A1" s="1" t="s">
        <v>79</v>
      </c>
    </row>
    <row r="2" spans="1:9" x14ac:dyDescent="0.35">
      <c r="A2" t="s">
        <v>63</v>
      </c>
      <c r="I2" s="11" t="s">
        <v>62</v>
      </c>
    </row>
    <row r="3" spans="1:9" x14ac:dyDescent="0.35">
      <c r="A3" t="s">
        <v>64</v>
      </c>
    </row>
    <row r="5" spans="1:9" x14ac:dyDescent="0.35">
      <c r="A5" s="14" t="s">
        <v>65</v>
      </c>
      <c r="B5" s="15">
        <v>45160</v>
      </c>
      <c r="E5" s="14" t="s">
        <v>67</v>
      </c>
      <c r="F5" t="s">
        <v>143</v>
      </c>
    </row>
    <row r="6" spans="1:9" x14ac:dyDescent="0.35">
      <c r="A6" s="14" t="s">
        <v>66</v>
      </c>
      <c r="B6" s="16">
        <v>0.13532407407407407</v>
      </c>
      <c r="E6" s="14" t="s">
        <v>69</v>
      </c>
      <c r="F6" t="s">
        <v>115</v>
      </c>
    </row>
    <row r="8" spans="1:9" x14ac:dyDescent="0.35">
      <c r="E8" s="19" t="s">
        <v>60</v>
      </c>
      <c r="F8" s="19"/>
      <c r="G8" s="19"/>
    </row>
    <row r="9" spans="1:9" x14ac:dyDescent="0.35">
      <c r="B9" s="20" t="s">
        <v>70</v>
      </c>
      <c r="C9" s="19"/>
      <c r="D9" s="19"/>
      <c r="E9" s="20" t="s">
        <v>71</v>
      </c>
      <c r="F9" s="19"/>
      <c r="G9" s="19"/>
      <c r="I9" s="14" t="s">
        <v>72</v>
      </c>
    </row>
    <row r="10" spans="1:9" x14ac:dyDescent="0.35">
      <c r="A10" t="s">
        <v>73</v>
      </c>
      <c r="B10" s="21" t="s">
        <v>76</v>
      </c>
      <c r="C10" s="21" t="s">
        <v>77</v>
      </c>
      <c r="D10" s="14" t="s">
        <v>78</v>
      </c>
      <c r="E10" s="21" t="s">
        <v>57</v>
      </c>
      <c r="F10" s="21" t="s">
        <v>58</v>
      </c>
      <c r="G10" s="14" t="s">
        <v>59</v>
      </c>
      <c r="H10" s="21" t="s">
        <v>74</v>
      </c>
      <c r="I10" s="21" t="s">
        <v>75</v>
      </c>
    </row>
    <row r="11" spans="1:9" x14ac:dyDescent="0.35">
      <c r="A11" s="37" t="s">
        <v>107</v>
      </c>
      <c r="B11" s="7">
        <v>0.1</v>
      </c>
      <c r="C11" s="7">
        <v>0.2</v>
      </c>
      <c r="D11" s="80">
        <v>0.30000000000000004</v>
      </c>
      <c r="E11" s="4">
        <v>868171.87500000012</v>
      </c>
      <c r="F11" s="4">
        <v>936312.5</v>
      </c>
      <c r="G11" s="25">
        <v>1004453.125</v>
      </c>
      <c r="H11" s="4">
        <v>136281.24999999988</v>
      </c>
      <c r="I11" s="17">
        <v>0.39070273345895468</v>
      </c>
    </row>
    <row r="12" spans="1:9" x14ac:dyDescent="0.35">
      <c r="A12" s="37" t="s">
        <v>7</v>
      </c>
      <c r="B12" s="2">
        <v>0.35</v>
      </c>
      <c r="C12" s="2">
        <v>0.7</v>
      </c>
      <c r="D12" s="81">
        <v>1.0499999999999998</v>
      </c>
      <c r="E12" s="4">
        <v>868171.875</v>
      </c>
      <c r="F12" s="4">
        <v>936312.5</v>
      </c>
      <c r="G12" s="26">
        <v>1004453.1249999999</v>
      </c>
      <c r="H12" s="4">
        <v>136281.24999999988</v>
      </c>
      <c r="I12" s="17">
        <v>0.39070273345895468</v>
      </c>
    </row>
    <row r="13" spans="1:9" x14ac:dyDescent="0.35">
      <c r="A13" s="37" t="s">
        <v>4</v>
      </c>
      <c r="B13" s="18">
        <v>33000</v>
      </c>
      <c r="C13" s="18">
        <v>22000</v>
      </c>
      <c r="D13" s="22">
        <v>11000</v>
      </c>
      <c r="E13" s="4">
        <v>905475.49</v>
      </c>
      <c r="F13" s="4">
        <v>936312.5</v>
      </c>
      <c r="G13" s="26">
        <v>980312.5</v>
      </c>
      <c r="H13" s="4">
        <v>74837.010000000009</v>
      </c>
      <c r="I13" s="17">
        <v>0.11781676348067553</v>
      </c>
    </row>
    <row r="14" spans="1:9" x14ac:dyDescent="0.35">
      <c r="A14" s="37" t="s">
        <v>5</v>
      </c>
      <c r="B14" s="18">
        <v>22500</v>
      </c>
      <c r="C14" s="18">
        <v>15000</v>
      </c>
      <c r="D14" s="22">
        <v>7500</v>
      </c>
      <c r="E14" s="4">
        <v>919975.49</v>
      </c>
      <c r="F14" s="4">
        <v>936312.5</v>
      </c>
      <c r="G14" s="26">
        <v>980609.375</v>
      </c>
      <c r="H14" s="4">
        <v>60633.885000000009</v>
      </c>
      <c r="I14" s="17">
        <v>7.7340152555121208E-2</v>
      </c>
    </row>
    <row r="15" spans="1:9" x14ac:dyDescent="0.35">
      <c r="A15" s="37" t="s">
        <v>6</v>
      </c>
      <c r="B15" s="18">
        <v>12000</v>
      </c>
      <c r="C15" s="18">
        <v>8000</v>
      </c>
      <c r="D15" s="22">
        <v>4000</v>
      </c>
      <c r="E15" s="4">
        <v>924312.5</v>
      </c>
      <c r="F15" s="4">
        <v>936312.5</v>
      </c>
      <c r="G15" s="26">
        <v>952109.375</v>
      </c>
      <c r="H15" s="4">
        <v>27796.875</v>
      </c>
      <c r="I15" s="17">
        <v>1.6254221779921758E-2</v>
      </c>
    </row>
    <row r="16" spans="1:9" x14ac:dyDescent="0.35">
      <c r="A16" s="37" t="s">
        <v>8</v>
      </c>
      <c r="B16" s="5">
        <v>-0.22499999999999998</v>
      </c>
      <c r="C16" s="5">
        <v>-0.15</v>
      </c>
      <c r="D16" s="23">
        <v>-7.4999999999999997E-2</v>
      </c>
      <c r="E16" s="4">
        <v>928109.375</v>
      </c>
      <c r="F16" s="4">
        <v>936312.5</v>
      </c>
      <c r="G16" s="26">
        <v>944515.625</v>
      </c>
      <c r="H16" s="4">
        <v>16406.25</v>
      </c>
      <c r="I16" s="17">
        <v>5.6623001004991215E-3</v>
      </c>
    </row>
    <row r="17" spans="1:9" x14ac:dyDescent="0.35">
      <c r="A17" s="73" t="s">
        <v>3</v>
      </c>
      <c r="B17" s="3">
        <v>52021.14</v>
      </c>
      <c r="C17" s="3">
        <v>34680.76</v>
      </c>
      <c r="D17" s="24">
        <v>17340.38</v>
      </c>
      <c r="E17" s="4">
        <v>936312.5</v>
      </c>
      <c r="F17" s="4">
        <v>936312.5</v>
      </c>
      <c r="G17" s="26">
        <v>944815.87</v>
      </c>
      <c r="H17" s="4">
        <v>8503.3699999999953</v>
      </c>
      <c r="I17" s="17">
        <v>1.5210951658730324E-3</v>
      </c>
    </row>
    <row r="39" spans="9:9" x14ac:dyDescent="0.35">
      <c r="I39" s="11" t="s">
        <v>62</v>
      </c>
    </row>
  </sheetData>
  <sortState xmlns:xlrd2="http://schemas.microsoft.com/office/spreadsheetml/2017/richdata2" ref="A11:I17">
    <sortCondition descending="1" ref="H11"/>
  </sortState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256A-E331-4C83-86E9-DA08205E0EEA}">
  <sheetPr>
    <pageSetUpPr fitToPage="1"/>
  </sheetPr>
  <dimension ref="A1:AM50"/>
  <sheetViews>
    <sheetView topLeftCell="A29" workbookViewId="0">
      <selection activeCell="L39" sqref="L39"/>
    </sheetView>
  </sheetViews>
  <sheetFormatPr defaultRowHeight="14.5" x14ac:dyDescent="0.35"/>
  <cols>
    <col min="1" max="1" width="27.26953125" bestFit="1" customWidth="1"/>
    <col min="2" max="2" width="10.54296875" bestFit="1" customWidth="1"/>
    <col min="3" max="3" width="9.08984375" bestFit="1" customWidth="1"/>
    <col min="4" max="4" width="10.90625" bestFit="1" customWidth="1"/>
    <col min="5" max="7" width="6.81640625" bestFit="1" customWidth="1"/>
    <col min="8" max="9" width="7.7265625" bestFit="1" customWidth="1"/>
    <col min="11" max="11" width="7.7265625" bestFit="1" customWidth="1"/>
    <col min="13" max="13" width="10.36328125" bestFit="1" customWidth="1"/>
    <col min="14" max="14" width="13.7265625" bestFit="1" customWidth="1"/>
    <col min="15" max="15" width="11.81640625" bestFit="1" customWidth="1"/>
    <col min="17" max="17" width="10.36328125" bestFit="1" customWidth="1"/>
    <col min="18" max="18" width="13.7265625" bestFit="1" customWidth="1"/>
    <col min="19" max="19" width="11.81640625" bestFit="1" customWidth="1"/>
    <col min="21" max="21" width="10.36328125" bestFit="1" customWidth="1"/>
    <col min="22" max="22" width="13.7265625" bestFit="1" customWidth="1"/>
    <col min="23" max="23" width="11.81640625" bestFit="1" customWidth="1"/>
    <col min="25" max="25" width="10.36328125" bestFit="1" customWidth="1"/>
    <col min="26" max="26" width="13.7265625" bestFit="1" customWidth="1"/>
    <col min="27" max="27" width="11.81640625" bestFit="1" customWidth="1"/>
    <col min="29" max="29" width="10.36328125" bestFit="1" customWidth="1"/>
    <col min="30" max="30" width="13.7265625" bestFit="1" customWidth="1"/>
    <col min="31" max="31" width="11.81640625" bestFit="1" customWidth="1"/>
    <col min="33" max="33" width="10.36328125" bestFit="1" customWidth="1"/>
    <col min="34" max="34" width="13.7265625" bestFit="1" customWidth="1"/>
    <col min="35" max="35" width="11.81640625" bestFit="1" customWidth="1"/>
    <col min="37" max="37" width="10.36328125" bestFit="1" customWidth="1"/>
    <col min="38" max="38" width="13.7265625" bestFit="1" customWidth="1"/>
    <col min="39" max="39" width="11.81640625" bestFit="1" customWidth="1"/>
  </cols>
  <sheetData>
    <row r="1" spans="1:39" x14ac:dyDescent="0.35">
      <c r="A1" s="1" t="s">
        <v>79</v>
      </c>
      <c r="M1" t="s">
        <v>3</v>
      </c>
      <c r="Q1" t="s">
        <v>4</v>
      </c>
      <c r="U1" t="s">
        <v>5</v>
      </c>
      <c r="Y1" t="s">
        <v>6</v>
      </c>
      <c r="AC1" t="s">
        <v>107</v>
      </c>
      <c r="AG1" t="s">
        <v>7</v>
      </c>
      <c r="AK1" t="s">
        <v>8</v>
      </c>
    </row>
    <row r="2" spans="1:39" x14ac:dyDescent="0.35">
      <c r="A2" t="s">
        <v>63</v>
      </c>
      <c r="M2" t="s">
        <v>84</v>
      </c>
      <c r="N2" t="s">
        <v>85</v>
      </c>
      <c r="O2" t="s">
        <v>71</v>
      </c>
      <c r="Q2" t="s">
        <v>84</v>
      </c>
      <c r="R2" t="s">
        <v>85</v>
      </c>
      <c r="S2" t="s">
        <v>71</v>
      </c>
      <c r="U2" t="s">
        <v>84</v>
      </c>
      <c r="V2" t="s">
        <v>85</v>
      </c>
      <c r="W2" t="s">
        <v>71</v>
      </c>
      <c r="Y2" t="s">
        <v>84</v>
      </c>
      <c r="Z2" t="s">
        <v>85</v>
      </c>
      <c r="AA2" t="s">
        <v>71</v>
      </c>
      <c r="AC2" t="s">
        <v>84</v>
      </c>
      <c r="AD2" t="s">
        <v>85</v>
      </c>
      <c r="AE2" t="s">
        <v>71</v>
      </c>
      <c r="AG2" t="s">
        <v>84</v>
      </c>
      <c r="AH2" t="s">
        <v>85</v>
      </c>
      <c r="AI2" t="s">
        <v>71</v>
      </c>
      <c r="AK2" t="s">
        <v>84</v>
      </c>
      <c r="AL2" t="s">
        <v>85</v>
      </c>
      <c r="AM2" t="s">
        <v>71</v>
      </c>
    </row>
    <row r="3" spans="1:39" x14ac:dyDescent="0.35">
      <c r="A3" t="s">
        <v>64</v>
      </c>
      <c r="M3" s="27">
        <v>17340.38</v>
      </c>
      <c r="N3" s="17">
        <v>0.5</v>
      </c>
      <c r="O3" s="4">
        <v>944815.87</v>
      </c>
      <c r="Q3" s="4">
        <v>11000</v>
      </c>
      <c r="R3" s="17">
        <v>0.5</v>
      </c>
      <c r="S3" s="4">
        <v>980312.5</v>
      </c>
      <c r="U3" s="4">
        <v>7500</v>
      </c>
      <c r="V3" s="17">
        <v>0.5</v>
      </c>
      <c r="W3" s="4">
        <v>980609.375</v>
      </c>
      <c r="Y3" s="4">
        <v>4000</v>
      </c>
      <c r="Z3" s="17">
        <v>0.5</v>
      </c>
      <c r="AA3" s="4">
        <v>952109.375</v>
      </c>
      <c r="AC3" s="5">
        <v>0.1</v>
      </c>
      <c r="AD3" s="17">
        <v>0.5</v>
      </c>
      <c r="AE3" s="4">
        <v>868171.87500000012</v>
      </c>
      <c r="AG3" s="6">
        <v>0.35</v>
      </c>
      <c r="AH3" s="17">
        <v>0.5</v>
      </c>
      <c r="AI3" s="4">
        <v>868171.875</v>
      </c>
      <c r="AK3" s="5">
        <v>-7.4999999999999997E-2</v>
      </c>
      <c r="AL3" s="17">
        <v>0.5</v>
      </c>
      <c r="AM3" s="4">
        <v>944515.625</v>
      </c>
    </row>
    <row r="4" spans="1:39" x14ac:dyDescent="0.35">
      <c r="M4" s="27">
        <v>20808.456000000006</v>
      </c>
      <c r="N4" s="17">
        <v>0.60000000000000009</v>
      </c>
      <c r="O4" s="4">
        <v>941347.79399999999</v>
      </c>
      <c r="Q4" s="4">
        <v>13200.000000000002</v>
      </c>
      <c r="R4" s="17">
        <v>0.60000000000000009</v>
      </c>
      <c r="S4" s="4">
        <v>971512.5</v>
      </c>
      <c r="U4" s="4">
        <v>9000.0000000000018</v>
      </c>
      <c r="V4" s="17">
        <v>0.60000000000000009</v>
      </c>
      <c r="W4" s="4">
        <v>970109.375</v>
      </c>
      <c r="Y4" s="4">
        <v>4800.0000000000009</v>
      </c>
      <c r="Z4" s="17">
        <v>0.60000000000000009</v>
      </c>
      <c r="AA4" s="4">
        <v>947309.375</v>
      </c>
      <c r="AC4" s="5">
        <v>0.12000000000000002</v>
      </c>
      <c r="AD4" s="17">
        <v>0.60000000000000009</v>
      </c>
      <c r="AE4" s="4">
        <v>881800.00000000012</v>
      </c>
      <c r="AG4" s="6">
        <v>0.42000000000000004</v>
      </c>
      <c r="AH4" s="17">
        <v>0.60000000000000009</v>
      </c>
      <c r="AI4" s="4">
        <v>881800</v>
      </c>
      <c r="AK4" s="5">
        <v>-9.0000000000000011E-2</v>
      </c>
      <c r="AL4" s="17">
        <v>0.60000000000000009</v>
      </c>
      <c r="AM4" s="4">
        <v>942875</v>
      </c>
    </row>
    <row r="5" spans="1:39" x14ac:dyDescent="0.35">
      <c r="A5" s="14" t="s">
        <v>65</v>
      </c>
      <c r="B5" s="15">
        <v>45160</v>
      </c>
      <c r="G5" s="14" t="s">
        <v>67</v>
      </c>
      <c r="H5" t="s">
        <v>143</v>
      </c>
      <c r="M5" s="27">
        <v>24276.532000000003</v>
      </c>
      <c r="N5" s="17">
        <v>0.70000000000000007</v>
      </c>
      <c r="O5" s="4">
        <v>937879.71799999999</v>
      </c>
      <c r="Q5" s="4">
        <v>15400.000000000002</v>
      </c>
      <c r="R5" s="17">
        <v>0.70000000000000007</v>
      </c>
      <c r="S5" s="4">
        <v>962712.5</v>
      </c>
      <c r="U5" s="4">
        <v>10500.000000000002</v>
      </c>
      <c r="V5" s="17">
        <v>0.70000000000000007</v>
      </c>
      <c r="W5" s="4">
        <v>959609.375</v>
      </c>
      <c r="Y5" s="4">
        <v>5600.0000000000009</v>
      </c>
      <c r="Z5" s="17">
        <v>0.70000000000000007</v>
      </c>
      <c r="AA5" s="4">
        <v>943512.5</v>
      </c>
      <c r="AC5" s="5">
        <v>0.14000000000000001</v>
      </c>
      <c r="AD5" s="17">
        <v>0.70000000000000007</v>
      </c>
      <c r="AE5" s="4">
        <v>895428.12500000012</v>
      </c>
      <c r="AG5" s="6">
        <v>0.49</v>
      </c>
      <c r="AH5" s="17">
        <v>0.70000000000000007</v>
      </c>
      <c r="AI5" s="4">
        <v>895428.125</v>
      </c>
      <c r="AK5" s="5">
        <v>-0.10500000000000001</v>
      </c>
      <c r="AL5" s="17">
        <v>0.70000000000000007</v>
      </c>
      <c r="AM5" s="4">
        <v>941234.375</v>
      </c>
    </row>
    <row r="6" spans="1:39" x14ac:dyDescent="0.35">
      <c r="A6" s="14" t="s">
        <v>66</v>
      </c>
      <c r="B6" s="16">
        <v>0.13537037037037036</v>
      </c>
      <c r="G6" s="14" t="s">
        <v>69</v>
      </c>
      <c r="H6" t="s">
        <v>115</v>
      </c>
      <c r="M6" s="27">
        <v>27744.608000000004</v>
      </c>
      <c r="N6" s="17">
        <v>0.8</v>
      </c>
      <c r="O6" s="4">
        <v>936312.5</v>
      </c>
      <c r="Q6" s="4">
        <v>17600</v>
      </c>
      <c r="R6" s="17">
        <v>0.8</v>
      </c>
      <c r="S6" s="4">
        <v>953912.5</v>
      </c>
      <c r="U6" s="4">
        <v>12000</v>
      </c>
      <c r="V6" s="17">
        <v>0.8</v>
      </c>
      <c r="W6" s="4">
        <v>949109.375</v>
      </c>
      <c r="Y6" s="4">
        <v>6400</v>
      </c>
      <c r="Z6" s="17">
        <v>0.8</v>
      </c>
      <c r="AA6" s="4">
        <v>941112.5</v>
      </c>
      <c r="AC6" s="5">
        <v>0.16000000000000003</v>
      </c>
      <c r="AD6" s="17">
        <v>0.8</v>
      </c>
      <c r="AE6" s="4">
        <v>909056.25000000012</v>
      </c>
      <c r="AG6" s="6">
        <v>0.55999999999999994</v>
      </c>
      <c r="AH6" s="17">
        <v>0.8</v>
      </c>
      <c r="AI6" s="4">
        <v>909056.25</v>
      </c>
      <c r="AK6" s="5">
        <v>-0.12</v>
      </c>
      <c r="AL6" s="17">
        <v>0.8</v>
      </c>
      <c r="AM6" s="4">
        <v>939593.75</v>
      </c>
    </row>
    <row r="7" spans="1:39" x14ac:dyDescent="0.35">
      <c r="M7" s="27">
        <v>31212.684000000001</v>
      </c>
      <c r="N7" s="17">
        <v>0.9</v>
      </c>
      <c r="O7" s="4">
        <v>936312.5</v>
      </c>
      <c r="Q7" s="4">
        <v>19800</v>
      </c>
      <c r="R7" s="17">
        <v>0.9</v>
      </c>
      <c r="S7" s="4">
        <v>945112.5</v>
      </c>
      <c r="U7" s="4">
        <v>13500</v>
      </c>
      <c r="V7" s="17">
        <v>0.9</v>
      </c>
      <c r="W7" s="4">
        <v>940812.5</v>
      </c>
      <c r="Y7" s="4">
        <v>7200</v>
      </c>
      <c r="Z7" s="17">
        <v>0.9</v>
      </c>
      <c r="AA7" s="4">
        <v>938712.5</v>
      </c>
      <c r="AC7" s="5">
        <v>0.18000000000000002</v>
      </c>
      <c r="AD7" s="17">
        <v>0.9</v>
      </c>
      <c r="AE7" s="4">
        <v>922684.375</v>
      </c>
      <c r="AG7" s="6">
        <v>0.63</v>
      </c>
      <c r="AH7" s="17">
        <v>0.9</v>
      </c>
      <c r="AI7" s="4">
        <v>922684.375</v>
      </c>
      <c r="AK7" s="5">
        <v>-0.13500000000000001</v>
      </c>
      <c r="AL7" s="17">
        <v>0.9</v>
      </c>
      <c r="AM7" s="4">
        <v>937953.125</v>
      </c>
    </row>
    <row r="8" spans="1:39" x14ac:dyDescent="0.35">
      <c r="H8" s="19" t="s">
        <v>60</v>
      </c>
      <c r="I8" s="19"/>
      <c r="J8" s="19"/>
      <c r="M8" s="27">
        <v>34680.76</v>
      </c>
      <c r="N8" s="17">
        <v>1</v>
      </c>
      <c r="O8" s="4">
        <v>936312.5</v>
      </c>
      <c r="Q8" s="4">
        <v>22000</v>
      </c>
      <c r="R8" s="17">
        <v>1</v>
      </c>
      <c r="S8" s="4">
        <v>936312.5</v>
      </c>
      <c r="U8" s="4">
        <v>15000</v>
      </c>
      <c r="V8" s="17">
        <v>1</v>
      </c>
      <c r="W8" s="4">
        <v>936312.5</v>
      </c>
      <c r="Y8" s="4">
        <v>8000</v>
      </c>
      <c r="Z8" s="17">
        <v>1</v>
      </c>
      <c r="AA8" s="4">
        <v>936312.5</v>
      </c>
      <c r="AC8" s="5">
        <v>0.2</v>
      </c>
      <c r="AD8" s="17">
        <v>1</v>
      </c>
      <c r="AE8" s="4">
        <v>936312.5</v>
      </c>
      <c r="AG8" s="6">
        <v>0.7</v>
      </c>
      <c r="AH8" s="17">
        <v>1</v>
      </c>
      <c r="AI8" s="4">
        <v>936312.5</v>
      </c>
      <c r="AK8" s="5">
        <v>-0.15</v>
      </c>
      <c r="AL8" s="17">
        <v>1</v>
      </c>
      <c r="AM8" s="4">
        <v>936312.5</v>
      </c>
    </row>
    <row r="9" spans="1:39" x14ac:dyDescent="0.35">
      <c r="B9" s="20" t="s">
        <v>70</v>
      </c>
      <c r="C9" s="19"/>
      <c r="D9" s="19"/>
      <c r="E9" s="20" t="s">
        <v>80</v>
      </c>
      <c r="F9" s="19"/>
      <c r="G9" s="19"/>
      <c r="H9" s="20" t="s">
        <v>71</v>
      </c>
      <c r="I9" s="19"/>
      <c r="J9" s="19"/>
      <c r="M9" s="27">
        <v>38148.836000000003</v>
      </c>
      <c r="N9" s="17">
        <v>1.1000000000000001</v>
      </c>
      <c r="O9" s="4">
        <v>936312.5</v>
      </c>
      <c r="Q9" s="4">
        <v>24200.000000000004</v>
      </c>
      <c r="R9" s="17">
        <v>1.1000000000000001</v>
      </c>
      <c r="S9" s="4">
        <v>927512.5</v>
      </c>
      <c r="U9" s="4">
        <v>16500</v>
      </c>
      <c r="V9" s="17">
        <v>1.1000000000000001</v>
      </c>
      <c r="W9" s="4">
        <v>931812.5</v>
      </c>
      <c r="Y9" s="4">
        <v>8800</v>
      </c>
      <c r="Z9" s="17">
        <v>1.1000000000000001</v>
      </c>
      <c r="AA9" s="4">
        <v>933912.5</v>
      </c>
      <c r="AC9" s="5">
        <v>0.22000000000000003</v>
      </c>
      <c r="AD9" s="17">
        <v>1.1000000000000001</v>
      </c>
      <c r="AE9" s="4">
        <v>949940.625</v>
      </c>
      <c r="AG9" s="6">
        <v>0.77</v>
      </c>
      <c r="AH9" s="17">
        <v>1.1000000000000001</v>
      </c>
      <c r="AI9" s="4">
        <v>949940.625</v>
      </c>
      <c r="AK9" s="5">
        <v>-0.16500000000000001</v>
      </c>
      <c r="AL9" s="17">
        <v>1.1000000000000001</v>
      </c>
      <c r="AM9" s="4">
        <v>934671.875</v>
      </c>
    </row>
    <row r="10" spans="1:39" x14ac:dyDescent="0.35">
      <c r="A10" t="s">
        <v>73</v>
      </c>
      <c r="B10" s="21" t="s">
        <v>76</v>
      </c>
      <c r="C10" s="21" t="s">
        <v>77</v>
      </c>
      <c r="D10" s="14" t="s">
        <v>78</v>
      </c>
      <c r="E10" s="21" t="s">
        <v>81</v>
      </c>
      <c r="F10" s="21" t="s">
        <v>82</v>
      </c>
      <c r="G10" s="14" t="s">
        <v>83</v>
      </c>
      <c r="H10" s="21" t="s">
        <v>57</v>
      </c>
      <c r="I10" s="21" t="s">
        <v>58</v>
      </c>
      <c r="J10" s="14" t="s">
        <v>59</v>
      </c>
      <c r="K10" s="21" t="s">
        <v>74</v>
      </c>
      <c r="M10" s="27">
        <v>41616.912000000011</v>
      </c>
      <c r="N10" s="17">
        <v>1.2000000000000002</v>
      </c>
      <c r="O10" s="4">
        <v>936312.5</v>
      </c>
      <c r="Q10" s="4">
        <v>26400.000000000004</v>
      </c>
      <c r="R10" s="17">
        <v>1.2000000000000002</v>
      </c>
      <c r="S10" s="4">
        <v>918712.5</v>
      </c>
      <c r="U10" s="4">
        <v>18000.000000000004</v>
      </c>
      <c r="V10" s="17">
        <v>1.2000000000000002</v>
      </c>
      <c r="W10" s="4">
        <v>927312.5</v>
      </c>
      <c r="Y10" s="4">
        <v>9600.0000000000018</v>
      </c>
      <c r="Z10" s="17">
        <v>1.2000000000000002</v>
      </c>
      <c r="AA10" s="4">
        <v>931512.5</v>
      </c>
      <c r="AC10" s="5">
        <v>0.24000000000000005</v>
      </c>
      <c r="AD10" s="17">
        <v>1.2000000000000002</v>
      </c>
      <c r="AE10" s="4">
        <v>963568.75</v>
      </c>
      <c r="AG10" s="6">
        <v>0.84000000000000008</v>
      </c>
      <c r="AH10" s="17">
        <v>1.2000000000000002</v>
      </c>
      <c r="AI10" s="4">
        <v>963568.75</v>
      </c>
      <c r="AK10" s="5">
        <v>-0.18000000000000002</v>
      </c>
      <c r="AL10" s="17">
        <v>1.2000000000000002</v>
      </c>
      <c r="AM10" s="4">
        <v>933031.25</v>
      </c>
    </row>
    <row r="11" spans="1:39" x14ac:dyDescent="0.35">
      <c r="A11" s="36" t="s">
        <v>107</v>
      </c>
      <c r="B11" s="82">
        <v>0.1</v>
      </c>
      <c r="C11" s="82">
        <v>0.2</v>
      </c>
      <c r="D11" s="83">
        <v>0.30000000000000004</v>
      </c>
      <c r="E11" s="84">
        <v>0.5</v>
      </c>
      <c r="F11" s="84">
        <v>1</v>
      </c>
      <c r="G11" s="85">
        <v>1.5000000000000002</v>
      </c>
      <c r="H11" s="4">
        <v>868171.87500000012</v>
      </c>
      <c r="I11" s="4">
        <v>936312.5</v>
      </c>
      <c r="J11" s="25">
        <v>1004453.125</v>
      </c>
      <c r="K11" s="4">
        <v>136281.24999999988</v>
      </c>
      <c r="L11" s="95"/>
      <c r="M11" s="27">
        <v>45084.988000000012</v>
      </c>
      <c r="N11" s="17">
        <v>1.3000000000000003</v>
      </c>
      <c r="O11" s="4">
        <v>936312.5</v>
      </c>
      <c r="Q11" s="4">
        <v>28600.000000000007</v>
      </c>
      <c r="R11" s="17">
        <v>1.3000000000000003</v>
      </c>
      <c r="S11" s="4">
        <v>914275.49</v>
      </c>
      <c r="U11" s="4">
        <v>19500.000000000004</v>
      </c>
      <c r="V11" s="17">
        <v>1.3000000000000003</v>
      </c>
      <c r="W11" s="4">
        <v>922975.49</v>
      </c>
      <c r="Y11" s="4">
        <v>10400.000000000002</v>
      </c>
      <c r="Z11" s="17">
        <v>1.3000000000000003</v>
      </c>
      <c r="AA11" s="4">
        <v>929112.5</v>
      </c>
      <c r="AC11" s="5">
        <v>0.26000000000000006</v>
      </c>
      <c r="AD11" s="17">
        <v>1.3000000000000003</v>
      </c>
      <c r="AE11" s="4">
        <v>977196.875</v>
      </c>
      <c r="AG11" s="6">
        <v>0.91000000000000014</v>
      </c>
      <c r="AH11" s="17">
        <v>1.3000000000000003</v>
      </c>
      <c r="AI11" s="4">
        <v>977196.875</v>
      </c>
      <c r="AK11" s="5">
        <v>-0.19500000000000003</v>
      </c>
      <c r="AL11" s="17">
        <v>1.3000000000000003</v>
      </c>
      <c r="AM11" s="4">
        <v>931390.625</v>
      </c>
    </row>
    <row r="12" spans="1:39" x14ac:dyDescent="0.35">
      <c r="A12" s="36" t="s">
        <v>7</v>
      </c>
      <c r="B12" s="86">
        <v>0.35</v>
      </c>
      <c r="C12" s="86">
        <v>0.7</v>
      </c>
      <c r="D12" s="87">
        <v>1.0499999999999998</v>
      </c>
      <c r="E12" s="88">
        <v>0.5</v>
      </c>
      <c r="F12" s="88">
        <v>1</v>
      </c>
      <c r="G12" s="89">
        <v>1.4999999999999998</v>
      </c>
      <c r="H12" s="4">
        <v>868171.875</v>
      </c>
      <c r="I12" s="4">
        <v>936312.5</v>
      </c>
      <c r="J12" s="26">
        <v>1004453.1249999999</v>
      </c>
      <c r="K12" s="4">
        <v>136281.24999999988</v>
      </c>
      <c r="L12" s="96"/>
      <c r="M12" s="27">
        <v>48553.064000000013</v>
      </c>
      <c r="N12" s="17">
        <v>1.4000000000000004</v>
      </c>
      <c r="O12" s="4">
        <v>936312.5</v>
      </c>
      <c r="Q12" s="4">
        <v>30800.000000000007</v>
      </c>
      <c r="R12" s="17">
        <v>1.4000000000000004</v>
      </c>
      <c r="S12" s="4">
        <v>909875.49</v>
      </c>
      <c r="U12" s="4">
        <v>21000.000000000004</v>
      </c>
      <c r="V12" s="17">
        <v>1.4000000000000004</v>
      </c>
      <c r="W12" s="4">
        <v>921475.49</v>
      </c>
      <c r="Y12" s="4">
        <v>11200.000000000004</v>
      </c>
      <c r="Z12" s="17">
        <v>1.4000000000000004</v>
      </c>
      <c r="AA12" s="4">
        <v>926712.5</v>
      </c>
      <c r="AC12" s="5">
        <v>0.28000000000000008</v>
      </c>
      <c r="AD12" s="17">
        <v>1.4000000000000004</v>
      </c>
      <c r="AE12" s="4">
        <v>990825</v>
      </c>
      <c r="AG12" s="6">
        <v>0.9800000000000002</v>
      </c>
      <c r="AH12" s="17">
        <v>1.4000000000000004</v>
      </c>
      <c r="AI12" s="4">
        <v>990825.00000000012</v>
      </c>
      <c r="AK12" s="5">
        <v>-0.21000000000000005</v>
      </c>
      <c r="AL12" s="17">
        <v>1.4000000000000004</v>
      </c>
      <c r="AM12" s="4">
        <v>929750</v>
      </c>
    </row>
    <row r="13" spans="1:39" x14ac:dyDescent="0.35">
      <c r="A13" s="36" t="s">
        <v>4</v>
      </c>
      <c r="B13" s="90">
        <v>33000</v>
      </c>
      <c r="C13" s="90">
        <v>22000</v>
      </c>
      <c r="D13" s="91">
        <v>11000</v>
      </c>
      <c r="E13" s="88">
        <v>1.5</v>
      </c>
      <c r="F13" s="88">
        <v>1</v>
      </c>
      <c r="G13" s="89">
        <v>0.5</v>
      </c>
      <c r="H13" s="4">
        <v>905475.49</v>
      </c>
      <c r="I13" s="4">
        <v>936312.5</v>
      </c>
      <c r="J13" s="26">
        <v>980312.5</v>
      </c>
      <c r="K13" s="4">
        <v>74837.010000000009</v>
      </c>
      <c r="L13" s="97"/>
      <c r="M13" s="27">
        <v>52021.14</v>
      </c>
      <c r="N13" s="17">
        <v>1.5</v>
      </c>
      <c r="O13" s="4">
        <v>936312.5</v>
      </c>
      <c r="Q13" s="4">
        <v>33000</v>
      </c>
      <c r="R13" s="17">
        <v>1.5</v>
      </c>
      <c r="S13" s="4">
        <v>905475.49</v>
      </c>
      <c r="U13" s="4">
        <v>22500</v>
      </c>
      <c r="V13" s="17">
        <v>1.5</v>
      </c>
      <c r="W13" s="4">
        <v>919975.49</v>
      </c>
      <c r="Y13" s="4">
        <v>12000</v>
      </c>
      <c r="Z13" s="17">
        <v>1.5</v>
      </c>
      <c r="AA13" s="4">
        <v>924312.5</v>
      </c>
      <c r="AC13" s="5">
        <v>0.30000000000000004</v>
      </c>
      <c r="AD13" s="17">
        <v>1.5000000000000002</v>
      </c>
      <c r="AE13" s="4">
        <v>1004453.125</v>
      </c>
      <c r="AG13" s="6">
        <v>1.0499999999999998</v>
      </c>
      <c r="AH13" s="17">
        <v>1.4999999999999998</v>
      </c>
      <c r="AI13" s="4">
        <v>1004453.1249999999</v>
      </c>
      <c r="AK13" s="5">
        <v>-0.22499999999999998</v>
      </c>
      <c r="AL13" s="17">
        <v>1.5</v>
      </c>
      <c r="AM13" s="4">
        <v>928109.375</v>
      </c>
    </row>
    <row r="14" spans="1:39" x14ac:dyDescent="0.35">
      <c r="A14" s="36" t="s">
        <v>5</v>
      </c>
      <c r="B14" s="90">
        <v>22500</v>
      </c>
      <c r="C14" s="90">
        <v>15000</v>
      </c>
      <c r="D14" s="91">
        <v>7500</v>
      </c>
      <c r="E14" s="88">
        <v>1.5</v>
      </c>
      <c r="F14" s="88">
        <v>1</v>
      </c>
      <c r="G14" s="89">
        <v>0.5</v>
      </c>
      <c r="H14" s="4">
        <v>919975.49</v>
      </c>
      <c r="I14" s="4">
        <v>936312.5</v>
      </c>
      <c r="J14" s="26">
        <v>980609.375</v>
      </c>
      <c r="K14" s="4">
        <v>60633.885000000009</v>
      </c>
      <c r="L14" s="97"/>
    </row>
    <row r="15" spans="1:39" x14ac:dyDescent="0.35">
      <c r="A15" s="36" t="s">
        <v>6</v>
      </c>
      <c r="B15" s="90">
        <v>12000</v>
      </c>
      <c r="C15" s="90">
        <v>8000</v>
      </c>
      <c r="D15" s="91">
        <v>4000</v>
      </c>
      <c r="E15" s="88">
        <v>1.5</v>
      </c>
      <c r="F15" s="88">
        <v>1</v>
      </c>
      <c r="G15" s="89">
        <v>0.5</v>
      </c>
      <c r="H15" s="4">
        <v>924312.5</v>
      </c>
      <c r="I15" s="4">
        <v>936312.5</v>
      </c>
      <c r="J15" s="26">
        <v>952109.375</v>
      </c>
      <c r="K15" s="4">
        <v>27796.875</v>
      </c>
      <c r="L15" s="97"/>
    </row>
    <row r="16" spans="1:39" x14ac:dyDescent="0.35">
      <c r="A16" s="36" t="s">
        <v>8</v>
      </c>
      <c r="B16" s="5">
        <v>-0.22499999999999998</v>
      </c>
      <c r="C16" s="5">
        <v>-0.15</v>
      </c>
      <c r="D16" s="23">
        <v>-7.4999999999999997E-2</v>
      </c>
      <c r="E16" s="17">
        <v>1.5</v>
      </c>
      <c r="F16" s="17">
        <v>1</v>
      </c>
      <c r="G16" s="92">
        <v>0.5</v>
      </c>
      <c r="H16" s="4">
        <v>928109.375</v>
      </c>
      <c r="I16" s="4">
        <v>936312.5</v>
      </c>
      <c r="J16" s="26">
        <v>944515.625</v>
      </c>
      <c r="K16" s="4">
        <v>16406.25</v>
      </c>
      <c r="L16" s="98"/>
    </row>
    <row r="17" spans="1:12" x14ac:dyDescent="0.35">
      <c r="A17" s="36" t="s">
        <v>3</v>
      </c>
      <c r="B17" s="93">
        <v>52021.14</v>
      </c>
      <c r="C17" s="93">
        <v>34680.76</v>
      </c>
      <c r="D17" s="94">
        <v>17340.38</v>
      </c>
      <c r="E17" s="88">
        <v>1.5</v>
      </c>
      <c r="F17" s="88">
        <v>1</v>
      </c>
      <c r="G17" s="89">
        <v>0.5</v>
      </c>
      <c r="H17" s="4">
        <v>936312.5</v>
      </c>
      <c r="I17" s="4">
        <v>936312.5</v>
      </c>
      <c r="J17" s="26">
        <v>944815.87</v>
      </c>
      <c r="K17" s="4">
        <v>8503.3699999999953</v>
      </c>
      <c r="L17" s="99"/>
    </row>
    <row r="50" spans="11:11" x14ac:dyDescent="0.35">
      <c r="K50" s="11" t="s">
        <v>62</v>
      </c>
    </row>
  </sheetData>
  <sortState xmlns:xlrd2="http://schemas.microsoft.com/office/spreadsheetml/2017/richdata2" ref="A11:L17">
    <sortCondition descending="1" ref="K11"/>
  </sortState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B-36E8-482B-A0AE-A340B5CA75C7}">
  <dimension ref="A1:H7"/>
  <sheetViews>
    <sheetView workbookViewId="0">
      <selection activeCell="C14" sqref="C14"/>
    </sheetView>
  </sheetViews>
  <sheetFormatPr defaultRowHeight="14.5" x14ac:dyDescent="0.35"/>
  <cols>
    <col min="1" max="1" width="17.26953125" bestFit="1" customWidth="1"/>
    <col min="2" max="2" width="22.26953125" bestFit="1" customWidth="1"/>
    <col min="5" max="5" width="14.54296875" bestFit="1" customWidth="1"/>
    <col min="6" max="6" width="16.7265625" bestFit="1" customWidth="1"/>
    <col min="7" max="8" width="16.6328125" customWidth="1"/>
  </cols>
  <sheetData>
    <row r="1" spans="1:8" x14ac:dyDescent="0.35">
      <c r="A1" s="115" t="s">
        <v>137</v>
      </c>
      <c r="B1" s="115"/>
      <c r="C1" s="115"/>
      <c r="D1" s="115"/>
      <c r="E1" s="115"/>
      <c r="F1" s="115"/>
      <c r="G1" s="115"/>
      <c r="H1" s="115"/>
    </row>
    <row r="2" spans="1:8" x14ac:dyDescent="0.35">
      <c r="A2" s="76" t="s">
        <v>120</v>
      </c>
      <c r="B2" s="76" t="s">
        <v>141</v>
      </c>
      <c r="C2" s="76" t="s">
        <v>133</v>
      </c>
      <c r="D2" s="76" t="s">
        <v>134</v>
      </c>
      <c r="E2" s="76" t="s">
        <v>132</v>
      </c>
      <c r="F2" s="76" t="s">
        <v>121</v>
      </c>
      <c r="G2" s="113" t="s">
        <v>122</v>
      </c>
      <c r="H2" s="114"/>
    </row>
    <row r="3" spans="1:8" x14ac:dyDescent="0.35">
      <c r="A3" s="77" t="s">
        <v>10</v>
      </c>
      <c r="B3" s="36" t="s">
        <v>4</v>
      </c>
      <c r="C3" s="75">
        <v>11000</v>
      </c>
      <c r="D3" s="75">
        <v>33000</v>
      </c>
      <c r="E3" s="75">
        <v>2000</v>
      </c>
      <c r="F3" s="75" t="s">
        <v>123</v>
      </c>
      <c r="G3" s="36" t="s">
        <v>48</v>
      </c>
      <c r="H3" s="36" t="s">
        <v>135</v>
      </c>
    </row>
    <row r="4" spans="1:8" x14ac:dyDescent="0.35">
      <c r="A4" s="77" t="s">
        <v>124</v>
      </c>
      <c r="B4" s="36" t="s">
        <v>5</v>
      </c>
      <c r="C4" s="75">
        <v>12500</v>
      </c>
      <c r="D4" s="75">
        <v>13300</v>
      </c>
      <c r="E4" s="75">
        <v>50</v>
      </c>
      <c r="F4" s="75" t="s">
        <v>125</v>
      </c>
      <c r="G4" s="36" t="s">
        <v>49</v>
      </c>
      <c r="H4" s="36" t="s">
        <v>136</v>
      </c>
    </row>
    <row r="5" spans="1:8" x14ac:dyDescent="0.35">
      <c r="A5" s="77" t="s">
        <v>126</v>
      </c>
      <c r="B5" s="36" t="s">
        <v>5</v>
      </c>
      <c r="C5" s="75">
        <v>19000</v>
      </c>
      <c r="D5" s="75">
        <v>19800</v>
      </c>
      <c r="E5" s="75">
        <v>50</v>
      </c>
      <c r="F5" s="75" t="s">
        <v>127</v>
      </c>
      <c r="G5" s="36" t="s">
        <v>48</v>
      </c>
      <c r="H5" s="36" t="s">
        <v>135</v>
      </c>
    </row>
    <row r="6" spans="1:8" x14ac:dyDescent="0.35">
      <c r="A6" s="77" t="s">
        <v>128</v>
      </c>
      <c r="B6" s="36" t="s">
        <v>3</v>
      </c>
      <c r="C6" s="75">
        <v>24000</v>
      </c>
      <c r="D6" s="75">
        <v>27000</v>
      </c>
      <c r="E6" s="75">
        <v>250</v>
      </c>
      <c r="F6" s="75" t="s">
        <v>129</v>
      </c>
      <c r="G6" s="36" t="s">
        <v>48</v>
      </c>
      <c r="H6" s="36" t="s">
        <v>135</v>
      </c>
    </row>
    <row r="7" spans="1:8" x14ac:dyDescent="0.35">
      <c r="A7" s="77" t="s">
        <v>130</v>
      </c>
      <c r="B7" s="36" t="s">
        <v>142</v>
      </c>
      <c r="C7" s="75">
        <v>5100</v>
      </c>
      <c r="D7" s="75">
        <v>5500</v>
      </c>
      <c r="E7" s="75">
        <v>50</v>
      </c>
      <c r="F7" s="75" t="s">
        <v>131</v>
      </c>
      <c r="G7" s="36" t="s">
        <v>49</v>
      </c>
      <c r="H7" s="36" t="s">
        <v>136</v>
      </c>
    </row>
  </sheetData>
  <mergeCells count="2">
    <mergeCell ref="G2:H2"/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3E60-8624-4B66-BC75-C4F328C75BD8}">
  <sheetPr>
    <pageSetUpPr fitToPage="1"/>
  </sheetPr>
  <dimension ref="A1:K30"/>
  <sheetViews>
    <sheetView workbookViewId="0">
      <selection activeCell="D8" sqref="D8"/>
    </sheetView>
  </sheetViews>
  <sheetFormatPr defaultRowHeight="14.5" x14ac:dyDescent="0.35"/>
  <cols>
    <col min="1" max="1" width="16.6328125" bestFit="1" customWidth="1"/>
    <col min="2" max="2" width="11.36328125" bestFit="1" customWidth="1"/>
    <col min="3" max="3" width="11.36328125" customWidth="1"/>
    <col min="4" max="4" width="15.90625" bestFit="1" customWidth="1"/>
  </cols>
  <sheetData>
    <row r="1" spans="1:4" x14ac:dyDescent="0.35">
      <c r="A1" s="1" t="s">
        <v>79</v>
      </c>
      <c r="D1" s="78" t="s">
        <v>3</v>
      </c>
    </row>
    <row r="2" spans="1:4" x14ac:dyDescent="0.35">
      <c r="A2" t="s">
        <v>86</v>
      </c>
    </row>
    <row r="4" spans="1:4" x14ac:dyDescent="0.35">
      <c r="A4" s="10" t="s">
        <v>87</v>
      </c>
      <c r="B4" s="28">
        <v>45160</v>
      </c>
      <c r="C4" s="28"/>
    </row>
    <row r="5" spans="1:4" x14ac:dyDescent="0.35">
      <c r="A5" s="10" t="s">
        <v>88</v>
      </c>
      <c r="B5" s="29">
        <v>0.13478009259259258</v>
      </c>
      <c r="C5" s="29"/>
    </row>
    <row r="6" spans="1:4" x14ac:dyDescent="0.35">
      <c r="A6" s="10" t="s">
        <v>89</v>
      </c>
      <c r="B6" s="14" t="s">
        <v>143</v>
      </c>
      <c r="C6" s="14"/>
    </row>
    <row r="7" spans="1:4" x14ac:dyDescent="0.35">
      <c r="A7" s="10" t="s">
        <v>90</v>
      </c>
      <c r="B7" s="14" t="s">
        <v>91</v>
      </c>
      <c r="C7" s="14"/>
    </row>
    <row r="8" spans="1:4" x14ac:dyDescent="0.35">
      <c r="A8" s="10" t="s">
        <v>92</v>
      </c>
      <c r="B8" s="14" t="s">
        <v>115</v>
      </c>
      <c r="C8" s="14"/>
    </row>
    <row r="10" spans="1:4" x14ac:dyDescent="0.35">
      <c r="A10" s="31" t="s">
        <v>3</v>
      </c>
      <c r="B10" s="30" t="s">
        <v>60</v>
      </c>
      <c r="C10" s="30"/>
    </row>
    <row r="11" spans="1:4" x14ac:dyDescent="0.35">
      <c r="A11" s="31">
        <v>17000</v>
      </c>
      <c r="B11" s="30">
        <v>945156.25</v>
      </c>
      <c r="C11" s="30"/>
    </row>
    <row r="12" spans="1:4" x14ac:dyDescent="0.35">
      <c r="A12" s="31">
        <v>19000</v>
      </c>
      <c r="B12" s="30">
        <v>943156.25</v>
      </c>
      <c r="C12" s="30"/>
    </row>
    <row r="13" spans="1:4" x14ac:dyDescent="0.35">
      <c r="A13" s="31">
        <v>21000</v>
      </c>
      <c r="B13" s="30">
        <v>941156.25</v>
      </c>
      <c r="C13" s="30"/>
    </row>
    <row r="14" spans="1:4" x14ac:dyDescent="0.35">
      <c r="A14" s="31">
        <v>23000</v>
      </c>
      <c r="B14" s="30">
        <v>939156.25</v>
      </c>
      <c r="C14" s="30"/>
    </row>
    <row r="15" spans="1:4" x14ac:dyDescent="0.35">
      <c r="A15" s="31">
        <v>25000</v>
      </c>
      <c r="B15" s="30">
        <v>937156.25</v>
      </c>
      <c r="C15" s="30"/>
    </row>
    <row r="16" spans="1:4" x14ac:dyDescent="0.35">
      <c r="A16" s="31">
        <v>27000</v>
      </c>
      <c r="B16" s="30">
        <v>936312.5</v>
      </c>
      <c r="C16" s="30"/>
    </row>
    <row r="17" spans="1:11" x14ac:dyDescent="0.35">
      <c r="A17" s="31">
        <v>29000</v>
      </c>
      <c r="B17" s="30">
        <v>936312.5</v>
      </c>
      <c r="C17" s="30"/>
    </row>
    <row r="18" spans="1:11" x14ac:dyDescent="0.35">
      <c r="A18" s="31">
        <v>31000</v>
      </c>
      <c r="B18" s="30">
        <v>936312.5</v>
      </c>
      <c r="C18" s="30"/>
    </row>
    <row r="19" spans="1:11" x14ac:dyDescent="0.35">
      <c r="A19" s="31">
        <v>33000</v>
      </c>
      <c r="B19" s="30">
        <v>936312.5</v>
      </c>
      <c r="C19" s="30"/>
    </row>
    <row r="20" spans="1:11" x14ac:dyDescent="0.35">
      <c r="A20" s="31">
        <v>35000</v>
      </c>
      <c r="B20" s="30">
        <v>936312.5</v>
      </c>
      <c r="C20" s="30"/>
    </row>
    <row r="21" spans="1:11" x14ac:dyDescent="0.35">
      <c r="A21" s="31">
        <v>37000</v>
      </c>
      <c r="B21" s="30">
        <v>936312.5</v>
      </c>
      <c r="C21" s="30"/>
    </row>
    <row r="22" spans="1:11" x14ac:dyDescent="0.35">
      <c r="A22" s="31">
        <v>39000</v>
      </c>
      <c r="B22" s="30">
        <v>936312.5</v>
      </c>
      <c r="C22" s="30"/>
    </row>
    <row r="23" spans="1:11" x14ac:dyDescent="0.35">
      <c r="A23" s="31">
        <v>41000</v>
      </c>
      <c r="B23" s="30">
        <v>936312.5</v>
      </c>
      <c r="C23" s="30"/>
    </row>
    <row r="24" spans="1:11" x14ac:dyDescent="0.35">
      <c r="A24" s="31">
        <v>43000</v>
      </c>
      <c r="B24" s="30">
        <v>936312.5</v>
      </c>
      <c r="C24" s="30"/>
    </row>
    <row r="25" spans="1:11" x14ac:dyDescent="0.35">
      <c r="A25" s="31">
        <v>45000</v>
      </c>
      <c r="B25" s="30">
        <v>936312.5</v>
      </c>
      <c r="C25" s="30"/>
    </row>
    <row r="26" spans="1:11" x14ac:dyDescent="0.35">
      <c r="A26" s="31">
        <v>47000</v>
      </c>
      <c r="B26" s="30">
        <v>936312.5</v>
      </c>
      <c r="C26" s="30"/>
    </row>
    <row r="27" spans="1:11" x14ac:dyDescent="0.35">
      <c r="A27" s="31">
        <v>49000</v>
      </c>
      <c r="B27" s="30">
        <v>936312.5</v>
      </c>
      <c r="C27" s="30"/>
    </row>
    <row r="28" spans="1:11" x14ac:dyDescent="0.35">
      <c r="A28" s="31">
        <v>51000</v>
      </c>
      <c r="B28" s="30">
        <v>936312.5</v>
      </c>
      <c r="C28" s="30"/>
    </row>
    <row r="29" spans="1:11" x14ac:dyDescent="0.35">
      <c r="A29" s="31">
        <v>53000</v>
      </c>
      <c r="B29" s="30">
        <v>936312.5</v>
      </c>
      <c r="C29" s="30"/>
    </row>
    <row r="30" spans="1:11" x14ac:dyDescent="0.35">
      <c r="K30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34A7-94CF-481E-BD68-B6712D644AB5}">
  <sheetPr>
    <pageSetUpPr fitToPage="1"/>
  </sheetPr>
  <dimension ref="A1:J26"/>
  <sheetViews>
    <sheetView workbookViewId="0">
      <selection activeCell="C1" sqref="C1"/>
    </sheetView>
  </sheetViews>
  <sheetFormatPr defaultRowHeight="14.5" x14ac:dyDescent="0.35"/>
  <cols>
    <col min="1" max="1" width="16.6328125" bestFit="1" customWidth="1"/>
    <col min="2" max="2" width="31.453125" bestFit="1" customWidth="1"/>
    <col min="3" max="3" width="15.90625" bestFit="1" customWidth="1"/>
  </cols>
  <sheetData>
    <row r="1" spans="1:3" x14ac:dyDescent="0.35">
      <c r="A1" s="1" t="s">
        <v>79</v>
      </c>
      <c r="C1" s="78" t="s">
        <v>3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0.95900462962962962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91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1" t="s">
        <v>3</v>
      </c>
      <c r="B10" s="30" t="s">
        <v>60</v>
      </c>
    </row>
    <row r="11" spans="1:3" x14ac:dyDescent="0.35">
      <c r="A11" s="31">
        <v>24000</v>
      </c>
      <c r="B11" s="30">
        <v>938156.25</v>
      </c>
    </row>
    <row r="12" spans="1:3" x14ac:dyDescent="0.35">
      <c r="A12" s="31">
        <v>24250</v>
      </c>
      <c r="B12" s="30">
        <v>937906.25</v>
      </c>
    </row>
    <row r="13" spans="1:3" x14ac:dyDescent="0.35">
      <c r="A13" s="31">
        <v>24500</v>
      </c>
      <c r="B13" s="30">
        <v>937656.25</v>
      </c>
    </row>
    <row r="14" spans="1:3" x14ac:dyDescent="0.35">
      <c r="A14" s="31">
        <v>24750</v>
      </c>
      <c r="B14" s="30">
        <v>937406.25</v>
      </c>
    </row>
    <row r="15" spans="1:3" x14ac:dyDescent="0.35">
      <c r="A15" s="31">
        <v>25000</v>
      </c>
      <c r="B15" s="30">
        <v>937156.25</v>
      </c>
    </row>
    <row r="16" spans="1:3" x14ac:dyDescent="0.35">
      <c r="A16" s="31">
        <v>25250</v>
      </c>
      <c r="B16" s="30">
        <v>936906.25</v>
      </c>
    </row>
    <row r="17" spans="1:10" x14ac:dyDescent="0.35">
      <c r="A17" s="31">
        <v>25500</v>
      </c>
      <c r="B17" s="30">
        <v>936656.25</v>
      </c>
    </row>
    <row r="18" spans="1:10" x14ac:dyDescent="0.35">
      <c r="A18" s="31">
        <v>25750</v>
      </c>
      <c r="B18" s="30">
        <v>936406.25</v>
      </c>
    </row>
    <row r="19" spans="1:10" x14ac:dyDescent="0.35">
      <c r="A19" s="31">
        <v>26000</v>
      </c>
      <c r="B19" s="30">
        <v>936312.5</v>
      </c>
    </row>
    <row r="20" spans="1:10" x14ac:dyDescent="0.35">
      <c r="A20" s="31">
        <v>26250</v>
      </c>
      <c r="B20" s="30">
        <v>936312.5</v>
      </c>
    </row>
    <row r="21" spans="1:10" x14ac:dyDescent="0.35">
      <c r="A21" s="31">
        <v>26500</v>
      </c>
      <c r="B21" s="30">
        <v>936312.5</v>
      </c>
    </row>
    <row r="22" spans="1:10" x14ac:dyDescent="0.35">
      <c r="A22" s="31">
        <v>26750</v>
      </c>
      <c r="B22" s="30">
        <v>936312.5</v>
      </c>
    </row>
    <row r="23" spans="1:10" x14ac:dyDescent="0.35">
      <c r="A23" s="31">
        <v>27000</v>
      </c>
      <c r="B23" s="30">
        <v>936312.5</v>
      </c>
    </row>
    <row r="26" spans="1:10" x14ac:dyDescent="0.35">
      <c r="J26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AF51-847E-440B-BC77-90A1F3B97489}">
  <sheetPr>
    <pageSetUpPr fitToPage="1"/>
  </sheetPr>
  <dimension ref="A1:J26"/>
  <sheetViews>
    <sheetView topLeftCell="B1" workbookViewId="0">
      <selection activeCell="O31" sqref="O31"/>
    </sheetView>
  </sheetViews>
  <sheetFormatPr defaultRowHeight="14.5" x14ac:dyDescent="0.35"/>
  <cols>
    <col min="1" max="1" width="20.36328125" bestFit="1" customWidth="1"/>
    <col min="2" max="2" width="31.453125" bestFit="1" customWidth="1"/>
    <col min="3" max="3" width="21.7265625" bestFit="1" customWidth="1"/>
  </cols>
  <sheetData>
    <row r="1" spans="1:3" x14ac:dyDescent="0.35">
      <c r="A1" s="1" t="s">
        <v>79</v>
      </c>
      <c r="C1" s="79" t="s">
        <v>138</v>
      </c>
    </row>
    <row r="2" spans="1:3" x14ac:dyDescent="0.35">
      <c r="A2" t="s">
        <v>86</v>
      </c>
    </row>
    <row r="4" spans="1:3" x14ac:dyDescent="0.35">
      <c r="A4" s="10" t="s">
        <v>87</v>
      </c>
      <c r="B4" s="28">
        <v>45159</v>
      </c>
    </row>
    <row r="5" spans="1:3" x14ac:dyDescent="0.35">
      <c r="A5" s="10" t="s">
        <v>88</v>
      </c>
      <c r="B5" s="29">
        <v>0.94319444444444445</v>
      </c>
    </row>
    <row r="6" spans="1:3" x14ac:dyDescent="0.35">
      <c r="A6" s="10" t="s">
        <v>89</v>
      </c>
      <c r="B6" s="14" t="s">
        <v>68</v>
      </c>
    </row>
    <row r="7" spans="1:3" x14ac:dyDescent="0.35">
      <c r="A7" s="10" t="s">
        <v>90</v>
      </c>
      <c r="B7" s="14" t="s">
        <v>93</v>
      </c>
    </row>
    <row r="8" spans="1:3" x14ac:dyDescent="0.35">
      <c r="A8" s="10" t="s">
        <v>92</v>
      </c>
      <c r="B8" s="14" t="s">
        <v>115</v>
      </c>
    </row>
    <row r="10" spans="1:3" x14ac:dyDescent="0.35">
      <c r="A10" s="30" t="s">
        <v>4</v>
      </c>
      <c r="B10" s="30" t="s">
        <v>60</v>
      </c>
    </row>
    <row r="11" spans="1:3" x14ac:dyDescent="0.35">
      <c r="A11" s="30">
        <v>11000</v>
      </c>
      <c r="B11" s="30">
        <v>980312.5</v>
      </c>
    </row>
    <row r="12" spans="1:3" x14ac:dyDescent="0.35">
      <c r="A12" s="30">
        <v>13000</v>
      </c>
      <c r="B12" s="30">
        <v>972312.5</v>
      </c>
    </row>
    <row r="13" spans="1:3" x14ac:dyDescent="0.35">
      <c r="A13" s="30">
        <v>15000</v>
      </c>
      <c r="B13" s="30">
        <v>964312.5</v>
      </c>
    </row>
    <row r="14" spans="1:3" x14ac:dyDescent="0.35">
      <c r="A14" s="30">
        <v>17000</v>
      </c>
      <c r="B14" s="30">
        <v>956312.5</v>
      </c>
    </row>
    <row r="15" spans="1:3" x14ac:dyDescent="0.35">
      <c r="A15" s="30">
        <v>19000</v>
      </c>
      <c r="B15" s="30">
        <v>948312.5</v>
      </c>
    </row>
    <row r="16" spans="1:3" x14ac:dyDescent="0.35">
      <c r="A16" s="30">
        <v>21000</v>
      </c>
      <c r="B16" s="30">
        <v>940312.5</v>
      </c>
    </row>
    <row r="17" spans="1:10" x14ac:dyDescent="0.35">
      <c r="A17" s="30">
        <v>23000</v>
      </c>
      <c r="B17" s="30">
        <v>932312.5</v>
      </c>
    </row>
    <row r="18" spans="1:10" x14ac:dyDescent="0.35">
      <c r="A18" s="30">
        <v>25000</v>
      </c>
      <c r="B18" s="30">
        <v>924312.5</v>
      </c>
    </row>
    <row r="19" spans="1:10" x14ac:dyDescent="0.35">
      <c r="A19" s="30">
        <v>27000</v>
      </c>
      <c r="B19" s="30">
        <v>917464.88</v>
      </c>
    </row>
    <row r="20" spans="1:10" x14ac:dyDescent="0.35">
      <c r="A20" s="30">
        <v>29000</v>
      </c>
      <c r="B20" s="30">
        <v>913464.88</v>
      </c>
    </row>
    <row r="21" spans="1:10" x14ac:dyDescent="0.35">
      <c r="A21" s="30">
        <v>31000</v>
      </c>
      <c r="B21" s="30">
        <v>909464.88</v>
      </c>
    </row>
    <row r="22" spans="1:10" x14ac:dyDescent="0.35">
      <c r="A22" s="30">
        <v>33000</v>
      </c>
      <c r="B22" s="30">
        <v>905464.88</v>
      </c>
    </row>
    <row r="26" spans="1:10" x14ac:dyDescent="0.35">
      <c r="J26" s="11" t="s">
        <v>62</v>
      </c>
    </row>
  </sheetData>
  <pageMargins left="0.7" right="0.7" top="0.75" bottom="0.75" header="0.3" footer="0.3"/>
  <pageSetup paperSize="9" fitToHeight="0" orientation="portrait" r:id="rId1"/>
  <headerFooter>
    <oddFooter>&amp;L&amp;"Arial,Bold"SensIt Student Version, Not Licensed For Commercial Use&amp;R&amp;"Arial,Bold"&amp;10TreePlan.com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Data Table Analysis</vt:lpstr>
      <vt:lpstr>Data</vt:lpstr>
      <vt:lpstr>Tree</vt:lpstr>
      <vt:lpstr>SensIt Tornado 1</vt:lpstr>
      <vt:lpstr>SensIt Spider 1</vt:lpstr>
      <vt:lpstr>Sensitivity Reports Compilation</vt:lpstr>
      <vt:lpstr>SensIt COI</vt:lpstr>
      <vt:lpstr>SensIt COI 2</vt:lpstr>
      <vt:lpstr>SensIt Chef</vt:lpstr>
      <vt:lpstr>SensIt Waiter</vt:lpstr>
      <vt:lpstr>SensIt Waiter 3</vt:lpstr>
      <vt:lpstr>SensIt Waiter 2</vt:lpstr>
      <vt:lpstr>SensIt CS</vt:lpstr>
      <vt:lpstr>SensIt CS 2</vt:lpstr>
      <vt:lpstr>'SensIt Chef'!Print_Area</vt:lpstr>
      <vt:lpstr>'SensIt COI'!Print_Area</vt:lpstr>
      <vt:lpstr>'SensIt COI 2'!Print_Area</vt:lpstr>
      <vt:lpstr>'SensIt CS'!Print_Area</vt:lpstr>
      <vt:lpstr>'SensIt CS 2'!Print_Area</vt:lpstr>
      <vt:lpstr>'SensIt Spider 1'!Print_Area</vt:lpstr>
      <vt:lpstr>'SensIt Tornado 1'!Print_Area</vt:lpstr>
      <vt:lpstr>'SensIt Waiter'!Print_Area</vt:lpstr>
      <vt:lpstr>'SensIt Waiter 2'!Print_Area</vt:lpstr>
      <vt:lpstr>'SensIt Waiter 3'!Print_Area</vt:lpstr>
      <vt:lpstr>Tree!TreeData</vt:lpstr>
      <vt:lpstr>Tree!TreeDiagBase</vt:lpstr>
      <vt:lpstr>Tree!TreeDiagram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Gupta</dc:creator>
  <cp:lastModifiedBy>Ayush Gupta</cp:lastModifiedBy>
  <dcterms:created xsi:type="dcterms:W3CDTF">2023-08-20T18:48:29Z</dcterms:created>
  <dcterms:modified xsi:type="dcterms:W3CDTF">2023-08-21T22:20:08Z</dcterms:modified>
</cp:coreProperties>
</file>