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92D603F3-EABA-44F6-99F1-30315E768948}" xr6:coauthVersionLast="47" xr6:coauthVersionMax="47" xr10:uidLastSave="{00000000-0000-0000-0000-000000000000}"/>
  <bookViews>
    <workbookView xWindow="-110" yWindow="-110" windowWidth="19420" windowHeight="10300" xr2:uid="{00000000-000D-0000-FFFF-FFFF00000000}"/>
  </bookViews>
  <sheets>
    <sheet name="Crystal Ball analysis" sheetId="9" r:id="rId1"/>
    <sheet name="Migrating Clients &lt;5" sheetId="8" r:id="rId2"/>
    <sheet name="Case facts" sheetId="2" r:id="rId3"/>
    <sheet name="Exhibit 1" sheetId="1" r:id="rId4"/>
    <sheet name="CB_DATA_" sheetId="5" state="veryHidden" r:id="rId5"/>
  </sheets>
  <definedNames>
    <definedName name="_xlnm._FilterDatabase" localSheetId="1" hidden="1">'Migrating Clients &lt;5'!$J$2:$AU$90</definedName>
    <definedName name="Account_Level_Costs_Default_Risk">'Exhibit 1'!$A$3:$C$10</definedName>
    <definedName name="Annual_spending_growth">'Case facts'!$G$12</definedName>
    <definedName name="Attrition_rate">'Case facts'!$G$11</definedName>
    <definedName name="Card_cost">'Case facts'!$B$24:$D$26</definedName>
    <definedName name="CB_185470b3db784a4f9e6856d8ec23b048" localSheetId="1" hidden="1">'Migrating Clients &lt;5'!$C$4</definedName>
    <definedName name="CB_63fec8d6fd104a849c6bee7242733088" localSheetId="1" hidden="1">'Migrating Clients &lt;5'!$C$6</definedName>
    <definedName name="CB_71cba1730e474576b16d0ab59aee1c46" localSheetId="1" hidden="1">'Migrating Clients &lt;5'!$D$6</definedName>
    <definedName name="CB_86b427cc6f1246fea5bbefa5330b22a2" localSheetId="1" hidden="1">'Migrating Clients &lt;5'!$D$4</definedName>
    <definedName name="CB_90701c5775e1413ca4045f05c80d586b" localSheetId="4" hidden="1">#N/A</definedName>
    <definedName name="CB_92215d76d05f4163aed213303da1f6ed" localSheetId="4" hidden="1">#N/A</definedName>
    <definedName name="CB_b29d13cb77534073928042278315d45d" localSheetId="1" hidden="1">'Migrating Clients &lt;5'!$E$6</definedName>
    <definedName name="CB_Block_00000000000000000000000000000000" localSheetId="4" hidden="1">"'7.0.0.0"</definedName>
    <definedName name="CB_Block_00000000000000000000000000000000" localSheetId="1" hidden="1">"'7.0.0.0"</definedName>
    <definedName name="CB_Block_00000000000000000000000000000001" localSheetId="4" hidden="1">"'638252338356989103"</definedName>
    <definedName name="CB_Block_00000000000000000000000000000001" localSheetId="1" hidden="1">"'638252325234731451"</definedName>
    <definedName name="CB_Block_00000000000000000000000000000003" localSheetId="4" hidden="1">"'11.1.5072.0"</definedName>
    <definedName name="CB_Block_00000000000000000000000000000003" localSheetId="1" hidden="1">"'11.1.5072.0"</definedName>
    <definedName name="CB_BlockExt_00000000000000000000000000000003" localSheetId="4" hidden="1">"'11.1.3.0.000"</definedName>
    <definedName name="CB_BlockExt_00000000000000000000000000000003" localSheetId="1" hidden="1">"'11.1.3.0.000"</definedName>
    <definedName name="CB_d91f60cf87e7441ba9f02ca1feec885f" localSheetId="1" hidden="1">'Migrating Clients &lt;5'!$E$4</definedName>
    <definedName name="CB_dcc1a65a41fa42bc9d2a17f1949d2740" localSheetId="4" hidden="1">#N/A</definedName>
    <definedName name="CB_e3fbde4d1040499db5a1ded534ca41bb" localSheetId="1" hidden="1">'Migrating Clients &lt;5'!$B$15</definedName>
    <definedName name="CBCR_1905993f21a2449f926cdf80a9209c09" localSheetId="1" hidden="1">'Migrating Clients &lt;5'!$H$6</definedName>
    <definedName name="CBCR_295c9d5452304a0db265205d3a29919d" localSheetId="1" hidden="1">'Migrating Clients &lt;5'!$G$4</definedName>
    <definedName name="CBCR_3272c01ab63f49aeb9f26783f6d17f1b" localSheetId="1" hidden="1">'Migrating Clients &lt;5'!$G$6</definedName>
    <definedName name="CBCR_3283bb3a86eb494d83d33eb5c9f26412" localSheetId="1" hidden="1">'Migrating Clients &lt;5'!$G$6</definedName>
    <definedName name="CBCR_372cea58352249ea9a6f650e107c9620" localSheetId="1" hidden="1">'Migrating Clients &lt;5'!$G$4</definedName>
    <definedName name="CBCR_45d7eac1a9104193839ada9656145379" localSheetId="1" hidden="1">'Migrating Clients &lt;5'!$H$4</definedName>
    <definedName name="CBCR_4d62df838b1b4c1fa6d7bcc9560ae25d" localSheetId="1" hidden="1">'Migrating Clients &lt;5'!$H$4</definedName>
    <definedName name="CBCR_51b9c63ab7e642b7b9055baeb06ff020" localSheetId="1" hidden="1">'Migrating Clients &lt;5'!$H$6</definedName>
    <definedName name="CBCR_7193d482387945aa8317e0cadf3c8bb8" localSheetId="1" hidden="1">'Migrating Clients &lt;5'!$G$6</definedName>
    <definedName name="CBCR_8384c21280864105a3a3946321c7debf" localSheetId="1" hidden="1">'Migrating Clients &lt;5'!$G$4</definedName>
    <definedName name="CBCR_ca20e2c35bf44eb1b7a4ac6de188c1b4" localSheetId="1" hidden="1">'Migrating Clients &lt;5'!$H$6</definedName>
    <definedName name="CBCR_f0d976861f6a4bbe8cd4a1d0e2b3c01c" localSheetId="1" hidden="1">'Migrating Clients &lt;5'!$H$4</definedName>
    <definedName name="CBWorkbookPriority" localSheetId="4" hidden="1">-2756019767108470</definedName>
    <definedName name="CBx_5a291ff41be34911acbb61f5304d1d7b" localSheetId="4" hidden="1">"'Simulation'!$A$1"</definedName>
    <definedName name="CBx_8e8446938b3a4e90a5968888c1b9d6bf" localSheetId="4" hidden="1">"'CB_DATA_'!$A$1"</definedName>
    <definedName name="CBx_dcb3eb7e48d44553879484d40dcccce1" localSheetId="4" hidden="1">"'Simulation with all customers'!$A$1"</definedName>
    <definedName name="CBx_Sheet_Guid" localSheetId="4" hidden="1">"'8e844693-8b3a-4e90-a596-8888c1b9d6bf"</definedName>
    <definedName name="CBx_Sheet_Guid" localSheetId="1" hidden="1">"'dcb3eb7e-48d4-4553-8794-84d40dcccce1"</definedName>
    <definedName name="CBx_SheetRef" localSheetId="4" hidden="1">CB_DATA_!$A$14</definedName>
    <definedName name="CBx_SheetRef" localSheetId="1" hidden="1">CB_DATA_!$D$14</definedName>
    <definedName name="CBx_StorageType" localSheetId="4" hidden="1">2</definedName>
    <definedName name="CBx_StorageType" localSheetId="1" hidden="1">2</definedName>
    <definedName name="Charge_to_client">'Case facts'!$B$9:$D$11</definedName>
    <definedName name="Client_Level_Cost">'Case facts'!$B$2:$D$5</definedName>
    <definedName name="Company_charge">'Case facts'!$C$11</definedName>
    <definedName name="Fixed">'Case facts'!$C$15</definedName>
    <definedName name="Fixed_MC">'Case facts'!$C$15</definedName>
    <definedName name="Fixed_OC">'Case facts'!$C$20</definedName>
    <definedName name="Flat_rate">'Case facts'!$C$10</definedName>
    <definedName name="Issue_card">'Case facts'!$C$25</definedName>
    <definedName name="L1_AOC">'Case facts'!$D$3</definedName>
    <definedName name="L1_MC">'Case facts'!$C$3</definedName>
    <definedName name="L2_AOC">'Case facts'!$D$4</definedName>
    <definedName name="L2_MC">'Case facts'!$C$4</definedName>
    <definedName name="L3_AOC">'Case facts'!$D$5</definedName>
    <definedName name="L3_MC">'Case facts'!$C$5</definedName>
    <definedName name="Maintenance_Migration_cost">'Case facts'!$B$14:$D$16</definedName>
    <definedName name="Maintenance_Operating_cost">'Case facts'!$B$19:$D$21</definedName>
    <definedName name="Migratipn_cost">'Case facts'!$B$14:$D$16</definedName>
    <definedName name="No_of_cards_growth">'Case facts'!$G$13</definedName>
    <definedName name="of_cards_growth">'Case facts'!$G$13</definedName>
    <definedName name="Rating">'Exhibit 1'!$A$4:$A$10</definedName>
    <definedName name="Revenue">'Case facts'!$G$10</definedName>
    <definedName name="SD_for_both">'Case facts'!$G$14</definedName>
    <definedName name="Service_charge">'Case facts'!$C$26</definedName>
    <definedName name="Total___of_clients">'Case facts'!$G$9</definedName>
    <definedName name="Variable">'Case facts'!$C$16</definedName>
    <definedName name="Variable_MC">'Case facts'!$C$16</definedName>
    <definedName name="Variable_OC">'Case facts'!$C$21</definedName>
  </definedNames>
  <calcPr calcId="191028"/>
</workbook>
</file>

<file path=xl/calcChain.xml><?xml version="1.0" encoding="utf-8"?>
<calcChain xmlns="http://schemas.openxmlformats.org/spreadsheetml/2006/main">
  <c r="D11" i="5" l="1"/>
  <c r="AG90" i="8"/>
  <c r="Y90" i="8"/>
  <c r="Q90" i="8"/>
  <c r="R90" i="8" s="1"/>
  <c r="AG89" i="8"/>
  <c r="Y89" i="8"/>
  <c r="Q89" i="8"/>
  <c r="R89" i="8" s="1"/>
  <c r="AG88" i="8"/>
  <c r="Y88" i="8"/>
  <c r="Q88" i="8"/>
  <c r="R88" i="8" s="1"/>
  <c r="AG87" i="8"/>
  <c r="Y87" i="8"/>
  <c r="Q87" i="8"/>
  <c r="R87" i="8" s="1"/>
  <c r="AG86" i="8"/>
  <c r="Y86" i="8"/>
  <c r="Q86" i="8"/>
  <c r="R86" i="8" s="1"/>
  <c r="AG85" i="8"/>
  <c r="Y85" i="8"/>
  <c r="Q85" i="8"/>
  <c r="R85" i="8" s="1"/>
  <c r="AG84" i="8"/>
  <c r="Y84" i="8"/>
  <c r="Q84" i="8"/>
  <c r="R84" i="8" s="1"/>
  <c r="AG83" i="8"/>
  <c r="Y83" i="8"/>
  <c r="Q83" i="8"/>
  <c r="R83" i="8" s="1"/>
  <c r="AG82" i="8"/>
  <c r="Y82" i="8"/>
  <c r="Q82" i="8"/>
  <c r="R82" i="8" s="1"/>
  <c r="AG81" i="8"/>
  <c r="Y81" i="8"/>
  <c r="Q81" i="8"/>
  <c r="R81" i="8" s="1"/>
  <c r="AG80" i="8"/>
  <c r="Y80" i="8"/>
  <c r="Q80" i="8"/>
  <c r="R80" i="8" s="1"/>
  <c r="AG79" i="8"/>
  <c r="Y79" i="8"/>
  <c r="Q79" i="8"/>
  <c r="R79" i="8" s="1"/>
  <c r="AG78" i="8"/>
  <c r="Y78" i="8"/>
  <c r="Q78" i="8"/>
  <c r="R78" i="8" s="1"/>
  <c r="AG77" i="8"/>
  <c r="Y77" i="8"/>
  <c r="Q77" i="8"/>
  <c r="R77" i="8" s="1"/>
  <c r="AG76" i="8"/>
  <c r="Y76" i="8"/>
  <c r="Q76" i="8"/>
  <c r="R76" i="8" s="1"/>
  <c r="AG75" i="8"/>
  <c r="Y75" i="8"/>
  <c r="Q75" i="8"/>
  <c r="R75" i="8" s="1"/>
  <c r="AG74" i="8"/>
  <c r="Y74" i="8"/>
  <c r="Q74" i="8"/>
  <c r="R74" i="8" s="1"/>
  <c r="AG73" i="8"/>
  <c r="Y73" i="8"/>
  <c r="Q73" i="8"/>
  <c r="R73" i="8" s="1"/>
  <c r="AG72" i="8"/>
  <c r="Y72" i="8"/>
  <c r="Q72" i="8"/>
  <c r="R72" i="8" s="1"/>
  <c r="AG71" i="8"/>
  <c r="Y71" i="8"/>
  <c r="Q71" i="8"/>
  <c r="R71" i="8" s="1"/>
  <c r="AG70" i="8"/>
  <c r="Y70" i="8"/>
  <c r="Q70" i="8"/>
  <c r="R70" i="8" s="1"/>
  <c r="AT70" i="8" s="1"/>
  <c r="AG69" i="8"/>
  <c r="Y69" i="8"/>
  <c r="Q69" i="8"/>
  <c r="R69" i="8" s="1"/>
  <c r="AG68" i="8"/>
  <c r="Y68" i="8"/>
  <c r="Q68" i="8"/>
  <c r="R68" i="8" s="1"/>
  <c r="AG67" i="8"/>
  <c r="Y67" i="8"/>
  <c r="Q67" i="8"/>
  <c r="R67" i="8" s="1"/>
  <c r="AG66" i="8"/>
  <c r="Y66" i="8"/>
  <c r="Q66" i="8"/>
  <c r="R66" i="8" s="1"/>
  <c r="AG65" i="8"/>
  <c r="Y65" i="8"/>
  <c r="Q65" i="8"/>
  <c r="R65" i="8" s="1"/>
  <c r="AG64" i="8"/>
  <c r="Y64" i="8"/>
  <c r="Q64" i="8"/>
  <c r="R64" i="8" s="1"/>
  <c r="AT64" i="8" s="1"/>
  <c r="AG63" i="8"/>
  <c r="Y63" i="8"/>
  <c r="Q63" i="8"/>
  <c r="R63" i="8" s="1"/>
  <c r="AG62" i="8"/>
  <c r="Y62" i="8"/>
  <c r="Q62" i="8"/>
  <c r="R62" i="8" s="1"/>
  <c r="AG61" i="8"/>
  <c r="Y61" i="8"/>
  <c r="Q61" i="8"/>
  <c r="R61" i="8" s="1"/>
  <c r="AG60" i="8"/>
  <c r="Y60" i="8"/>
  <c r="Q60" i="8"/>
  <c r="R60" i="8" s="1"/>
  <c r="AG59" i="8"/>
  <c r="Y59" i="8"/>
  <c r="Q59" i="8"/>
  <c r="R59" i="8" s="1"/>
  <c r="AG58" i="8"/>
  <c r="Y58" i="8"/>
  <c r="Q58" i="8"/>
  <c r="R58" i="8" s="1"/>
  <c r="AG57" i="8"/>
  <c r="Y57" i="8"/>
  <c r="Q57" i="8"/>
  <c r="R57" i="8" s="1"/>
  <c r="AG56" i="8"/>
  <c r="Y56" i="8"/>
  <c r="Q56" i="8"/>
  <c r="R56" i="8" s="1"/>
  <c r="AG55" i="8"/>
  <c r="Y55" i="8"/>
  <c r="Q55" i="8"/>
  <c r="R55" i="8" s="1"/>
  <c r="AG54" i="8"/>
  <c r="Y54" i="8"/>
  <c r="Q54" i="8"/>
  <c r="R54" i="8" s="1"/>
  <c r="AG53" i="8"/>
  <c r="Y53" i="8"/>
  <c r="Q53" i="8"/>
  <c r="R53" i="8" s="1"/>
  <c r="AG52" i="8"/>
  <c r="Y52" i="8"/>
  <c r="Q52" i="8"/>
  <c r="R52" i="8" s="1"/>
  <c r="AG51" i="8"/>
  <c r="Y51" i="8"/>
  <c r="Q51" i="8"/>
  <c r="R51" i="8" s="1"/>
  <c r="AG50" i="8"/>
  <c r="Y50" i="8"/>
  <c r="Q50" i="8"/>
  <c r="R50" i="8" s="1"/>
  <c r="AG49" i="8"/>
  <c r="Y49" i="8"/>
  <c r="Q49" i="8"/>
  <c r="R49" i="8" s="1"/>
  <c r="AG48" i="8"/>
  <c r="Y48" i="8"/>
  <c r="Q48" i="8"/>
  <c r="R48" i="8" s="1"/>
  <c r="AG47" i="8"/>
  <c r="Y47" i="8"/>
  <c r="Q47" i="8"/>
  <c r="R47" i="8" s="1"/>
  <c r="AG46" i="8"/>
  <c r="Y46" i="8"/>
  <c r="Q46" i="8"/>
  <c r="R46" i="8" s="1"/>
  <c r="AG45" i="8"/>
  <c r="Y45" i="8"/>
  <c r="Q45" i="8"/>
  <c r="R45" i="8" s="1"/>
  <c r="AG44" i="8"/>
  <c r="Y44" i="8"/>
  <c r="Q44" i="8"/>
  <c r="R44" i="8" s="1"/>
  <c r="AG43" i="8"/>
  <c r="Y43" i="8"/>
  <c r="Q43" i="8"/>
  <c r="R43" i="8" s="1"/>
  <c r="AG42" i="8"/>
  <c r="Y42" i="8"/>
  <c r="Q42" i="8"/>
  <c r="R42" i="8" s="1"/>
  <c r="AG41" i="8"/>
  <c r="Y41" i="8"/>
  <c r="Q41" i="8"/>
  <c r="R41" i="8" s="1"/>
  <c r="AG40" i="8"/>
  <c r="Y40" i="8"/>
  <c r="Q40" i="8"/>
  <c r="R40" i="8" s="1"/>
  <c r="AT40" i="8" s="1"/>
  <c r="AG39" i="8"/>
  <c r="Y39" i="8"/>
  <c r="Q39" i="8"/>
  <c r="R39" i="8" s="1"/>
  <c r="AT39" i="8" s="1"/>
  <c r="AG38" i="8"/>
  <c r="Y38" i="8"/>
  <c r="Q38" i="8"/>
  <c r="R38" i="8" s="1"/>
  <c r="AT38" i="8" s="1"/>
  <c r="AG37" i="8"/>
  <c r="Y37" i="8"/>
  <c r="Q37" i="8"/>
  <c r="R37" i="8" s="1"/>
  <c r="AG36" i="8"/>
  <c r="Y36" i="8"/>
  <c r="Q36" i="8"/>
  <c r="R36" i="8" s="1"/>
  <c r="AG35" i="8"/>
  <c r="Y35" i="8"/>
  <c r="Q35" i="8"/>
  <c r="R35" i="8" s="1"/>
  <c r="AT35" i="8" s="1"/>
  <c r="AG34" i="8"/>
  <c r="Y34" i="8"/>
  <c r="Q34" i="8"/>
  <c r="R34" i="8" s="1"/>
  <c r="AG33" i="8"/>
  <c r="Y33" i="8"/>
  <c r="Q33" i="8"/>
  <c r="R33" i="8" s="1"/>
  <c r="AG32" i="8"/>
  <c r="Y32" i="8"/>
  <c r="Q32" i="8"/>
  <c r="R32" i="8" s="1"/>
  <c r="AG31" i="8"/>
  <c r="Y31" i="8"/>
  <c r="Q31" i="8"/>
  <c r="R31" i="8" s="1"/>
  <c r="AG30" i="8"/>
  <c r="Y30" i="8"/>
  <c r="Q30" i="8"/>
  <c r="R30" i="8" s="1"/>
  <c r="AT30" i="8" s="1"/>
  <c r="AG29" i="8"/>
  <c r="Y29" i="8"/>
  <c r="Q29" i="8"/>
  <c r="R29" i="8" s="1"/>
  <c r="AG28" i="8"/>
  <c r="Y28" i="8"/>
  <c r="Q28" i="8"/>
  <c r="R28" i="8" s="1"/>
  <c r="AG27" i="8"/>
  <c r="Y27" i="8"/>
  <c r="Q27" i="8"/>
  <c r="R27" i="8" s="1"/>
  <c r="AG26" i="8"/>
  <c r="Y26" i="8"/>
  <c r="Q26" i="8"/>
  <c r="R26" i="8" s="1"/>
  <c r="AG25" i="8"/>
  <c r="Y25" i="8"/>
  <c r="Q25" i="8"/>
  <c r="R25" i="8" s="1"/>
  <c r="AG24" i="8"/>
  <c r="Y24" i="8"/>
  <c r="Q24" i="8"/>
  <c r="R24" i="8" s="1"/>
  <c r="AG23" i="8"/>
  <c r="Y23" i="8"/>
  <c r="Q23" i="8"/>
  <c r="R23" i="8" s="1"/>
  <c r="AT23" i="8" s="1"/>
  <c r="AG22" i="8"/>
  <c r="Y22" i="8"/>
  <c r="Q22" i="8"/>
  <c r="R22" i="8" s="1"/>
  <c r="AG21" i="8"/>
  <c r="Y21" i="8"/>
  <c r="Q21" i="8"/>
  <c r="R21" i="8" s="1"/>
  <c r="AG20" i="8"/>
  <c r="Y20" i="8"/>
  <c r="Q20" i="8"/>
  <c r="R20" i="8" s="1"/>
  <c r="AG19" i="8"/>
  <c r="Y19" i="8"/>
  <c r="Q19" i="8"/>
  <c r="R19" i="8" s="1"/>
  <c r="AG18" i="8"/>
  <c r="Y18" i="8"/>
  <c r="Q18" i="8"/>
  <c r="R18" i="8" s="1"/>
  <c r="AT18" i="8" s="1"/>
  <c r="AG17" i="8"/>
  <c r="Y17" i="8"/>
  <c r="Q17" i="8"/>
  <c r="R17" i="8" s="1"/>
  <c r="AG16" i="8"/>
  <c r="Y16" i="8"/>
  <c r="Q16" i="8"/>
  <c r="R16" i="8" s="1"/>
  <c r="AG15" i="8"/>
  <c r="Y15" i="8"/>
  <c r="Q15" i="8"/>
  <c r="R15" i="8" s="1"/>
  <c r="AG14" i="8"/>
  <c r="Y14" i="8"/>
  <c r="Q14" i="8"/>
  <c r="R14" i="8" s="1"/>
  <c r="AG13" i="8"/>
  <c r="Y13" i="8"/>
  <c r="Q13" i="8"/>
  <c r="R13" i="8" s="1"/>
  <c r="AG12" i="8"/>
  <c r="Y12" i="8"/>
  <c r="Q12" i="8"/>
  <c r="R12" i="8" s="1"/>
  <c r="AT12" i="8" s="1"/>
  <c r="AG11" i="8"/>
  <c r="Y11" i="8"/>
  <c r="Q11" i="8"/>
  <c r="R11" i="8" s="1"/>
  <c r="AG10" i="8"/>
  <c r="Y10" i="8"/>
  <c r="Q10" i="8"/>
  <c r="R10" i="8" s="1"/>
  <c r="AG9" i="8"/>
  <c r="Y9" i="8"/>
  <c r="Q9" i="8"/>
  <c r="R9" i="8" s="1"/>
  <c r="AG8" i="8"/>
  <c r="Y8" i="8"/>
  <c r="Q8" i="8"/>
  <c r="R8" i="8" s="1"/>
  <c r="AG7" i="8"/>
  <c r="Y7" i="8"/>
  <c r="Q7" i="8"/>
  <c r="R7" i="8" s="1"/>
  <c r="AG6" i="8"/>
  <c r="Y6" i="8"/>
  <c r="Q6" i="8"/>
  <c r="R6" i="8" s="1"/>
  <c r="AT6" i="8" s="1"/>
  <c r="AG5" i="8"/>
  <c r="Y5" i="8"/>
  <c r="Q5" i="8"/>
  <c r="R5" i="8" s="1"/>
  <c r="AG4" i="8"/>
  <c r="Y4" i="8"/>
  <c r="Q4" i="8"/>
  <c r="R4" i="8" s="1"/>
  <c r="AT4" i="8" s="1"/>
  <c r="AG3" i="8"/>
  <c r="Y3" i="8"/>
  <c r="Q3" i="8"/>
  <c r="R3" i="8" s="1"/>
  <c r="C11" i="5"/>
  <c r="P2" i="5"/>
  <c r="T71" i="8" l="1"/>
  <c r="Z43" i="8"/>
  <c r="AH43" i="8" s="1"/>
  <c r="AS43" i="8" s="1"/>
  <c r="Z83" i="8"/>
  <c r="AH83" i="8" s="1"/>
  <c r="AS83" i="8" s="1"/>
  <c r="Z45" i="8"/>
  <c r="AH45" i="8" s="1"/>
  <c r="AS45" i="8" s="1"/>
  <c r="Z75" i="8"/>
  <c r="AH75" i="8" s="1"/>
  <c r="AS75" i="8" s="1"/>
  <c r="Z8" i="8"/>
  <c r="Z55" i="8"/>
  <c r="AH55" i="8" s="1"/>
  <c r="AS55" i="8" s="1"/>
  <c r="Z63" i="8"/>
  <c r="AH63" i="8" s="1"/>
  <c r="AS63" i="8" s="1"/>
  <c r="AT87" i="8"/>
  <c r="AT24" i="8"/>
  <c r="Z85" i="8"/>
  <c r="AH85" i="8" s="1"/>
  <c r="AS85" i="8" s="1"/>
  <c r="AT28" i="8"/>
  <c r="Z9" i="8"/>
  <c r="AH9" i="8" s="1"/>
  <c r="AS9" i="8" s="1"/>
  <c r="AT66" i="8"/>
  <c r="Z66" i="8"/>
  <c r="AH66" i="8" s="1"/>
  <c r="AS66" i="8" s="1"/>
  <c r="AT27" i="8"/>
  <c r="AT82" i="8"/>
  <c r="Z14" i="8"/>
  <c r="AH14" i="8" s="1"/>
  <c r="AS14" i="8" s="1"/>
  <c r="AT14" i="8"/>
  <c r="AT21" i="8"/>
  <c r="Z37" i="8"/>
  <c r="AH37" i="8" s="1"/>
  <c r="AS37" i="8" s="1"/>
  <c r="AT90" i="8"/>
  <c r="Z90" i="8"/>
  <c r="AH90" i="8" s="1"/>
  <c r="AS90" i="8" s="1"/>
  <c r="Z52" i="8"/>
  <c r="AH52" i="8" s="1"/>
  <c r="AS52" i="8" s="1"/>
  <c r="Z3" i="8"/>
  <c r="AH3" i="8" s="1"/>
  <c r="AS3" i="8" s="1"/>
  <c r="AT3" i="8"/>
  <c r="Z10" i="8"/>
  <c r="AH10" i="8" s="1"/>
  <c r="AS10" i="8" s="1"/>
  <c r="AT10" i="8"/>
  <c r="AT25" i="8"/>
  <c r="Z17" i="8"/>
  <c r="AH17" i="8" s="1"/>
  <c r="AS17" i="8" s="1"/>
  <c r="AT17" i="8"/>
  <c r="AT75" i="8"/>
  <c r="AT78" i="8"/>
  <c r="Z78" i="8"/>
  <c r="AH78" i="8" s="1"/>
  <c r="AS78" i="8" s="1"/>
  <c r="AT22" i="8"/>
  <c r="AT61" i="8"/>
  <c r="AT65" i="8"/>
  <c r="AT32" i="8"/>
  <c r="Z32" i="8"/>
  <c r="AH32" i="8" s="1"/>
  <c r="AS32" i="8" s="1"/>
  <c r="Z22" i="8"/>
  <c r="AH22" i="8" s="1"/>
  <c r="AS22" i="8" s="1"/>
  <c r="Z62" i="8"/>
  <c r="AH62" i="8" s="1"/>
  <c r="AS62" i="8" s="1"/>
  <c r="AT62" i="8"/>
  <c r="Z15" i="8"/>
  <c r="AH15" i="8" s="1"/>
  <c r="AS15" i="8" s="1"/>
  <c r="AT15" i="8"/>
  <c r="Z59" i="8"/>
  <c r="AH59" i="8" s="1"/>
  <c r="AS59" i="8" s="1"/>
  <c r="Z38" i="8"/>
  <c r="Z24" i="8"/>
  <c r="AH24" i="8" s="1"/>
  <c r="AS24" i="8" s="1"/>
  <c r="Z86" i="8"/>
  <c r="AH86" i="8" s="1"/>
  <c r="AS86" i="8" s="1"/>
  <c r="Z87" i="8"/>
  <c r="AH87" i="8" s="1"/>
  <c r="AS87" i="8" s="1"/>
  <c r="Z44" i="8"/>
  <c r="Z39" i="8"/>
  <c r="AH39" i="8" s="1"/>
  <c r="AS39" i="8" s="1"/>
  <c r="Z7" i="8"/>
  <c r="AH7" i="8" s="1"/>
  <c r="AS7" i="8" s="1"/>
  <c r="AT7" i="8"/>
  <c r="Z5" i="8"/>
  <c r="AH5" i="8" s="1"/>
  <c r="AS5" i="8" s="1"/>
  <c r="AT5" i="8"/>
  <c r="AT19" i="8"/>
  <c r="Z19" i="8"/>
  <c r="AH19" i="8" s="1"/>
  <c r="AS19" i="8" s="1"/>
  <c r="Z11" i="8"/>
  <c r="AH11" i="8" s="1"/>
  <c r="AS11" i="8" s="1"/>
  <c r="AT11" i="8"/>
  <c r="AT16" i="8"/>
  <c r="Z16" i="8"/>
  <c r="AH16" i="8" s="1"/>
  <c r="AS16" i="8" s="1"/>
  <c r="AT31" i="8"/>
  <c r="Z31" i="8"/>
  <c r="AH31" i="8" s="1"/>
  <c r="AS31" i="8" s="1"/>
  <c r="AT13" i="8"/>
  <c r="Z13" i="8"/>
  <c r="AH13" i="8" s="1"/>
  <c r="AS13" i="8" s="1"/>
  <c r="AT33" i="8"/>
  <c r="Z33" i="8"/>
  <c r="AH33" i="8" s="1"/>
  <c r="AS33" i="8" s="1"/>
  <c r="Z57" i="8"/>
  <c r="AH57" i="8" s="1"/>
  <c r="AS57" i="8" s="1"/>
  <c r="AT57" i="8"/>
  <c r="AT81" i="8"/>
  <c r="Z81" i="8"/>
  <c r="AH81" i="8" s="1"/>
  <c r="AS81" i="8" s="1"/>
  <c r="Z34" i="8"/>
  <c r="AH34" i="8" s="1"/>
  <c r="AS34" i="8" s="1"/>
  <c r="AT34" i="8"/>
  <c r="AT46" i="8"/>
  <c r="Z46" i="8"/>
  <c r="AH46" i="8" s="1"/>
  <c r="AS46" i="8" s="1"/>
  <c r="Z29" i="8"/>
  <c r="AH29" i="8" s="1"/>
  <c r="AS29" i="8" s="1"/>
  <c r="AT29" i="8"/>
  <c r="AT47" i="8"/>
  <c r="AT9" i="8"/>
  <c r="Z12" i="8"/>
  <c r="AH12" i="8" s="1"/>
  <c r="AS12" i="8" s="1"/>
  <c r="Z20" i="8"/>
  <c r="AH20" i="8" s="1"/>
  <c r="AS20" i="8" s="1"/>
  <c r="AT20" i="8"/>
  <c r="Z41" i="8"/>
  <c r="AH41" i="8" s="1"/>
  <c r="AS41" i="8" s="1"/>
  <c r="Z48" i="8"/>
  <c r="AH48" i="8" s="1"/>
  <c r="AS48" i="8" s="1"/>
  <c r="AT48" i="8"/>
  <c r="Z53" i="8"/>
  <c r="AH53" i="8" s="1"/>
  <c r="AS53" i="8" s="1"/>
  <c r="AT53" i="8"/>
  <c r="Z4" i="8"/>
  <c r="AH4" i="8" s="1"/>
  <c r="AS4" i="8" s="1"/>
  <c r="AT51" i="8"/>
  <c r="Z51" i="8"/>
  <c r="AH51" i="8" s="1"/>
  <c r="AS51" i="8" s="1"/>
  <c r="Z56" i="8"/>
  <c r="AH56" i="8" s="1"/>
  <c r="AS56" i="8" s="1"/>
  <c r="AT56" i="8"/>
  <c r="AT36" i="8"/>
  <c r="Z36" i="8"/>
  <c r="AH36" i="8" s="1"/>
  <c r="AS36" i="8" s="1"/>
  <c r="AT41" i="8"/>
  <c r="Z76" i="8"/>
  <c r="AH76" i="8" s="1"/>
  <c r="AS76" i="8" s="1"/>
  <c r="AT76" i="8"/>
  <c r="Z18" i="8"/>
  <c r="AH18" i="8" s="1"/>
  <c r="AS18" i="8" s="1"/>
  <c r="AT8" i="8"/>
  <c r="Z21" i="8"/>
  <c r="AH21" i="8" s="1"/>
  <c r="AS21" i="8" s="1"/>
  <c r="Z23" i="8"/>
  <c r="AH23" i="8" s="1"/>
  <c r="AS23" i="8" s="1"/>
  <c r="Z25" i="8"/>
  <c r="AH25" i="8" s="1"/>
  <c r="AS25" i="8" s="1"/>
  <c r="Z26" i="8"/>
  <c r="AH26" i="8" s="1"/>
  <c r="AS26" i="8" s="1"/>
  <c r="AT26" i="8"/>
  <c r="Z27" i="8"/>
  <c r="AH27" i="8" s="1"/>
  <c r="AS27" i="8" s="1"/>
  <c r="AT42" i="8"/>
  <c r="Z42" i="8"/>
  <c r="AH42" i="8" s="1"/>
  <c r="AS42" i="8" s="1"/>
  <c r="AT45" i="8"/>
  <c r="Z47" i="8"/>
  <c r="AH47" i="8" s="1"/>
  <c r="AS47" i="8" s="1"/>
  <c r="Z64" i="8"/>
  <c r="AH64" i="8" s="1"/>
  <c r="AS64" i="8" s="1"/>
  <c r="AT85" i="8"/>
  <c r="Z60" i="8"/>
  <c r="AH60" i="8" s="1"/>
  <c r="AS60" i="8" s="1"/>
  <c r="AT60" i="8"/>
  <c r="Z70" i="8"/>
  <c r="AH70" i="8" s="1"/>
  <c r="AS70" i="8" s="1"/>
  <c r="Z6" i="8"/>
  <c r="AH6" i="8" s="1"/>
  <c r="AS6" i="8" s="1"/>
  <c r="Z30" i="8"/>
  <c r="AH30" i="8" s="1"/>
  <c r="AS30" i="8" s="1"/>
  <c r="Z35" i="8"/>
  <c r="AH35" i="8" s="1"/>
  <c r="AS35" i="8" s="1"/>
  <c r="AT37" i="8"/>
  <c r="AT73" i="8"/>
  <c r="Z73" i="8"/>
  <c r="AH73" i="8" s="1"/>
  <c r="AS73" i="8" s="1"/>
  <c r="AT68" i="8"/>
  <c r="Z68" i="8"/>
  <c r="AH68" i="8" s="1"/>
  <c r="AS68" i="8" s="1"/>
  <c r="Z28" i="8"/>
  <c r="AH28" i="8" s="1"/>
  <c r="AS28" i="8" s="1"/>
  <c r="Z40" i="8"/>
  <c r="AH40" i="8" s="1"/>
  <c r="AS40" i="8" s="1"/>
  <c r="AT43" i="8"/>
  <c r="AT44" i="8"/>
  <c r="AT50" i="8"/>
  <c r="Z50" i="8"/>
  <c r="AH50" i="8" s="1"/>
  <c r="AS50" i="8" s="1"/>
  <c r="AT72" i="8"/>
  <c r="Z72" i="8"/>
  <c r="AH72" i="8" s="1"/>
  <c r="AS72" i="8" s="1"/>
  <c r="Z84" i="8"/>
  <c r="AH84" i="8" s="1"/>
  <c r="AS84" i="8" s="1"/>
  <c r="AT84" i="8"/>
  <c r="AT58" i="8"/>
  <c r="Z58" i="8"/>
  <c r="AH58" i="8" s="1"/>
  <c r="AS58" i="8" s="1"/>
  <c r="AT74" i="8"/>
  <c r="Z74" i="8"/>
  <c r="AH74" i="8" s="1"/>
  <c r="AS74" i="8" s="1"/>
  <c r="Z79" i="8"/>
  <c r="AH79" i="8" s="1"/>
  <c r="AS79" i="8" s="1"/>
  <c r="AT79" i="8"/>
  <c r="Z89" i="8"/>
  <c r="AH89" i="8" s="1"/>
  <c r="AS89" i="8" s="1"/>
  <c r="AT89" i="8"/>
  <c r="Z49" i="8"/>
  <c r="AH49" i="8" s="1"/>
  <c r="AS49" i="8" s="1"/>
  <c r="AT49" i="8"/>
  <c r="AT54" i="8"/>
  <c r="Z54" i="8"/>
  <c r="AH54" i="8" s="1"/>
  <c r="AS54" i="8" s="1"/>
  <c r="AT52" i="8"/>
  <c r="AT55" i="8"/>
  <c r="AT59" i="8"/>
  <c r="Z61" i="8"/>
  <c r="AH61" i="8" s="1"/>
  <c r="AS61" i="8" s="1"/>
  <c r="Z65" i="8"/>
  <c r="AH65" i="8" s="1"/>
  <c r="AS65" i="8" s="1"/>
  <c r="Z67" i="8"/>
  <c r="AH67" i="8" s="1"/>
  <c r="AS67" i="8" s="1"/>
  <c r="AT67" i="8"/>
  <c r="AT63" i="8"/>
  <c r="AT69" i="8"/>
  <c r="Z69" i="8"/>
  <c r="AH69" i="8" s="1"/>
  <c r="AS69" i="8" s="1"/>
  <c r="Z71" i="8"/>
  <c r="AH71" i="8" s="1"/>
  <c r="AS71" i="8" s="1"/>
  <c r="AT71" i="8"/>
  <c r="AT80" i="8"/>
  <c r="Z80" i="8"/>
  <c r="AH80" i="8" s="1"/>
  <c r="AS80" i="8" s="1"/>
  <c r="AT77" i="8"/>
  <c r="Z77" i="8"/>
  <c r="AH77" i="8" s="1"/>
  <c r="AS77" i="8" s="1"/>
  <c r="AT83" i="8"/>
  <c r="AT86" i="8"/>
  <c r="Z88" i="8"/>
  <c r="AH88" i="8" s="1"/>
  <c r="AS88" i="8" s="1"/>
  <c r="AT88" i="8"/>
  <c r="Z82" i="8"/>
  <c r="S71" i="8" l="1"/>
  <c r="AA71" i="8" s="1"/>
  <c r="T44" i="8"/>
  <c r="X44" i="8" s="1"/>
  <c r="T80" i="8"/>
  <c r="X80" i="8" s="1"/>
  <c r="T9" i="8"/>
  <c r="X9" i="8" s="1"/>
  <c r="T89" i="8"/>
  <c r="U89" i="8" s="1"/>
  <c r="T78" i="8"/>
  <c r="X78" i="8" s="1"/>
  <c r="T6" i="8"/>
  <c r="AB6" i="8" s="1"/>
  <c r="T58" i="8"/>
  <c r="X58" i="8" s="1"/>
  <c r="T40" i="8"/>
  <c r="AB40" i="8" s="1"/>
  <c r="T79" i="8"/>
  <c r="U79" i="8" s="1"/>
  <c r="T27" i="8"/>
  <c r="AB27" i="8" s="1"/>
  <c r="T5" i="8"/>
  <c r="U5" i="8" s="1"/>
  <c r="T84" i="8"/>
  <c r="U84" i="8" s="1"/>
  <c r="T31" i="8"/>
  <c r="AB31" i="8" s="1"/>
  <c r="T13" i="8"/>
  <c r="X13" i="8" s="1"/>
  <c r="T72" i="8"/>
  <c r="AB72" i="8" s="1"/>
  <c r="T35" i="8"/>
  <c r="AB35" i="8" s="1"/>
  <c r="S89" i="8"/>
  <c r="W89" i="8" s="1"/>
  <c r="S72" i="8"/>
  <c r="AA72" i="8" s="1"/>
  <c r="S30" i="8"/>
  <c r="V30" i="8" s="1"/>
  <c r="S78" i="8"/>
  <c r="AA78" i="8" s="1"/>
  <c r="S49" i="8"/>
  <c r="W49" i="8" s="1"/>
  <c r="S86" i="8"/>
  <c r="W86" i="8" s="1"/>
  <c r="S77" i="8"/>
  <c r="AA77" i="8" s="1"/>
  <c r="S73" i="8"/>
  <c r="W73" i="8" s="1"/>
  <c r="S31" i="8"/>
  <c r="V31" i="8" s="1"/>
  <c r="S79" i="8"/>
  <c r="W79" i="8" s="1"/>
  <c r="S28" i="8"/>
  <c r="W28" i="8" s="1"/>
  <c r="S57" i="8"/>
  <c r="V57" i="8" s="1"/>
  <c r="S13" i="8"/>
  <c r="W13" i="8" s="1"/>
  <c r="S83" i="8"/>
  <c r="W83" i="8" s="1"/>
  <c r="S74" i="8"/>
  <c r="V74" i="8" s="1"/>
  <c r="S56" i="8"/>
  <c r="AA56" i="8" s="1"/>
  <c r="S48" i="8"/>
  <c r="V48" i="8" s="1"/>
  <c r="S76" i="8"/>
  <c r="W76" i="8" s="1"/>
  <c r="S67" i="8"/>
  <c r="W67" i="8" s="1"/>
  <c r="S68" i="8"/>
  <c r="V68" i="8" s="1"/>
  <c r="S6" i="8"/>
  <c r="AA6" i="8" s="1"/>
  <c r="S33" i="8"/>
  <c r="W33" i="8" s="1"/>
  <c r="S87" i="8"/>
  <c r="V87" i="8" s="1"/>
  <c r="S62" i="8"/>
  <c r="W62" i="8" s="1"/>
  <c r="S80" i="8"/>
  <c r="AA80" i="8" s="1"/>
  <c r="S58" i="8"/>
  <c r="W58" i="8" s="1"/>
  <c r="S84" i="8"/>
  <c r="W84" i="8" s="1"/>
  <c r="S40" i="8"/>
  <c r="AA40" i="8" s="1"/>
  <c r="S41" i="8"/>
  <c r="AA41" i="8" s="1"/>
  <c r="T74" i="8"/>
  <c r="AB74" i="8" s="1"/>
  <c r="T30" i="8"/>
  <c r="U30" i="8" s="1"/>
  <c r="T48" i="8"/>
  <c r="AB48" i="8" s="1"/>
  <c r="T86" i="8"/>
  <c r="AB86" i="8" s="1"/>
  <c r="T67" i="8"/>
  <c r="U67" i="8" s="1"/>
  <c r="T62" i="8"/>
  <c r="X62" i="8" s="1"/>
  <c r="T83" i="8"/>
  <c r="AB83" i="8" s="1"/>
  <c r="T37" i="8"/>
  <c r="U37" i="8" s="1"/>
  <c r="T41" i="8"/>
  <c r="AB41" i="8" s="1"/>
  <c r="T87" i="8"/>
  <c r="U87" i="8" s="1"/>
  <c r="T34" i="8"/>
  <c r="X34" i="8" s="1"/>
  <c r="S12" i="8"/>
  <c r="V12" i="8" s="1"/>
  <c r="S51" i="8"/>
  <c r="W51" i="8" s="1"/>
  <c r="S16" i="8"/>
  <c r="V16" i="8" s="1"/>
  <c r="S39" i="8"/>
  <c r="AA39" i="8" s="1"/>
  <c r="S55" i="8"/>
  <c r="AA55" i="8" s="1"/>
  <c r="AE55" i="8" s="1"/>
  <c r="S35" i="8"/>
  <c r="V35" i="8" s="1"/>
  <c r="S70" i="8"/>
  <c r="V70" i="8" s="1"/>
  <c r="S45" i="8"/>
  <c r="W45" i="8" s="1"/>
  <c r="S47" i="8"/>
  <c r="AA47" i="8" s="1"/>
  <c r="S4" i="8"/>
  <c r="V4" i="8" s="1"/>
  <c r="S53" i="8"/>
  <c r="W53" i="8" s="1"/>
  <c r="S46" i="8"/>
  <c r="V46" i="8" s="1"/>
  <c r="S34" i="8"/>
  <c r="W34" i="8" s="1"/>
  <c r="S15" i="8"/>
  <c r="W15" i="8" s="1"/>
  <c r="S20" i="8"/>
  <c r="AA20" i="8" s="1"/>
  <c r="S36" i="8"/>
  <c r="AA36" i="8" s="1"/>
  <c r="S29" i="8"/>
  <c r="AA29" i="8" s="1"/>
  <c r="S9" i="8"/>
  <c r="W9" i="8" s="1"/>
  <c r="S11" i="8"/>
  <c r="W11" i="8" s="1"/>
  <c r="S60" i="8"/>
  <c r="AA60" i="8" s="1"/>
  <c r="S85" i="8"/>
  <c r="AA85" i="8" s="1"/>
  <c r="S42" i="8"/>
  <c r="V42" i="8" s="1"/>
  <c r="S26" i="8"/>
  <c r="AA26" i="8" s="1"/>
  <c r="S18" i="8"/>
  <c r="AA18" i="8" s="1"/>
  <c r="S81" i="8"/>
  <c r="W81" i="8" s="1"/>
  <c r="S59" i="8"/>
  <c r="AA59" i="8" s="1"/>
  <c r="AI59" i="8" s="1"/>
  <c r="S10" i="8"/>
  <c r="W10" i="8" s="1"/>
  <c r="S21" i="8"/>
  <c r="W21" i="8" s="1"/>
  <c r="S27" i="8"/>
  <c r="W27" i="8" s="1"/>
  <c r="S63" i="8"/>
  <c r="V63" i="8" s="1"/>
  <c r="S25" i="8"/>
  <c r="AA25" i="8" s="1"/>
  <c r="AI25" i="8" s="1"/>
  <c r="S23" i="8"/>
  <c r="V23" i="8" s="1"/>
  <c r="S52" i="8"/>
  <c r="AA52" i="8" s="1"/>
  <c r="AE52" i="8" s="1"/>
  <c r="S5" i="8"/>
  <c r="W5" i="8" s="1"/>
  <c r="S50" i="8"/>
  <c r="W50" i="8" s="1"/>
  <c r="S88" i="8"/>
  <c r="V88" i="8" s="1"/>
  <c r="S3" i="8"/>
  <c r="W3" i="8" s="1"/>
  <c r="S61" i="8"/>
  <c r="W61" i="8" s="1"/>
  <c r="S90" i="8"/>
  <c r="W90" i="8" s="1"/>
  <c r="S19" i="8"/>
  <c r="V19" i="8" s="1"/>
  <c r="S17" i="8"/>
  <c r="W17" i="8" s="1"/>
  <c r="S37" i="8"/>
  <c r="W37" i="8" s="1"/>
  <c r="S54" i="8"/>
  <c r="W54" i="8" s="1"/>
  <c r="T73" i="8"/>
  <c r="X73" i="8" s="1"/>
  <c r="T60" i="8"/>
  <c r="AB60" i="8" s="1"/>
  <c r="T8" i="8"/>
  <c r="X8" i="8" s="1"/>
  <c r="T18" i="8"/>
  <c r="AB18" i="8" s="1"/>
  <c r="T33" i="8"/>
  <c r="X33" i="8" s="1"/>
  <c r="T53" i="8"/>
  <c r="U53" i="8" s="1"/>
  <c r="T16" i="8"/>
  <c r="AB16" i="8" s="1"/>
  <c r="T17" i="8"/>
  <c r="AB17" i="8" s="1"/>
  <c r="AC17" i="8" s="1"/>
  <c r="T68" i="8"/>
  <c r="AB68" i="8" s="1"/>
  <c r="T12" i="8"/>
  <c r="AB12" i="8" s="1"/>
  <c r="T21" i="8"/>
  <c r="U21" i="8" s="1"/>
  <c r="T32" i="8"/>
  <c r="AB32" i="8" s="1"/>
  <c r="AJ32" i="8" s="1"/>
  <c r="T90" i="8"/>
  <c r="U90" i="8" s="1"/>
  <c r="T70" i="8"/>
  <c r="X70" i="8" s="1"/>
  <c r="T64" i="8"/>
  <c r="AB64" i="8" s="1"/>
  <c r="T45" i="8"/>
  <c r="U45" i="8" s="1"/>
  <c r="T42" i="8"/>
  <c r="X42" i="8" s="1"/>
  <c r="T26" i="8"/>
  <c r="AB26" i="8" s="1"/>
  <c r="T23" i="8"/>
  <c r="AB23" i="8" s="1"/>
  <c r="T3" i="8"/>
  <c r="X3" i="8" s="1"/>
  <c r="T85" i="8"/>
  <c r="X85" i="8" s="1"/>
  <c r="T39" i="8"/>
  <c r="AB39" i="8" s="1"/>
  <c r="T76" i="8"/>
  <c r="AB76" i="8" s="1"/>
  <c r="T4" i="8"/>
  <c r="AB4" i="8" s="1"/>
  <c r="T20" i="8"/>
  <c r="X20" i="8" s="1"/>
  <c r="T15" i="8"/>
  <c r="U15" i="8" s="1"/>
  <c r="T61" i="8"/>
  <c r="X61" i="8" s="1"/>
  <c r="T25" i="8"/>
  <c r="AB25" i="8" s="1"/>
  <c r="T36" i="8"/>
  <c r="X36" i="8" s="1"/>
  <c r="T57" i="8"/>
  <c r="AB57" i="8" s="1"/>
  <c r="T88" i="8"/>
  <c r="X88" i="8" s="1"/>
  <c r="S69" i="8"/>
  <c r="V69" i="8" s="1"/>
  <c r="T51" i="8"/>
  <c r="X51" i="8" s="1"/>
  <c r="T52" i="8"/>
  <c r="U52" i="8" s="1"/>
  <c r="T54" i="8"/>
  <c r="X54" i="8" s="1"/>
  <c r="S24" i="8"/>
  <c r="V24" i="8" s="1"/>
  <c r="S38" i="8"/>
  <c r="W38" i="8" s="1"/>
  <c r="T81" i="8"/>
  <c r="X81" i="8" s="1"/>
  <c r="T7" i="8"/>
  <c r="AB7" i="8" s="1"/>
  <c r="T63" i="8"/>
  <c r="U63" i="8" s="1"/>
  <c r="T10" i="8"/>
  <c r="AB10" i="8" s="1"/>
  <c r="AF10" i="8" s="1"/>
  <c r="T47" i="8"/>
  <c r="U47" i="8" s="1"/>
  <c r="T11" i="8"/>
  <c r="AB11" i="8" s="1"/>
  <c r="T38" i="8"/>
  <c r="U38" i="8" s="1"/>
  <c r="T29" i="8"/>
  <c r="AB29" i="8" s="1"/>
  <c r="T46" i="8"/>
  <c r="X46" i="8" s="1"/>
  <c r="T65" i="8"/>
  <c r="X65" i="8" s="1"/>
  <c r="T66" i="8"/>
  <c r="U66" i="8" s="1"/>
  <c r="S44" i="8"/>
  <c r="V44" i="8" s="1"/>
  <c r="T28" i="8"/>
  <c r="U28" i="8" s="1"/>
  <c r="T55" i="8"/>
  <c r="U55" i="8" s="1"/>
  <c r="T43" i="8"/>
  <c r="X43" i="8" s="1"/>
  <c r="T24" i="8"/>
  <c r="X24" i="8" s="1"/>
  <c r="T22" i="8"/>
  <c r="U22" i="8" s="1"/>
  <c r="S75" i="8"/>
  <c r="V75" i="8" s="1"/>
  <c r="S14" i="8"/>
  <c r="W14" i="8" s="1"/>
  <c r="S32" i="8"/>
  <c r="V32" i="8" s="1"/>
  <c r="T19" i="8"/>
  <c r="U19" i="8" s="1"/>
  <c r="S7" i="8"/>
  <c r="V7" i="8" s="1"/>
  <c r="S22" i="8"/>
  <c r="AA22" i="8" s="1"/>
  <c r="S65" i="8"/>
  <c r="W65" i="8" s="1"/>
  <c r="T75" i="8"/>
  <c r="U75" i="8" s="1"/>
  <c r="T14" i="8"/>
  <c r="X14" i="8" s="1"/>
  <c r="T59" i="8"/>
  <c r="X59" i="8" s="1"/>
  <c r="T49" i="8"/>
  <c r="X49" i="8" s="1"/>
  <c r="S8" i="8"/>
  <c r="V8" i="8" s="1"/>
  <c r="T50" i="8"/>
  <c r="U50" i="8" s="1"/>
  <c r="S66" i="8"/>
  <c r="W66" i="8" s="1"/>
  <c r="S64" i="8"/>
  <c r="W64" i="8" s="1"/>
  <c r="X71" i="8"/>
  <c r="U71" i="8"/>
  <c r="T82" i="8"/>
  <c r="U82" i="8" s="1"/>
  <c r="T77" i="8"/>
  <c r="S82" i="8"/>
  <c r="W82" i="8" s="1"/>
  <c r="S43" i="8"/>
  <c r="AA43" i="8" s="1"/>
  <c r="AE43" i="8" s="1"/>
  <c r="T69" i="8"/>
  <c r="U69" i="8" s="1"/>
  <c r="T56" i="8"/>
  <c r="AH44" i="8"/>
  <c r="AS44" i="8" s="1"/>
  <c r="AH8" i="8"/>
  <c r="AS8" i="8" s="1"/>
  <c r="AH38" i="8"/>
  <c r="AS38" i="8" s="1"/>
  <c r="AT92" i="8"/>
  <c r="AB71" i="8"/>
  <c r="AF71" i="8" s="1"/>
  <c r="AH82" i="8"/>
  <c r="AS82" i="8" s="1"/>
  <c r="U44" i="8" l="1"/>
  <c r="AB44" i="8"/>
  <c r="AJ44" i="8" s="1"/>
  <c r="V71" i="8"/>
  <c r="W71" i="8"/>
  <c r="AB80" i="8"/>
  <c r="AC80" i="8" s="1"/>
  <c r="U80" i="8"/>
  <c r="U9" i="8"/>
  <c r="AB9" i="8"/>
  <c r="AC9" i="8" s="1"/>
  <c r="X89" i="8"/>
  <c r="AB89" i="8"/>
  <c r="AC89" i="8" s="1"/>
  <c r="U78" i="8"/>
  <c r="AB78" i="8"/>
  <c r="AF78" i="8" s="1"/>
  <c r="U6" i="8"/>
  <c r="X6" i="8"/>
  <c r="U58" i="8"/>
  <c r="AB58" i="8"/>
  <c r="AF58" i="8" s="1"/>
  <c r="AB84" i="8"/>
  <c r="AF84" i="8" s="1"/>
  <c r="X31" i="8"/>
  <c r="X84" i="8"/>
  <c r="U40" i="8"/>
  <c r="X40" i="8"/>
  <c r="U31" i="8"/>
  <c r="AA89" i="8"/>
  <c r="AI89" i="8" s="1"/>
  <c r="AB13" i="8"/>
  <c r="AJ13" i="8" s="1"/>
  <c r="U13" i="8"/>
  <c r="AB79" i="8"/>
  <c r="AJ79" i="8" s="1"/>
  <c r="X79" i="8"/>
  <c r="U35" i="8"/>
  <c r="X35" i="8"/>
  <c r="X27" i="8"/>
  <c r="U27" i="8"/>
  <c r="U72" i="8"/>
  <c r="AB5" i="8"/>
  <c r="AC5" i="8" s="1"/>
  <c r="X5" i="8"/>
  <c r="X72" i="8"/>
  <c r="W30" i="8"/>
  <c r="AA30" i="8"/>
  <c r="AD30" i="8" s="1"/>
  <c r="V89" i="8"/>
  <c r="V77" i="8"/>
  <c r="W77" i="8"/>
  <c r="V72" i="8"/>
  <c r="W72" i="8"/>
  <c r="AA79" i="8"/>
  <c r="AD79" i="8" s="1"/>
  <c r="AA76" i="8"/>
  <c r="AE76" i="8" s="1"/>
  <c r="V76" i="8"/>
  <c r="V33" i="8"/>
  <c r="V49" i="8"/>
  <c r="AA49" i="8"/>
  <c r="AE49" i="8" s="1"/>
  <c r="W48" i="8"/>
  <c r="V13" i="8"/>
  <c r="W78" i="8"/>
  <c r="V78" i="8"/>
  <c r="AA13" i="8"/>
  <c r="AE13" i="8" s="1"/>
  <c r="W40" i="8"/>
  <c r="V40" i="8"/>
  <c r="W6" i="8"/>
  <c r="V6" i="8"/>
  <c r="AA48" i="8"/>
  <c r="AE48" i="8" s="1"/>
  <c r="AA33" i="8"/>
  <c r="AE33" i="8" s="1"/>
  <c r="V79" i="8"/>
  <c r="V80" i="8"/>
  <c r="V67" i="8"/>
  <c r="AA67" i="8"/>
  <c r="AD67" i="8" s="1"/>
  <c r="V83" i="8"/>
  <c r="W41" i="8"/>
  <c r="AA28" i="8"/>
  <c r="AI28" i="8" s="1"/>
  <c r="AA86" i="8"/>
  <c r="AE86" i="8" s="1"/>
  <c r="V86" i="8"/>
  <c r="W87" i="8"/>
  <c r="AA83" i="8"/>
  <c r="AE83" i="8" s="1"/>
  <c r="W80" i="8"/>
  <c r="V28" i="8"/>
  <c r="V41" i="8"/>
  <c r="X74" i="8"/>
  <c r="AA74" i="8"/>
  <c r="AE74" i="8" s="1"/>
  <c r="W74" i="8"/>
  <c r="V73" i="8"/>
  <c r="AA73" i="8"/>
  <c r="AD73" i="8" s="1"/>
  <c r="U74" i="8"/>
  <c r="AA87" i="8"/>
  <c r="AE87" i="8" s="1"/>
  <c r="U62" i="8"/>
  <c r="AB62" i="8"/>
  <c r="AF62" i="8" s="1"/>
  <c r="AA84" i="8"/>
  <c r="AI84" i="8" s="1"/>
  <c r="AA68" i="8"/>
  <c r="AI68" i="8" s="1"/>
  <c r="AA57" i="8"/>
  <c r="AI57" i="8" s="1"/>
  <c r="W57" i="8"/>
  <c r="V56" i="8"/>
  <c r="W68" i="8"/>
  <c r="V58" i="8"/>
  <c r="W56" i="8"/>
  <c r="AA31" i="8"/>
  <c r="AD31" i="8" s="1"/>
  <c r="AA58" i="8"/>
  <c r="AD58" i="8" s="1"/>
  <c r="X30" i="8"/>
  <c r="AA62" i="8"/>
  <c r="AD62" i="8" s="1"/>
  <c r="W31" i="8"/>
  <c r="V10" i="8"/>
  <c r="AB30" i="8"/>
  <c r="AF30" i="8" s="1"/>
  <c r="V62" i="8"/>
  <c r="V84" i="8"/>
  <c r="W12" i="8"/>
  <c r="V11" i="8"/>
  <c r="W60" i="8"/>
  <c r="X41" i="8"/>
  <c r="X48" i="8"/>
  <c r="U48" i="8"/>
  <c r="AA51" i="8"/>
  <c r="AE51" i="8" s="1"/>
  <c r="U41" i="8"/>
  <c r="AA81" i="8"/>
  <c r="AD81" i="8" s="1"/>
  <c r="AA53" i="8"/>
  <c r="AE53" i="8" s="1"/>
  <c r="V53" i="8"/>
  <c r="U34" i="8"/>
  <c r="AB34" i="8"/>
  <c r="AF34" i="8" s="1"/>
  <c r="V81" i="8"/>
  <c r="W4" i="8"/>
  <c r="AA11" i="8"/>
  <c r="AI11" i="8" s="1"/>
  <c r="X37" i="8"/>
  <c r="AB37" i="8"/>
  <c r="AC37" i="8" s="1"/>
  <c r="AA4" i="8"/>
  <c r="AE4" i="8" s="1"/>
  <c r="AA12" i="8"/>
  <c r="AE12" i="8" s="1"/>
  <c r="X86" i="8"/>
  <c r="U86" i="8"/>
  <c r="AA35" i="8"/>
  <c r="AI35" i="8" s="1"/>
  <c r="X87" i="8"/>
  <c r="W36" i="8"/>
  <c r="W42" i="8"/>
  <c r="V85" i="8"/>
  <c r="V36" i="8"/>
  <c r="W85" i="8"/>
  <c r="W16" i="8"/>
  <c r="W20" i="8"/>
  <c r="W55" i="8"/>
  <c r="AA16" i="8"/>
  <c r="AD16" i="8" s="1"/>
  <c r="AB67" i="8"/>
  <c r="AF67" i="8" s="1"/>
  <c r="V20" i="8"/>
  <c r="V55" i="8"/>
  <c r="W46" i="8"/>
  <c r="X67" i="8"/>
  <c r="U83" i="8"/>
  <c r="AA42" i="8"/>
  <c r="AD42" i="8" s="1"/>
  <c r="X83" i="8"/>
  <c r="AB87" i="8"/>
  <c r="AF87" i="8" s="1"/>
  <c r="W35" i="8"/>
  <c r="V51" i="8"/>
  <c r="V60" i="8"/>
  <c r="AA34" i="8"/>
  <c r="AI34" i="8" s="1"/>
  <c r="W26" i="8"/>
  <c r="V26" i="8"/>
  <c r="AA70" i="8"/>
  <c r="AE70" i="8" s="1"/>
  <c r="W70" i="8"/>
  <c r="V34" i="8"/>
  <c r="AB36" i="8"/>
  <c r="AF36" i="8" s="1"/>
  <c r="U36" i="8"/>
  <c r="AA46" i="8"/>
  <c r="AE46" i="8" s="1"/>
  <c r="V18" i="8"/>
  <c r="X60" i="8"/>
  <c r="X12" i="8"/>
  <c r="W18" i="8"/>
  <c r="V39" i="8"/>
  <c r="U12" i="8"/>
  <c r="W39" i="8"/>
  <c r="U26" i="8"/>
  <c r="V29" i="8"/>
  <c r="X26" i="8"/>
  <c r="W29" i="8"/>
  <c r="V17" i="8"/>
  <c r="V25" i="8"/>
  <c r="W25" i="8"/>
  <c r="AA17" i="8"/>
  <c r="AD17" i="8" s="1"/>
  <c r="V59" i="8"/>
  <c r="V45" i="8"/>
  <c r="U20" i="8"/>
  <c r="AB20" i="8"/>
  <c r="AJ20" i="8" s="1"/>
  <c r="U68" i="8"/>
  <c r="W63" i="8"/>
  <c r="AA63" i="8"/>
  <c r="AI63" i="8" s="1"/>
  <c r="W59" i="8"/>
  <c r="AA10" i="8"/>
  <c r="AI10" i="8" s="1"/>
  <c r="U60" i="8"/>
  <c r="U23" i="8"/>
  <c r="V9" i="8"/>
  <c r="AA9" i="8"/>
  <c r="AE9" i="8" s="1"/>
  <c r="X57" i="8"/>
  <c r="V47" i="8"/>
  <c r="AA15" i="8"/>
  <c r="AE15" i="8" s="1"/>
  <c r="X23" i="8"/>
  <c r="U57" i="8"/>
  <c r="W47" i="8"/>
  <c r="U32" i="8"/>
  <c r="AB3" i="8"/>
  <c r="AC3" i="8" s="1"/>
  <c r="AA3" i="8"/>
  <c r="AE3" i="8" s="1"/>
  <c r="AB42" i="8"/>
  <c r="AJ42" i="8" s="1"/>
  <c r="V3" i="8"/>
  <c r="AA23" i="8"/>
  <c r="AI23" i="8" s="1"/>
  <c r="U42" i="8"/>
  <c r="AA45" i="8"/>
  <c r="AD45" i="8" s="1"/>
  <c r="X68" i="8"/>
  <c r="V15" i="8"/>
  <c r="AB51" i="8"/>
  <c r="AF51" i="8" s="1"/>
  <c r="V21" i="8"/>
  <c r="AA21" i="8"/>
  <c r="AI21" i="8" s="1"/>
  <c r="AM21" i="8" s="1"/>
  <c r="X32" i="8"/>
  <c r="W23" i="8"/>
  <c r="U85" i="8"/>
  <c r="X21" i="8"/>
  <c r="AB8" i="8"/>
  <c r="AC8" i="8" s="1"/>
  <c r="U16" i="8"/>
  <c r="V50" i="8"/>
  <c r="AB21" i="8"/>
  <c r="AC21" i="8" s="1"/>
  <c r="U8" i="8"/>
  <c r="AB90" i="8"/>
  <c r="AF90" i="8" s="1"/>
  <c r="AA61" i="8"/>
  <c r="AE61" i="8" s="1"/>
  <c r="V52" i="8"/>
  <c r="AA50" i="8"/>
  <c r="AD50" i="8" s="1"/>
  <c r="AB85" i="8"/>
  <c r="AC85" i="8" s="1"/>
  <c r="W52" i="8"/>
  <c r="X90" i="8"/>
  <c r="X16" i="8"/>
  <c r="W88" i="8"/>
  <c r="AA54" i="8"/>
  <c r="AE54" i="8" s="1"/>
  <c r="W19" i="8"/>
  <c r="AA88" i="8"/>
  <c r="AD88" i="8" s="1"/>
  <c r="AA19" i="8"/>
  <c r="AD19" i="8" s="1"/>
  <c r="V54" i="8"/>
  <c r="AB15" i="8"/>
  <c r="AC15" i="8" s="1"/>
  <c r="V61" i="8"/>
  <c r="U3" i="8"/>
  <c r="V27" i="8"/>
  <c r="AA90" i="8"/>
  <c r="AD90" i="8" s="1"/>
  <c r="X4" i="8"/>
  <c r="U4" i="8"/>
  <c r="AB73" i="8"/>
  <c r="AF73" i="8" s="1"/>
  <c r="U73" i="8"/>
  <c r="AB45" i="8"/>
  <c r="AC45" i="8" s="1"/>
  <c r="X45" i="8"/>
  <c r="X53" i="8"/>
  <c r="X25" i="8"/>
  <c r="AB53" i="8"/>
  <c r="AC53" i="8" s="1"/>
  <c r="U25" i="8"/>
  <c r="AA5" i="8"/>
  <c r="AE5" i="8" s="1"/>
  <c r="AA27" i="8"/>
  <c r="AI27" i="8" s="1"/>
  <c r="AM27" i="8" s="1"/>
  <c r="V37" i="8"/>
  <c r="AA69" i="8"/>
  <c r="AI69" i="8" s="1"/>
  <c r="AL69" i="8" s="1"/>
  <c r="U33" i="8"/>
  <c r="AB33" i="8"/>
  <c r="AJ33" i="8" s="1"/>
  <c r="AA37" i="8"/>
  <c r="AI37" i="8" s="1"/>
  <c r="AM37" i="8" s="1"/>
  <c r="V5" i="8"/>
  <c r="V90" i="8"/>
  <c r="X76" i="8"/>
  <c r="U76" i="8"/>
  <c r="X15" i="8"/>
  <c r="U39" i="8"/>
  <c r="AB88" i="8"/>
  <c r="AF88" i="8" s="1"/>
  <c r="X18" i="8"/>
  <c r="U17" i="8"/>
  <c r="U51" i="8"/>
  <c r="W69" i="8"/>
  <c r="U64" i="8"/>
  <c r="X64" i="8"/>
  <c r="X39" i="8"/>
  <c r="X17" i="8"/>
  <c r="U88" i="8"/>
  <c r="U18" i="8"/>
  <c r="U70" i="8"/>
  <c r="AB70" i="8"/>
  <c r="AF70" i="8" s="1"/>
  <c r="U61" i="8"/>
  <c r="AB61" i="8"/>
  <c r="AF61" i="8" s="1"/>
  <c r="U54" i="8"/>
  <c r="AB52" i="8"/>
  <c r="AJ52" i="8" s="1"/>
  <c r="AN52" i="8" s="1"/>
  <c r="X52" i="8"/>
  <c r="AB54" i="8"/>
  <c r="AC54" i="8" s="1"/>
  <c r="W24" i="8"/>
  <c r="AA24" i="8"/>
  <c r="AI24" i="8" s="1"/>
  <c r="AL24" i="8" s="1"/>
  <c r="AA38" i="8"/>
  <c r="AE38" i="8" s="1"/>
  <c r="V38" i="8"/>
  <c r="X38" i="8"/>
  <c r="AA44" i="8"/>
  <c r="AD44" i="8" s="1"/>
  <c r="AB63" i="8"/>
  <c r="AJ63" i="8" s="1"/>
  <c r="AK63" i="8" s="1"/>
  <c r="AB38" i="8"/>
  <c r="AF38" i="8" s="1"/>
  <c r="X63" i="8"/>
  <c r="X10" i="8"/>
  <c r="X29" i="8"/>
  <c r="U29" i="8"/>
  <c r="W44" i="8"/>
  <c r="AB66" i="8"/>
  <c r="AF66" i="8" s="1"/>
  <c r="U81" i="8"/>
  <c r="U10" i="8"/>
  <c r="X66" i="8"/>
  <c r="U65" i="8"/>
  <c r="AB46" i="8"/>
  <c r="AJ46" i="8" s="1"/>
  <c r="AB81" i="8"/>
  <c r="AC81" i="8" s="1"/>
  <c r="U46" i="8"/>
  <c r="AB65" i="8"/>
  <c r="AF65" i="8" s="1"/>
  <c r="X47" i="8"/>
  <c r="U7" i="8"/>
  <c r="AB47" i="8"/>
  <c r="AJ47" i="8" s="1"/>
  <c r="U11" i="8"/>
  <c r="X11" i="8"/>
  <c r="X7" i="8"/>
  <c r="X28" i="8"/>
  <c r="AB28" i="8"/>
  <c r="AC28" i="8" s="1"/>
  <c r="AJ10" i="8"/>
  <c r="AK10" i="8" s="1"/>
  <c r="AC10" i="8"/>
  <c r="U43" i="8"/>
  <c r="AB43" i="8"/>
  <c r="AJ43" i="8" s="1"/>
  <c r="AN43" i="8" s="1"/>
  <c r="W32" i="8"/>
  <c r="U24" i="8"/>
  <c r="AB24" i="8"/>
  <c r="AF24" i="8" s="1"/>
  <c r="X22" i="8"/>
  <c r="U14" i="8"/>
  <c r="W8" i="8"/>
  <c r="AB14" i="8"/>
  <c r="AC14" i="8" s="1"/>
  <c r="AA8" i="8"/>
  <c r="AE8" i="8" s="1"/>
  <c r="X55" i="8"/>
  <c r="AB49" i="8"/>
  <c r="AJ49" i="8" s="1"/>
  <c r="AN49" i="8" s="1"/>
  <c r="U49" i="8"/>
  <c r="V22" i="8"/>
  <c r="AB55" i="8"/>
  <c r="AF55" i="8" s="1"/>
  <c r="W22" i="8"/>
  <c r="V14" i="8"/>
  <c r="AA14" i="8"/>
  <c r="AE14" i="8" s="1"/>
  <c r="AB75" i="8"/>
  <c r="AJ75" i="8" s="1"/>
  <c r="AA65" i="8"/>
  <c r="AE65" i="8" s="1"/>
  <c r="AA7" i="8"/>
  <c r="AI7" i="8" s="1"/>
  <c r="AA32" i="8"/>
  <c r="AI32" i="8" s="1"/>
  <c r="AA75" i="8"/>
  <c r="AI75" i="8" s="1"/>
  <c r="AB22" i="8"/>
  <c r="AJ22" i="8" s="1"/>
  <c r="AN22" i="8" s="1"/>
  <c r="U59" i="8"/>
  <c r="W75" i="8"/>
  <c r="AB59" i="8"/>
  <c r="AF59" i="8" s="1"/>
  <c r="V65" i="8"/>
  <c r="X19" i="8"/>
  <c r="AB19" i="8"/>
  <c r="AJ19" i="8" s="1"/>
  <c r="W7" i="8"/>
  <c r="X75" i="8"/>
  <c r="AB50" i="8"/>
  <c r="AC50" i="8" s="1"/>
  <c r="X50" i="8"/>
  <c r="V64" i="8"/>
  <c r="V66" i="8"/>
  <c r="AA64" i="8"/>
  <c r="AE64" i="8" s="1"/>
  <c r="AA66" i="8"/>
  <c r="AE66" i="8" s="1"/>
  <c r="V82" i="8"/>
  <c r="AA82" i="8"/>
  <c r="AE82" i="8" s="1"/>
  <c r="X69" i="8"/>
  <c r="AB82" i="8"/>
  <c r="AJ82" i="8" s="1"/>
  <c r="X82" i="8"/>
  <c r="V43" i="8"/>
  <c r="AB69" i="8"/>
  <c r="AJ69" i="8" s="1"/>
  <c r="W43" i="8"/>
  <c r="X77" i="8"/>
  <c r="U77" i="8"/>
  <c r="X56" i="8"/>
  <c r="U56" i="8"/>
  <c r="AB56" i="8"/>
  <c r="AF56" i="8" s="1"/>
  <c r="AB77" i="8"/>
  <c r="AC77" i="8" s="1"/>
  <c r="AF32" i="8"/>
  <c r="AC32" i="8"/>
  <c r="AI43" i="8"/>
  <c r="AM43" i="8" s="1"/>
  <c r="AD43" i="8"/>
  <c r="AS92" i="8"/>
  <c r="AF17" i="8"/>
  <c r="AI52" i="8"/>
  <c r="AL52" i="8" s="1"/>
  <c r="AD25" i="8"/>
  <c r="AD52" i="8"/>
  <c r="AE59" i="8"/>
  <c r="AE25" i="8"/>
  <c r="AI55" i="8"/>
  <c r="AL55" i="8" s="1"/>
  <c r="AD55" i="8"/>
  <c r="AJ17" i="8"/>
  <c r="AK17" i="8" s="1"/>
  <c r="AD59" i="8"/>
  <c r="AJ71" i="8"/>
  <c r="AN71" i="8" s="1"/>
  <c r="AR71" i="8" s="1"/>
  <c r="AC71" i="8"/>
  <c r="AI22" i="8"/>
  <c r="AD22" i="8"/>
  <c r="AE22" i="8"/>
  <c r="AI39" i="8"/>
  <c r="AE39" i="8"/>
  <c r="AD39" i="8"/>
  <c r="AJ76" i="8"/>
  <c r="AF76" i="8"/>
  <c r="AC76" i="8"/>
  <c r="AC57" i="8"/>
  <c r="AJ57" i="8"/>
  <c r="AF57" i="8"/>
  <c r="AJ29" i="8"/>
  <c r="AF29" i="8"/>
  <c r="AC29" i="8"/>
  <c r="AI40" i="8"/>
  <c r="AE40" i="8"/>
  <c r="AD40" i="8"/>
  <c r="AC64" i="8"/>
  <c r="AJ64" i="8"/>
  <c r="AF64" i="8"/>
  <c r="AI78" i="8"/>
  <c r="AE78" i="8"/>
  <c r="AD78" i="8"/>
  <c r="AC11" i="8"/>
  <c r="AJ11" i="8"/>
  <c r="AF11" i="8"/>
  <c r="AC25" i="8"/>
  <c r="AJ25" i="8"/>
  <c r="AF25" i="8"/>
  <c r="AI18" i="8"/>
  <c r="AD18" i="8"/>
  <c r="AE18" i="8"/>
  <c r="AI41" i="8"/>
  <c r="AE41" i="8"/>
  <c r="AD41" i="8"/>
  <c r="AI71" i="8"/>
  <c r="AE71" i="8"/>
  <c r="AD71" i="8"/>
  <c r="AJ60" i="8"/>
  <c r="AF60" i="8"/>
  <c r="AC60" i="8"/>
  <c r="AI77" i="8"/>
  <c r="AE77" i="8"/>
  <c r="AD77" i="8"/>
  <c r="AC12" i="8"/>
  <c r="AJ12" i="8"/>
  <c r="AF12" i="8"/>
  <c r="AI85" i="8"/>
  <c r="AD85" i="8"/>
  <c r="AE85" i="8"/>
  <c r="AF39" i="8"/>
  <c r="AJ39" i="8"/>
  <c r="AC39" i="8"/>
  <c r="AC7" i="8"/>
  <c r="AJ7" i="8"/>
  <c r="AF7" i="8"/>
  <c r="AJ72" i="8"/>
  <c r="AF72" i="8"/>
  <c r="AC72" i="8"/>
  <c r="AJ26" i="8"/>
  <c r="AF26" i="8"/>
  <c r="AC26" i="8"/>
  <c r="AI29" i="8"/>
  <c r="AE29" i="8"/>
  <c r="AD29" i="8"/>
  <c r="AJ35" i="8"/>
  <c r="AC35" i="8"/>
  <c r="AF35" i="8"/>
  <c r="AF74" i="8"/>
  <c r="AJ74" i="8"/>
  <c r="AC74" i="8"/>
  <c r="AI60" i="8"/>
  <c r="AE60" i="8"/>
  <c r="AD60" i="8"/>
  <c r="AC23" i="8"/>
  <c r="AJ23" i="8"/>
  <c r="AF23" i="8"/>
  <c r="AM25" i="8"/>
  <c r="AL25" i="8"/>
  <c r="AJ18" i="8"/>
  <c r="AC18" i="8"/>
  <c r="AF18" i="8"/>
  <c r="AC16" i="8"/>
  <c r="AJ16" i="8"/>
  <c r="AF16" i="8"/>
  <c r="AC83" i="8"/>
  <c r="AJ83" i="8"/>
  <c r="AF83" i="8"/>
  <c r="AC86" i="8"/>
  <c r="AF86" i="8"/>
  <c r="AJ86" i="8"/>
  <c r="AI56" i="8"/>
  <c r="AE56" i="8"/>
  <c r="AD56" i="8"/>
  <c r="AJ4" i="8"/>
  <c r="AF4" i="8"/>
  <c r="AC4" i="8"/>
  <c r="AD36" i="8"/>
  <c r="AE36" i="8"/>
  <c r="AI36" i="8"/>
  <c r="AJ6" i="8"/>
  <c r="AC6" i="8"/>
  <c r="AF6" i="8"/>
  <c r="AI72" i="8"/>
  <c r="AE72" i="8"/>
  <c r="AD72" i="8"/>
  <c r="AC68" i="8"/>
  <c r="AJ68" i="8"/>
  <c r="AF68" i="8"/>
  <c r="AD80" i="8"/>
  <c r="AE80" i="8"/>
  <c r="AI80" i="8"/>
  <c r="AE47" i="8"/>
  <c r="AD47" i="8"/>
  <c r="AI47" i="8"/>
  <c r="AJ41" i="8"/>
  <c r="AF41" i="8"/>
  <c r="AC41" i="8"/>
  <c r="AC31" i="8"/>
  <c r="AJ31" i="8"/>
  <c r="AF31" i="8"/>
  <c r="AK32" i="8"/>
  <c r="AN32" i="8"/>
  <c r="AC27" i="8"/>
  <c r="AJ27" i="8"/>
  <c r="AF27" i="8"/>
  <c r="AI26" i="8"/>
  <c r="AE26" i="8"/>
  <c r="AD26" i="8"/>
  <c r="AI6" i="8"/>
  <c r="AE6" i="8"/>
  <c r="AD6" i="8"/>
  <c r="AL59" i="8"/>
  <c r="AM59" i="8"/>
  <c r="AI20" i="8"/>
  <c r="AE20" i="8"/>
  <c r="AD20" i="8"/>
  <c r="AF40" i="8"/>
  <c r="AJ40" i="8"/>
  <c r="AC40" i="8"/>
  <c r="AJ48" i="8"/>
  <c r="AF48" i="8"/>
  <c r="AC48" i="8"/>
  <c r="AC44" i="8" l="1"/>
  <c r="AF44" i="8"/>
  <c r="AF80" i="8"/>
  <c r="AJ80" i="8"/>
  <c r="AN80" i="8" s="1"/>
  <c r="AF9" i="8"/>
  <c r="AJ9" i="8"/>
  <c r="AN9" i="8" s="1"/>
  <c r="AJ78" i="8"/>
  <c r="AK78" i="8" s="1"/>
  <c r="AF89" i="8"/>
  <c r="AJ89" i="8"/>
  <c r="AN89" i="8" s="1"/>
  <c r="AC78" i="8"/>
  <c r="AJ58" i="8"/>
  <c r="AN58" i="8" s="1"/>
  <c r="AR58" i="8" s="1"/>
  <c r="AC58" i="8"/>
  <c r="AJ84" i="8"/>
  <c r="AN84" i="8" s="1"/>
  <c r="AR84" i="8" s="1"/>
  <c r="AC84" i="8"/>
  <c r="AD89" i="8"/>
  <c r="AE89" i="8"/>
  <c r="AC13" i="8"/>
  <c r="AF13" i="8"/>
  <c r="AE30" i="8"/>
  <c r="AI30" i="8"/>
  <c r="AL30" i="8" s="1"/>
  <c r="AP30" i="8" s="1"/>
  <c r="AF5" i="8"/>
  <c r="AJ5" i="8"/>
  <c r="AK5" i="8" s="1"/>
  <c r="AO5" i="8" s="1"/>
  <c r="AC79" i="8"/>
  <c r="AF79" i="8"/>
  <c r="AE79" i="8"/>
  <c r="AI79" i="8"/>
  <c r="AL79" i="8" s="1"/>
  <c r="AP79" i="8" s="1"/>
  <c r="AI76" i="8"/>
  <c r="AM76" i="8" s="1"/>
  <c r="AQ76" i="8" s="1"/>
  <c r="AD76" i="8"/>
  <c r="AI49" i="8"/>
  <c r="AM49" i="8" s="1"/>
  <c r="AQ49" i="8" s="1"/>
  <c r="AD49" i="8"/>
  <c r="AI13" i="8"/>
  <c r="AL13" i="8" s="1"/>
  <c r="AD13" i="8"/>
  <c r="AD48" i="8"/>
  <c r="AI48" i="8"/>
  <c r="AL48" i="8" s="1"/>
  <c r="AI33" i="8"/>
  <c r="AM33" i="8" s="1"/>
  <c r="AQ33" i="8" s="1"/>
  <c r="AD33" i="8"/>
  <c r="AE67" i="8"/>
  <c r="AI67" i="8"/>
  <c r="AM67" i="8" s="1"/>
  <c r="AD86" i="8"/>
  <c r="AI86" i="8"/>
  <c r="AL86" i="8" s="1"/>
  <c r="AE28" i="8"/>
  <c r="AD28" i="8"/>
  <c r="AD83" i="8"/>
  <c r="AI83" i="8"/>
  <c r="AM83" i="8" s="1"/>
  <c r="AQ83" i="8" s="1"/>
  <c r="AD84" i="8"/>
  <c r="AE84" i="8"/>
  <c r="AE58" i="8"/>
  <c r="AE68" i="8"/>
  <c r="AE73" i="8"/>
  <c r="AI73" i="8"/>
  <c r="AL73" i="8" s="1"/>
  <c r="AP73" i="8" s="1"/>
  <c r="AD68" i="8"/>
  <c r="AI58" i="8"/>
  <c r="AM58" i="8" s="1"/>
  <c r="AI74" i="8"/>
  <c r="AM74" i="8" s="1"/>
  <c r="AQ74" i="8" s="1"/>
  <c r="AJ30" i="8"/>
  <c r="AK30" i="8" s="1"/>
  <c r="AD74" i="8"/>
  <c r="AD87" i="8"/>
  <c r="AE62" i="8"/>
  <c r="AC30" i="8"/>
  <c r="AI87" i="8"/>
  <c r="AM87" i="8" s="1"/>
  <c r="AQ87" i="8" s="1"/>
  <c r="AJ62" i="8"/>
  <c r="AN62" i="8" s="1"/>
  <c r="AR62" i="8" s="1"/>
  <c r="AE57" i="8"/>
  <c r="AC62" i="8"/>
  <c r="AD57" i="8"/>
  <c r="AE31" i="8"/>
  <c r="AI31" i="8"/>
  <c r="AL31" i="8" s="1"/>
  <c r="AP31" i="8" s="1"/>
  <c r="AI62" i="8"/>
  <c r="AL62" i="8" s="1"/>
  <c r="AP62" i="8" s="1"/>
  <c r="AI53" i="8"/>
  <c r="AM53" i="8" s="1"/>
  <c r="AQ53" i="8" s="1"/>
  <c r="AI4" i="8"/>
  <c r="AL4" i="8" s="1"/>
  <c r="AD53" i="8"/>
  <c r="AD4" i="8"/>
  <c r="AD51" i="8"/>
  <c r="AI51" i="8"/>
  <c r="AM51" i="8" s="1"/>
  <c r="AQ51" i="8" s="1"/>
  <c r="AJ34" i="8"/>
  <c r="AK34" i="8" s="1"/>
  <c r="AC34" i="8"/>
  <c r="AE81" i="8"/>
  <c r="AI81" i="8"/>
  <c r="AM81" i="8" s="1"/>
  <c r="AJ87" i="8"/>
  <c r="AK87" i="8" s="1"/>
  <c r="AE11" i="8"/>
  <c r="AD11" i="8"/>
  <c r="AE35" i="8"/>
  <c r="AD35" i="8"/>
  <c r="AE42" i="8"/>
  <c r="AE34" i="8"/>
  <c r="AF37" i="8"/>
  <c r="AJ37" i="8"/>
  <c r="AK37" i="8" s="1"/>
  <c r="AO37" i="8" s="1"/>
  <c r="AD12" i="8"/>
  <c r="AD34" i="8"/>
  <c r="AI12" i="8"/>
  <c r="AM12" i="8" s="1"/>
  <c r="AQ12" i="8" s="1"/>
  <c r="AC87" i="8"/>
  <c r="AI16" i="8"/>
  <c r="AL16" i="8" s="1"/>
  <c r="AP16" i="8" s="1"/>
  <c r="AE16" i="8"/>
  <c r="AC67" i="8"/>
  <c r="AI42" i="8"/>
  <c r="AM42" i="8" s="1"/>
  <c r="AJ67" i="8"/>
  <c r="AN67" i="8" s="1"/>
  <c r="AR67" i="8" s="1"/>
  <c r="AJ36" i="8"/>
  <c r="AK36" i="8" s="1"/>
  <c r="AF42" i="8"/>
  <c r="AC42" i="8"/>
  <c r="AD23" i="8"/>
  <c r="AE23" i="8"/>
  <c r="AC36" i="8"/>
  <c r="AD70" i="8"/>
  <c r="AI70" i="8"/>
  <c r="AL70" i="8" s="1"/>
  <c r="AE17" i="8"/>
  <c r="AI46" i="8"/>
  <c r="AM46" i="8" s="1"/>
  <c r="AQ46" i="8" s="1"/>
  <c r="AD46" i="8"/>
  <c r="AI17" i="8"/>
  <c r="AM17" i="8" s="1"/>
  <c r="AC20" i="8"/>
  <c r="AF3" i="8"/>
  <c r="AF20" i="8"/>
  <c r="AJ3" i="8"/>
  <c r="AN3" i="8" s="1"/>
  <c r="AE63" i="8"/>
  <c r="AD61" i="8"/>
  <c r="AI61" i="8"/>
  <c r="AM61" i="8" s="1"/>
  <c r="AQ61" i="8" s="1"/>
  <c r="AE10" i="8"/>
  <c r="AD10" i="8"/>
  <c r="AD63" i="8"/>
  <c r="AI5" i="8"/>
  <c r="AL5" i="8" s="1"/>
  <c r="AE45" i="8"/>
  <c r="AI15" i="8"/>
  <c r="AM15" i="8" s="1"/>
  <c r="AQ15" i="8" s="1"/>
  <c r="AD9" i="8"/>
  <c r="AI45" i="8"/>
  <c r="AL45" i="8" s="1"/>
  <c r="AP45" i="8" s="1"/>
  <c r="AI9" i="8"/>
  <c r="AL9" i="8" s="1"/>
  <c r="AD15" i="8"/>
  <c r="AI19" i="8"/>
  <c r="AL19" i="8" s="1"/>
  <c r="AP19" i="8" s="1"/>
  <c r="AI3" i="8"/>
  <c r="AM3" i="8" s="1"/>
  <c r="AQ3" i="8" s="1"/>
  <c r="AC51" i="8"/>
  <c r="AJ51" i="8"/>
  <c r="AN51" i="8" s="1"/>
  <c r="AR51" i="8" s="1"/>
  <c r="AD3" i="8"/>
  <c r="AI54" i="8"/>
  <c r="AL54" i="8" s="1"/>
  <c r="AD54" i="8"/>
  <c r="AJ8" i="8"/>
  <c r="AK8" i="8" s="1"/>
  <c r="AO8" i="8" s="1"/>
  <c r="AE19" i="8"/>
  <c r="AF8" i="8"/>
  <c r="AC90" i="8"/>
  <c r="AJ90" i="8"/>
  <c r="AN90" i="8" s="1"/>
  <c r="AR90" i="8" s="1"/>
  <c r="AF53" i="8"/>
  <c r="AJ53" i="8"/>
  <c r="AN53" i="8" s="1"/>
  <c r="AL21" i="8"/>
  <c r="AE21" i="8"/>
  <c r="AQ21" i="8" s="1"/>
  <c r="AD21" i="8"/>
  <c r="AD5" i="8"/>
  <c r="AE88" i="8"/>
  <c r="AI88" i="8"/>
  <c r="AM88" i="8" s="1"/>
  <c r="AF85" i="8"/>
  <c r="AJ85" i="8"/>
  <c r="AN85" i="8" s="1"/>
  <c r="AE27" i="8"/>
  <c r="AQ27" i="8" s="1"/>
  <c r="AJ15" i="8"/>
  <c r="AK15" i="8" s="1"/>
  <c r="AO15" i="8" s="1"/>
  <c r="AE90" i="8"/>
  <c r="AI50" i="8"/>
  <c r="AM50" i="8" s="1"/>
  <c r="AF15" i="8"/>
  <c r="AF33" i="8"/>
  <c r="AE50" i="8"/>
  <c r="AF21" i="8"/>
  <c r="AJ21" i="8"/>
  <c r="AK21" i="8" s="1"/>
  <c r="AO21" i="8" s="1"/>
  <c r="AF45" i="8"/>
  <c r="AI90" i="8"/>
  <c r="AM90" i="8" s="1"/>
  <c r="AC33" i="8"/>
  <c r="AJ73" i="8"/>
  <c r="AK73" i="8" s="1"/>
  <c r="AE69" i="8"/>
  <c r="AL27" i="8"/>
  <c r="AD27" i="8"/>
  <c r="AC73" i="8"/>
  <c r="AE37" i="8"/>
  <c r="AQ37" i="8" s="1"/>
  <c r="AL37" i="8"/>
  <c r="AD37" i="8"/>
  <c r="AD69" i="8"/>
  <c r="AP69" i="8" s="1"/>
  <c r="AM69" i="8"/>
  <c r="AJ45" i="8"/>
  <c r="AK45" i="8" s="1"/>
  <c r="AO45" i="8" s="1"/>
  <c r="AO17" i="8"/>
  <c r="AC88" i="8"/>
  <c r="AJ88" i="8"/>
  <c r="AN88" i="8" s="1"/>
  <c r="AR88" i="8" s="1"/>
  <c r="AC52" i="8"/>
  <c r="AF52" i="8"/>
  <c r="AR52" i="8" s="1"/>
  <c r="AK52" i="8"/>
  <c r="AC70" i="8"/>
  <c r="AJ70" i="8"/>
  <c r="AN70" i="8" s="1"/>
  <c r="AR70" i="8" s="1"/>
  <c r="AC61" i="8"/>
  <c r="AJ61" i="8"/>
  <c r="AN61" i="8" s="1"/>
  <c r="AR61" i="8" s="1"/>
  <c r="AF54" i="8"/>
  <c r="AJ54" i="8"/>
  <c r="AK54" i="8" s="1"/>
  <c r="AO54" i="8" s="1"/>
  <c r="AD24" i="8"/>
  <c r="AP24" i="8" s="1"/>
  <c r="AE24" i="8"/>
  <c r="AM24" i="8"/>
  <c r="AD38" i="8"/>
  <c r="AI38" i="8"/>
  <c r="AM38" i="8" s="1"/>
  <c r="AQ38" i="8" s="1"/>
  <c r="AF63" i="8"/>
  <c r="AI44" i="8"/>
  <c r="AL44" i="8" s="1"/>
  <c r="AP44" i="8" s="1"/>
  <c r="AJ38" i="8"/>
  <c r="AN38" i="8" s="1"/>
  <c r="AR38" i="8" s="1"/>
  <c r="AC38" i="8"/>
  <c r="AE44" i="8"/>
  <c r="AN63" i="8"/>
  <c r="AC63" i="8"/>
  <c r="AO63" i="8" s="1"/>
  <c r="AC46" i="8"/>
  <c r="AF81" i="8"/>
  <c r="AF46" i="8"/>
  <c r="AJ81" i="8"/>
  <c r="AN81" i="8" s="1"/>
  <c r="AN10" i="8"/>
  <c r="AR10" i="8" s="1"/>
  <c r="AC66" i="8"/>
  <c r="AJ66" i="8"/>
  <c r="AN66" i="8" s="1"/>
  <c r="AR66" i="8" s="1"/>
  <c r="AJ65" i="8"/>
  <c r="AK65" i="8" s="1"/>
  <c r="AC65" i="8"/>
  <c r="AC47" i="8"/>
  <c r="AO10" i="8"/>
  <c r="AF28" i="8"/>
  <c r="AJ28" i="8"/>
  <c r="AN28" i="8" s="1"/>
  <c r="AF47" i="8"/>
  <c r="AC43" i="8"/>
  <c r="AK43" i="8"/>
  <c r="AF43" i="8"/>
  <c r="AR43" i="8" s="1"/>
  <c r="AJ24" i="8"/>
  <c r="AN24" i="8" s="1"/>
  <c r="AR24" i="8" s="1"/>
  <c r="AC24" i="8"/>
  <c r="AD65" i="8"/>
  <c r="AI65" i="8"/>
  <c r="AL65" i="8" s="1"/>
  <c r="AD7" i="8"/>
  <c r="AE7" i="8"/>
  <c r="AI8" i="8"/>
  <c r="AL8" i="8" s="1"/>
  <c r="AJ14" i="8"/>
  <c r="AN14" i="8" s="1"/>
  <c r="AD8" i="8"/>
  <c r="AF14" i="8"/>
  <c r="AC59" i="8"/>
  <c r="AK49" i="8"/>
  <c r="AJ55" i="8"/>
  <c r="AK55" i="8" s="1"/>
  <c r="AD32" i="8"/>
  <c r="AF75" i="8"/>
  <c r="AD66" i="8"/>
  <c r="AC55" i="8"/>
  <c r="AF49" i="8"/>
  <c r="AR49" i="8" s="1"/>
  <c r="AC75" i="8"/>
  <c r="AC49" i="8"/>
  <c r="AF19" i="8"/>
  <c r="AC19" i="8"/>
  <c r="AI14" i="8"/>
  <c r="AM14" i="8" s="1"/>
  <c r="AQ14" i="8" s="1"/>
  <c r="AD14" i="8"/>
  <c r="AE32" i="8"/>
  <c r="AD75" i="8"/>
  <c r="AJ59" i="8"/>
  <c r="AK59" i="8" s="1"/>
  <c r="AE75" i="8"/>
  <c r="AI64" i="8"/>
  <c r="AL64" i="8" s="1"/>
  <c r="AF22" i="8"/>
  <c r="AR22" i="8" s="1"/>
  <c r="AK22" i="8"/>
  <c r="AC22" i="8"/>
  <c r="AD64" i="8"/>
  <c r="AJ50" i="8"/>
  <c r="AN50" i="8" s="1"/>
  <c r="AF50" i="8"/>
  <c r="AR32" i="8"/>
  <c r="AI66" i="8"/>
  <c r="AM66" i="8" s="1"/>
  <c r="AQ66" i="8" s="1"/>
  <c r="AD82" i="8"/>
  <c r="AI82" i="8"/>
  <c r="AM82" i="8" s="1"/>
  <c r="AQ82" i="8" s="1"/>
  <c r="AC82" i="8"/>
  <c r="AF82" i="8"/>
  <c r="AQ43" i="8"/>
  <c r="AC69" i="8"/>
  <c r="AF69" i="8"/>
  <c r="AC56" i="8"/>
  <c r="AJ56" i="8"/>
  <c r="AN56" i="8" s="1"/>
  <c r="AR56" i="8" s="1"/>
  <c r="AF77" i="8"/>
  <c r="AJ77" i="8"/>
  <c r="AK77" i="8" s="1"/>
  <c r="AO77" i="8" s="1"/>
  <c r="AO32" i="8"/>
  <c r="AL43" i="8"/>
  <c r="AP43" i="8" s="1"/>
  <c r="AN17" i="8"/>
  <c r="AR17" i="8" s="1"/>
  <c r="AP52" i="8"/>
  <c r="AM55" i="8"/>
  <c r="AQ55" i="8" s="1"/>
  <c r="AP25" i="8"/>
  <c r="AM52" i="8"/>
  <c r="AQ52" i="8" s="1"/>
  <c r="AQ25" i="8"/>
  <c r="AQ59" i="8"/>
  <c r="AP55" i="8"/>
  <c r="AP59" i="8"/>
  <c r="AL22" i="8"/>
  <c r="AP22" i="8" s="1"/>
  <c r="AM22" i="8"/>
  <c r="AQ22" i="8" s="1"/>
  <c r="AN75" i="8"/>
  <c r="AK75" i="8"/>
  <c r="AK71" i="8"/>
  <c r="AO71" i="8" s="1"/>
  <c r="AM63" i="8"/>
  <c r="AL63" i="8"/>
  <c r="AL10" i="8"/>
  <c r="AM10" i="8"/>
  <c r="AM75" i="8"/>
  <c r="AL75" i="8"/>
  <c r="AM32" i="8"/>
  <c r="AL32" i="8"/>
  <c r="AM71" i="8"/>
  <c r="AQ71" i="8" s="1"/>
  <c r="AL71" i="8"/>
  <c r="AP71" i="8" s="1"/>
  <c r="AK11" i="8"/>
  <c r="AO11" i="8" s="1"/>
  <c r="AN11" i="8"/>
  <c r="AR11" i="8" s="1"/>
  <c r="AL20" i="8"/>
  <c r="AP20" i="8" s="1"/>
  <c r="AM20" i="8"/>
  <c r="AQ20" i="8" s="1"/>
  <c r="AL60" i="8"/>
  <c r="AP60" i="8" s="1"/>
  <c r="AM60" i="8"/>
  <c r="AQ60" i="8" s="1"/>
  <c r="AN35" i="8"/>
  <c r="AR35" i="8" s="1"/>
  <c r="AK35" i="8"/>
  <c r="AO35" i="8" s="1"/>
  <c r="AM68" i="8"/>
  <c r="AL68" i="8"/>
  <c r="AK16" i="8"/>
  <c r="AO16" i="8" s="1"/>
  <c r="AN16" i="8"/>
  <c r="AR16" i="8" s="1"/>
  <c r="AN39" i="8"/>
  <c r="AR39" i="8" s="1"/>
  <c r="AK39" i="8"/>
  <c r="AO39" i="8" s="1"/>
  <c r="AK25" i="8"/>
  <c r="AO25" i="8" s="1"/>
  <c r="AN25" i="8"/>
  <c r="AR25" i="8" s="1"/>
  <c r="AM35" i="8"/>
  <c r="AL35" i="8"/>
  <c r="AL57" i="8"/>
  <c r="AM57" i="8"/>
  <c r="AK23" i="8"/>
  <c r="AO23" i="8" s="1"/>
  <c r="AN23" i="8"/>
  <c r="AR23" i="8" s="1"/>
  <c r="AK26" i="8"/>
  <c r="AO26" i="8" s="1"/>
  <c r="AN26" i="8"/>
  <c r="AR26" i="8" s="1"/>
  <c r="AN13" i="8"/>
  <c r="AK13" i="8"/>
  <c r="AL40" i="8"/>
  <c r="AP40" i="8" s="1"/>
  <c r="AM40" i="8"/>
  <c r="AQ40" i="8" s="1"/>
  <c r="AN76" i="8"/>
  <c r="AR76" i="8" s="1"/>
  <c r="AK76" i="8"/>
  <c r="AO76" i="8" s="1"/>
  <c r="AK20" i="8"/>
  <c r="AN20" i="8"/>
  <c r="AL80" i="8"/>
  <c r="AP80" i="8" s="1"/>
  <c r="AM80" i="8"/>
  <c r="AQ80" i="8" s="1"/>
  <c r="AL36" i="8"/>
  <c r="AP36" i="8" s="1"/>
  <c r="AM36" i="8"/>
  <c r="AQ36" i="8" s="1"/>
  <c r="AM28" i="8"/>
  <c r="AL28" i="8"/>
  <c r="AK31" i="8"/>
  <c r="AO31" i="8" s="1"/>
  <c r="AN31" i="8"/>
  <c r="AR31" i="8" s="1"/>
  <c r="AM56" i="8"/>
  <c r="AQ56" i="8" s="1"/>
  <c r="AL56" i="8"/>
  <c r="AP56" i="8" s="1"/>
  <c r="AM89" i="8"/>
  <c r="AL89" i="8"/>
  <c r="AK29" i="8"/>
  <c r="AO29" i="8" s="1"/>
  <c r="AN29" i="8"/>
  <c r="AR29" i="8" s="1"/>
  <c r="AM29" i="8"/>
  <c r="AQ29" i="8" s="1"/>
  <c r="AL29" i="8"/>
  <c r="AP29" i="8" s="1"/>
  <c r="AM6" i="8"/>
  <c r="AQ6" i="8" s="1"/>
  <c r="AL6" i="8"/>
  <c r="AP6" i="8" s="1"/>
  <c r="AK27" i="8"/>
  <c r="AO27" i="8" s="1"/>
  <c r="AN27" i="8"/>
  <c r="AR27" i="8" s="1"/>
  <c r="AN6" i="8"/>
  <c r="AR6" i="8" s="1"/>
  <c r="AK6" i="8"/>
  <c r="AO6" i="8" s="1"/>
  <c r="AN74" i="8"/>
  <c r="AR74" i="8" s="1"/>
  <c r="AK74" i="8"/>
  <c r="AO74" i="8" s="1"/>
  <c r="AK60" i="8"/>
  <c r="AO60" i="8" s="1"/>
  <c r="AN60" i="8"/>
  <c r="AR60" i="8" s="1"/>
  <c r="AL78" i="8"/>
  <c r="AP78" i="8" s="1"/>
  <c r="AM78" i="8"/>
  <c r="AQ78" i="8" s="1"/>
  <c r="AK19" i="8"/>
  <c r="AN19" i="8"/>
  <c r="AM7" i="8"/>
  <c r="AL7" i="8"/>
  <c r="AN40" i="8"/>
  <c r="AR40" i="8" s="1"/>
  <c r="AK40" i="8"/>
  <c r="AO40" i="8" s="1"/>
  <c r="AN33" i="8"/>
  <c r="AK33" i="8"/>
  <c r="AK79" i="8"/>
  <c r="AN79" i="8"/>
  <c r="AK83" i="8"/>
  <c r="AO83" i="8" s="1"/>
  <c r="AN83" i="8"/>
  <c r="AR83" i="8" s="1"/>
  <c r="AM41" i="8"/>
  <c r="AQ41" i="8" s="1"/>
  <c r="AL41" i="8"/>
  <c r="AP41" i="8" s="1"/>
  <c r="AK82" i="8"/>
  <c r="AN82" i="8"/>
  <c r="AK64" i="8"/>
  <c r="AO64" i="8" s="1"/>
  <c r="AN64" i="8"/>
  <c r="AR64" i="8" s="1"/>
  <c r="AK57" i="8"/>
  <c r="AO57" i="8" s="1"/>
  <c r="AN57" i="8"/>
  <c r="AR57" i="8" s="1"/>
  <c r="AM11" i="8"/>
  <c r="AL11" i="8"/>
  <c r="AK12" i="8"/>
  <c r="AO12" i="8" s="1"/>
  <c r="AN12" i="8"/>
  <c r="AR12" i="8" s="1"/>
  <c r="AM77" i="8"/>
  <c r="AQ77" i="8" s="1"/>
  <c r="AL77" i="8"/>
  <c r="AP77" i="8" s="1"/>
  <c r="AK48" i="8"/>
  <c r="AO48" i="8" s="1"/>
  <c r="AN48" i="8"/>
  <c r="AR48" i="8" s="1"/>
  <c r="AK68" i="8"/>
  <c r="AO68" i="8" s="1"/>
  <c r="AN68" i="8"/>
  <c r="AR68" i="8" s="1"/>
  <c r="AK7" i="8"/>
  <c r="AO7" i="8" s="1"/>
  <c r="AN7" i="8"/>
  <c r="AR7" i="8" s="1"/>
  <c r="AK41" i="8"/>
  <c r="AO41" i="8" s="1"/>
  <c r="AN41" i="8"/>
  <c r="AR41" i="8" s="1"/>
  <c r="AK42" i="8"/>
  <c r="AN42" i="8"/>
  <c r="AK44" i="8"/>
  <c r="AN44" i="8"/>
  <c r="AL47" i="8"/>
  <c r="AP47" i="8" s="1"/>
  <c r="AM47" i="8"/>
  <c r="AQ47" i="8" s="1"/>
  <c r="AM34" i="8"/>
  <c r="AL34" i="8"/>
  <c r="AK47" i="8"/>
  <c r="AN47" i="8"/>
  <c r="AM85" i="8"/>
  <c r="AQ85" i="8" s="1"/>
  <c r="AL85" i="8"/>
  <c r="AP85" i="8" s="1"/>
  <c r="AM23" i="8"/>
  <c r="AL23" i="8"/>
  <c r="AL26" i="8"/>
  <c r="AP26" i="8" s="1"/>
  <c r="AM26" i="8"/>
  <c r="AQ26" i="8" s="1"/>
  <c r="AM72" i="8"/>
  <c r="AQ72" i="8" s="1"/>
  <c r="AL72" i="8"/>
  <c r="AP72" i="8" s="1"/>
  <c r="AN4" i="8"/>
  <c r="AR4" i="8" s="1"/>
  <c r="AK4" i="8"/>
  <c r="AO4" i="8" s="1"/>
  <c r="AK86" i="8"/>
  <c r="AO86" i="8" s="1"/>
  <c r="AN86" i="8"/>
  <c r="AR86" i="8" s="1"/>
  <c r="AK18" i="8"/>
  <c r="AO18" i="8" s="1"/>
  <c r="AN18" i="8"/>
  <c r="AR18" i="8" s="1"/>
  <c r="AK69" i="8"/>
  <c r="AN69" i="8"/>
  <c r="AN72" i="8"/>
  <c r="AR72" i="8" s="1"/>
  <c r="AK72" i="8"/>
  <c r="AO72" i="8" s="1"/>
  <c r="AK46" i="8"/>
  <c r="AN46" i="8"/>
  <c r="AM18" i="8"/>
  <c r="AQ18" i="8" s="1"/>
  <c r="AL18" i="8"/>
  <c r="AP18" i="8" s="1"/>
  <c r="AL84" i="8"/>
  <c r="AM84" i="8"/>
  <c r="AM39" i="8"/>
  <c r="AQ39" i="8" s="1"/>
  <c r="AL39" i="8"/>
  <c r="AP39" i="8" s="1"/>
  <c r="B11" i="5"/>
  <c r="A11" i="5"/>
  <c r="I13" i="2"/>
  <c r="I12" i="2"/>
  <c r="H13" i="2"/>
  <c r="H12" i="2"/>
  <c r="AO44" i="8" l="1"/>
  <c r="AR44" i="8"/>
  <c r="AK80" i="8"/>
  <c r="AO80" i="8" s="1"/>
  <c r="AR80" i="8"/>
  <c r="AR9" i="8"/>
  <c r="AK9" i="8"/>
  <c r="AO9" i="8" s="1"/>
  <c r="AN78" i="8"/>
  <c r="AR78" i="8" s="1"/>
  <c r="AK89" i="8"/>
  <c r="AO89" i="8" s="1"/>
  <c r="AR89" i="8"/>
  <c r="AK58" i="8"/>
  <c r="AO58" i="8" s="1"/>
  <c r="AO78" i="8"/>
  <c r="AK84" i="8"/>
  <c r="AO84" i="8" s="1"/>
  <c r="AM30" i="8"/>
  <c r="AQ30" i="8" s="1"/>
  <c r="AP89" i="8"/>
  <c r="AQ89" i="8"/>
  <c r="AR13" i="8"/>
  <c r="AO13" i="8"/>
  <c r="AN5" i="8"/>
  <c r="AR5" i="8" s="1"/>
  <c r="AO79" i="8"/>
  <c r="AR79" i="8"/>
  <c r="AL76" i="8"/>
  <c r="AP76" i="8" s="1"/>
  <c r="AU76" i="8" s="1"/>
  <c r="AM79" i="8"/>
  <c r="AQ79" i="8" s="1"/>
  <c r="AL49" i="8"/>
  <c r="AP49" i="8" s="1"/>
  <c r="AM13" i="8"/>
  <c r="AQ13" i="8" s="1"/>
  <c r="AP13" i="8"/>
  <c r="AP48" i="8"/>
  <c r="AM48" i="8"/>
  <c r="AQ48" i="8" s="1"/>
  <c r="AL33" i="8"/>
  <c r="AP33" i="8" s="1"/>
  <c r="AQ67" i="8"/>
  <c r="AL67" i="8"/>
  <c r="AP67" i="8" s="1"/>
  <c r="AQ58" i="8"/>
  <c r="AP28" i="8"/>
  <c r="AM86" i="8"/>
  <c r="AQ86" i="8" s="1"/>
  <c r="AP86" i="8"/>
  <c r="AQ28" i="8"/>
  <c r="AL83" i="8"/>
  <c r="AP83" i="8" s="1"/>
  <c r="AU83" i="8" s="1"/>
  <c r="AM73" i="8"/>
  <c r="AQ73" i="8" s="1"/>
  <c r="AQ68" i="8"/>
  <c r="AL53" i="8"/>
  <c r="AP53" i="8" s="1"/>
  <c r="AP84" i="8"/>
  <c r="AQ84" i="8"/>
  <c r="AP68" i="8"/>
  <c r="AK62" i="8"/>
  <c r="AO62" i="8" s="1"/>
  <c r="AL74" i="8"/>
  <c r="AP74" i="8" s="1"/>
  <c r="AU74" i="8" s="1"/>
  <c r="AL58" i="8"/>
  <c r="AP58" i="8" s="1"/>
  <c r="AN30" i="8"/>
  <c r="AR30" i="8" s="1"/>
  <c r="AO30" i="8"/>
  <c r="AL87" i="8"/>
  <c r="AP87" i="8" s="1"/>
  <c r="AM62" i="8"/>
  <c r="AQ62" i="8" s="1"/>
  <c r="AQ57" i="8"/>
  <c r="AP4" i="8"/>
  <c r="AM31" i="8"/>
  <c r="AQ31" i="8" s="1"/>
  <c r="AU31" i="8" s="1"/>
  <c r="AP57" i="8"/>
  <c r="AM4" i="8"/>
  <c r="AQ4" i="8" s="1"/>
  <c r="AL51" i="8"/>
  <c r="AP51" i="8" s="1"/>
  <c r="AQ11" i="8"/>
  <c r="AP35" i="8"/>
  <c r="AQ35" i="8"/>
  <c r="AN34" i="8"/>
  <c r="AR34" i="8" s="1"/>
  <c r="AN87" i="8"/>
  <c r="AR87" i="8" s="1"/>
  <c r="AO34" i="8"/>
  <c r="AQ81" i="8"/>
  <c r="AL81" i="8"/>
  <c r="AP81" i="8" s="1"/>
  <c r="AP11" i="8"/>
  <c r="AO87" i="8"/>
  <c r="AQ42" i="8"/>
  <c r="AL12" i="8"/>
  <c r="AP12" i="8" s="1"/>
  <c r="AU12" i="8" s="1"/>
  <c r="AQ34" i="8"/>
  <c r="AN37" i="8"/>
  <c r="AR37" i="8" s="1"/>
  <c r="AM16" i="8"/>
  <c r="AQ16" i="8" s="1"/>
  <c r="AU16" i="8" s="1"/>
  <c r="AP70" i="8"/>
  <c r="AO36" i="8"/>
  <c r="AP34" i="8"/>
  <c r="AM70" i="8"/>
  <c r="AQ70" i="8" s="1"/>
  <c r="AL17" i="8"/>
  <c r="AP17" i="8" s="1"/>
  <c r="AN36" i="8"/>
  <c r="AR36" i="8" s="1"/>
  <c r="AM45" i="8"/>
  <c r="AQ45" i="8" s="1"/>
  <c r="AO42" i="8"/>
  <c r="AL42" i="8"/>
  <c r="AP42" i="8" s="1"/>
  <c r="AP23" i="8"/>
  <c r="AK67" i="8"/>
  <c r="AO67" i="8" s="1"/>
  <c r="AR42" i="8"/>
  <c r="AQ23" i="8"/>
  <c r="AL61" i="8"/>
  <c r="AP61" i="8" s="1"/>
  <c r="AQ17" i="8"/>
  <c r="AL46" i="8"/>
  <c r="AP46" i="8" s="1"/>
  <c r="AK53" i="8"/>
  <c r="AO53" i="8" s="1"/>
  <c r="AQ10" i="8"/>
  <c r="AM54" i="8"/>
  <c r="AQ54" i="8" s="1"/>
  <c r="AP10" i="8"/>
  <c r="AM9" i="8"/>
  <c r="AQ9" i="8" s="1"/>
  <c r="AR3" i="8"/>
  <c r="AO20" i="8"/>
  <c r="AR20" i="8"/>
  <c r="AP54" i="8"/>
  <c r="AP63" i="8"/>
  <c r="AQ63" i="8"/>
  <c r="AK3" i="8"/>
  <c r="AO3" i="8" s="1"/>
  <c r="AK90" i="8"/>
  <c r="AO90" i="8" s="1"/>
  <c r="AM5" i="8"/>
  <c r="AQ5" i="8" s="1"/>
  <c r="AP21" i="8"/>
  <c r="AM19" i="8"/>
  <c r="AQ19" i="8" s="1"/>
  <c r="AN8" i="8"/>
  <c r="AR8" i="8" s="1"/>
  <c r="AL15" i="8"/>
  <c r="AP15" i="8" s="1"/>
  <c r="AP9" i="8"/>
  <c r="AL3" i="8"/>
  <c r="AP3" i="8" s="1"/>
  <c r="AK51" i="8"/>
  <c r="AO51" i="8" s="1"/>
  <c r="AR53" i="8"/>
  <c r="AQ50" i="8"/>
  <c r="AP5" i="8"/>
  <c r="AL88" i="8"/>
  <c r="AP88" i="8" s="1"/>
  <c r="AR33" i="8"/>
  <c r="AN15" i="8"/>
  <c r="AR15" i="8" s="1"/>
  <c r="AQ88" i="8"/>
  <c r="AR85" i="8"/>
  <c r="AQ90" i="8"/>
  <c r="AL50" i="8"/>
  <c r="AP50" i="8" s="1"/>
  <c r="AK85" i="8"/>
  <c r="AO85" i="8" s="1"/>
  <c r="AN21" i="8"/>
  <c r="AR21" i="8" s="1"/>
  <c r="AL90" i="8"/>
  <c r="AP90" i="8" s="1"/>
  <c r="AN73" i="8"/>
  <c r="AR73" i="8" s="1"/>
  <c r="AO33" i="8"/>
  <c r="AO73" i="8"/>
  <c r="AQ69" i="8"/>
  <c r="AK61" i="8"/>
  <c r="AO61" i="8" s="1"/>
  <c r="AP37" i="8"/>
  <c r="AP27" i="8"/>
  <c r="AU27" i="8" s="1"/>
  <c r="AN45" i="8"/>
  <c r="AR45" i="8" s="1"/>
  <c r="AK88" i="8"/>
  <c r="AO88" i="8" s="1"/>
  <c r="AO52" i="8"/>
  <c r="AU52" i="8" s="1"/>
  <c r="AK70" i="8"/>
  <c r="AO70" i="8" s="1"/>
  <c r="AN54" i="8"/>
  <c r="AR54" i="8" s="1"/>
  <c r="AR63" i="8"/>
  <c r="AQ24" i="8"/>
  <c r="AL38" i="8"/>
  <c r="AP38" i="8" s="1"/>
  <c r="AM44" i="8"/>
  <c r="AQ44" i="8" s="1"/>
  <c r="AO46" i="8"/>
  <c r="AK38" i="8"/>
  <c r="AO38" i="8" s="1"/>
  <c r="AR46" i="8"/>
  <c r="AO65" i="8"/>
  <c r="AR81" i="8"/>
  <c r="AN65" i="8"/>
  <c r="AR65" i="8" s="1"/>
  <c r="AK66" i="8"/>
  <c r="AO66" i="8" s="1"/>
  <c r="AK81" i="8"/>
  <c r="AO81" i="8" s="1"/>
  <c r="AR28" i="8"/>
  <c r="AO47" i="8"/>
  <c r="AK28" i="8"/>
  <c r="AO28" i="8" s="1"/>
  <c r="AR47" i="8"/>
  <c r="AO43" i="8"/>
  <c r="AU43" i="8" s="1"/>
  <c r="AK24" i="8"/>
  <c r="AO24" i="8" s="1"/>
  <c r="AN55" i="8"/>
  <c r="AR55" i="8" s="1"/>
  <c r="AR19" i="8"/>
  <c r="AO55" i="8"/>
  <c r="AO59" i="8"/>
  <c r="AP65" i="8"/>
  <c r="AM65" i="8"/>
  <c r="AQ65" i="8" s="1"/>
  <c r="AQ7" i="8"/>
  <c r="AR14" i="8"/>
  <c r="AP8" i="8"/>
  <c r="AP7" i="8"/>
  <c r="AO19" i="8"/>
  <c r="AM8" i="8"/>
  <c r="AQ8" i="8" s="1"/>
  <c r="AO75" i="8"/>
  <c r="AK14" i="8"/>
  <c r="AO14" i="8" s="1"/>
  <c r="AO49" i="8"/>
  <c r="AP32" i="8"/>
  <c r="AO22" i="8"/>
  <c r="AU22" i="8" s="1"/>
  <c r="AL14" i="8"/>
  <c r="AP14" i="8" s="1"/>
  <c r="AR75" i="8"/>
  <c r="AP75" i="8"/>
  <c r="AN59" i="8"/>
  <c r="AR59" i="8" s="1"/>
  <c r="AQ32" i="8"/>
  <c r="AQ75" i="8"/>
  <c r="AP64" i="8"/>
  <c r="AM64" i="8"/>
  <c r="AQ64" i="8" s="1"/>
  <c r="AK50" i="8"/>
  <c r="AO50" i="8" s="1"/>
  <c r="AR50" i="8"/>
  <c r="AK56" i="8"/>
  <c r="AO56" i="8" s="1"/>
  <c r="AU56" i="8" s="1"/>
  <c r="AL66" i="8"/>
  <c r="AP66" i="8" s="1"/>
  <c r="AL82" i="8"/>
  <c r="AP82" i="8" s="1"/>
  <c r="AO82" i="8"/>
  <c r="AR69" i="8"/>
  <c r="AR82" i="8"/>
  <c r="AO69" i="8"/>
  <c r="AN77" i="8"/>
  <c r="AR77" i="8" s="1"/>
  <c r="AU77" i="8" s="1"/>
  <c r="AU71" i="8"/>
  <c r="AU39" i="8"/>
  <c r="AU40" i="8"/>
  <c r="AU60" i="8"/>
  <c r="AU26" i="8"/>
  <c r="AU25" i="8"/>
  <c r="AU72" i="8"/>
  <c r="AU41" i="8"/>
  <c r="AU6" i="8"/>
  <c r="AU18" i="8"/>
  <c r="AU29" i="8"/>
  <c r="AU44" i="8" l="1"/>
  <c r="AU80" i="8"/>
  <c r="AU78" i="8"/>
  <c r="AU89" i="8"/>
  <c r="AU79" i="8"/>
  <c r="AU49" i="8"/>
  <c r="AU13" i="8"/>
  <c r="AU48" i="8"/>
  <c r="AU67" i="8"/>
  <c r="AU58" i="8"/>
  <c r="AU86" i="8"/>
  <c r="AU84" i="8"/>
  <c r="AU68" i="8"/>
  <c r="AU30" i="8"/>
  <c r="AU62" i="8"/>
  <c r="AU4" i="8"/>
  <c r="AU57" i="8"/>
  <c r="AU35" i="8"/>
  <c r="AU51" i="8"/>
  <c r="AU11" i="8"/>
  <c r="AU87" i="8"/>
  <c r="AU37" i="8"/>
  <c r="AU34" i="8"/>
  <c r="AU70" i="8"/>
  <c r="AU36" i="8"/>
  <c r="AU17" i="8"/>
  <c r="AU23" i="8"/>
  <c r="AU42" i="8"/>
  <c r="AU61" i="8"/>
  <c r="AU45" i="8"/>
  <c r="AU10" i="8"/>
  <c r="AU53" i="8"/>
  <c r="AU20" i="8"/>
  <c r="AU54" i="8"/>
  <c r="AU63" i="8"/>
  <c r="AU9" i="8"/>
  <c r="AU3" i="8"/>
  <c r="AU21" i="8"/>
  <c r="AU5" i="8"/>
  <c r="AU15" i="8"/>
  <c r="AU85" i="8"/>
  <c r="AU33" i="8"/>
  <c r="AU88" i="8"/>
  <c r="AU90" i="8"/>
  <c r="AU73" i="8"/>
  <c r="AU24" i="8"/>
  <c r="AU38" i="8"/>
  <c r="AU46" i="8"/>
  <c r="AU81" i="8"/>
  <c r="AU66" i="8"/>
  <c r="AU47" i="8"/>
  <c r="AU28" i="8"/>
  <c r="AU19" i="8"/>
  <c r="AU59" i="8"/>
  <c r="AU55" i="8"/>
  <c r="AU65" i="8"/>
  <c r="AU7" i="8"/>
  <c r="AU8" i="8"/>
  <c r="AU32" i="8"/>
  <c r="AU14" i="8"/>
  <c r="AU64" i="8"/>
  <c r="AU75" i="8"/>
  <c r="AU50" i="8"/>
  <c r="AQ92" i="8"/>
  <c r="AU82" i="8"/>
  <c r="AU69" i="8"/>
  <c r="B10" i="8"/>
  <c r="AP92" i="8"/>
  <c r="AR92" i="8"/>
  <c r="B12" i="8" l="1"/>
  <c r="B15" i="8" s="1"/>
</calcChain>
</file>

<file path=xl/sharedStrings.xml><?xml version="1.0" encoding="utf-8"?>
<sst xmlns="http://schemas.openxmlformats.org/spreadsheetml/2006/main" count="238" uniqueCount="186">
  <si>
    <t>Exhibit 1
DEFAULT RATES</t>
  </si>
  <si>
    <t>ACCOUNT LEVEL COSTS - Annual Default Risk</t>
  </si>
  <si>
    <t>Rating</t>
  </si>
  <si>
    <t>Risk of Default</t>
  </si>
  <si>
    <t>Balance (# months)</t>
  </si>
  <si>
    <t>Migrating Cost</t>
  </si>
  <si>
    <t>Annual Operating Cost</t>
  </si>
  <si>
    <t>*Assummed Level 3 additional $1500</t>
  </si>
  <si>
    <t>Flat Rate</t>
  </si>
  <si>
    <t>Company charge</t>
  </si>
  <si>
    <t>(of total revenue)</t>
  </si>
  <si>
    <t>(Flat rate)</t>
  </si>
  <si>
    <t>Comments</t>
  </si>
  <si>
    <t>Particulars</t>
  </si>
  <si>
    <t>Fixed</t>
  </si>
  <si>
    <t>Variable</t>
  </si>
  <si>
    <t>Revenue</t>
  </si>
  <si>
    <t>(per account)</t>
  </si>
  <si>
    <t>Card costs</t>
  </si>
  <si>
    <t>Issue card</t>
  </si>
  <si>
    <t>(one time)</t>
  </si>
  <si>
    <t>Service charge</t>
  </si>
  <si>
    <t>(annual cost)</t>
  </si>
  <si>
    <t>Costs</t>
  </si>
  <si>
    <t>Client details</t>
  </si>
  <si>
    <t>Total # of clients</t>
  </si>
  <si>
    <t>Attrition rate</t>
  </si>
  <si>
    <t>Annual spending growth</t>
  </si>
  <si>
    <t># of cards growth</t>
  </si>
  <si>
    <t>SD for both</t>
  </si>
  <si>
    <t>Name</t>
  </si>
  <si>
    <t>Risk Rating</t>
  </si>
  <si>
    <t>Annual Spend Volume</t>
  </si>
  <si>
    <t>Number Of Cards</t>
  </si>
  <si>
    <t>ABRAHAM LINCOLN LLP</t>
  </si>
  <si>
    <t>ACTIVIZE</t>
  </si>
  <si>
    <t>AEONS ENTERTAINMENT</t>
  </si>
  <si>
    <t>AMERICAN TRANSFUSION SOCIETY</t>
  </si>
  <si>
    <t>AMG INTERNATIONAL</t>
  </si>
  <si>
    <t>ANDOVER INC</t>
  </si>
  <si>
    <t>ANTA MCAL CO</t>
  </si>
  <si>
    <t>ASTON KILLARNEY LLP</t>
  </si>
  <si>
    <t>ATLANTIS INVESTMENTS</t>
  </si>
  <si>
    <t>AVALANCHIAN INC</t>
  </si>
  <si>
    <t>AVNIC INC</t>
  </si>
  <si>
    <t>AXIS SPOKE INC</t>
  </si>
  <si>
    <t>BANNON INC</t>
  </si>
  <si>
    <t>BLUE JASPER LIMITED</t>
  </si>
  <si>
    <t>BREMBLES PROPERTIES</t>
  </si>
  <si>
    <t>BROOKSTONE COMPANY</t>
  </si>
  <si>
    <t>BYRANY ASSOCIATION</t>
  </si>
  <si>
    <t>CANADIAN MEDALLIONS</t>
  </si>
  <si>
    <t>CANADIAN SOCIETY OF EDITORS</t>
  </si>
  <si>
    <t>CHARLES CASSIN AND PARTNERS</t>
  </si>
  <si>
    <t>COMEDIC DRAUGHTS LTD</t>
  </si>
  <si>
    <t>COREHOPE INC</t>
  </si>
  <si>
    <t>CREATIVE TECHNOLOGIES</t>
  </si>
  <si>
    <t xml:space="preserve">DCI INCORPORATED </t>
  </si>
  <si>
    <t>DELMANA CORPORATION</t>
  </si>
  <si>
    <t xml:space="preserve">DMW SYSTEMS INC </t>
  </si>
  <si>
    <t>DOLGINS AND BURKE PLC</t>
  </si>
  <si>
    <t>DSMA INC</t>
  </si>
  <si>
    <t>DUNNING CO</t>
  </si>
  <si>
    <t>DYNAMITE WHOLESALE INC</t>
  </si>
  <si>
    <t>ECHARTON GROUP INC</t>
  </si>
  <si>
    <t>ENDEAVOR INSTRUMENTS</t>
  </si>
  <si>
    <t>ENTROPY CORP</t>
  </si>
  <si>
    <t>FERRACE AND SONS</t>
  </si>
  <si>
    <t>FIERO HEALTHCARE SYSTEMS</t>
  </si>
  <si>
    <t>FITA CO</t>
  </si>
  <si>
    <t>FISCA MEDICAL</t>
  </si>
  <si>
    <t>FOREIGN EXCHANGE CORP</t>
  </si>
  <si>
    <t>FREUDBORGEOUS CO</t>
  </si>
  <si>
    <t>FULSTAN</t>
  </si>
  <si>
    <t>GLANTREL</t>
  </si>
  <si>
    <t>GUMHERST LLC</t>
  </si>
  <si>
    <t>HARTFORD TRAIL INVESTMENTS</t>
  </si>
  <si>
    <t>HESTIA SOFTWARE INC</t>
  </si>
  <si>
    <t>HUTCHINSON HEALTH CO</t>
  </si>
  <si>
    <t>IDEATION INC</t>
  </si>
  <si>
    <t xml:space="preserve">IESAN </t>
  </si>
  <si>
    <t>INTERNATIONAL PRINT PRODUCTS</t>
  </si>
  <si>
    <t>INTERNATIONAL SOCIETY OF LOPTA</t>
  </si>
  <si>
    <t>IPIA CORPORATION</t>
  </si>
  <si>
    <t>JOHNSON AND PRODUCTS</t>
  </si>
  <si>
    <t>KALE SOLUTIONS</t>
  </si>
  <si>
    <t>KILLARNEY LLP</t>
  </si>
  <si>
    <t>KOOL JAMS ENTERTAINMENT</t>
  </si>
  <si>
    <t>LATOX</t>
  </si>
  <si>
    <t>LICHY PRODUCTS</t>
  </si>
  <si>
    <t>LIFESTYLE WHOLESALE</t>
  </si>
  <si>
    <t>MANX TECH</t>
  </si>
  <si>
    <t>MATROTON CORP</t>
  </si>
  <si>
    <t>MELLIA HOLDING INC</t>
  </si>
  <si>
    <t>MORGAN CISTERN INC</t>
  </si>
  <si>
    <t>NEW UTOPIAN SYSTEMS</t>
  </si>
  <si>
    <t>NIIELS HOLDING INC</t>
  </si>
  <si>
    <t>NOVA INC</t>
  </si>
  <si>
    <t>OMAHA SYSTEMS</t>
  </si>
  <si>
    <t>OSTINA INC</t>
  </si>
  <si>
    <t>PATRICK GOLDEN LLC</t>
  </si>
  <si>
    <t>PASADENA ADVISORS LLC</t>
  </si>
  <si>
    <t>PEAN SOLUTIONS SOFTWARE</t>
  </si>
  <si>
    <t>PRESIDENTS FOOL</t>
  </si>
  <si>
    <t>PRICE CUTS INC</t>
  </si>
  <si>
    <t>PUNTA LUISA INC</t>
  </si>
  <si>
    <t xml:space="preserve">RABIN </t>
  </si>
  <si>
    <t>RINSED TEXTILES</t>
  </si>
  <si>
    <t>RONDA POINT LLC</t>
  </si>
  <si>
    <t>SEDERTA</t>
  </si>
  <si>
    <t>SEL DE MER INC</t>
  </si>
  <si>
    <t>SENATORIAL DESIGNS</t>
  </si>
  <si>
    <t>SMART SYSTEMS INC</t>
  </si>
  <si>
    <t>SUMINOE TEXTILE</t>
  </si>
  <si>
    <t>SZIT INC</t>
  </si>
  <si>
    <t>TALINDA</t>
  </si>
  <si>
    <t>TLS INC</t>
  </si>
  <si>
    <t>TRINTA INSTITUTE</t>
  </si>
  <si>
    <t>UNICON</t>
  </si>
  <si>
    <t>UNITY LIFESTYLES INC</t>
  </si>
  <si>
    <t>WAYDE SIMMONS &amp; HUNT</t>
  </si>
  <si>
    <t>WORLD ALOM INSTITUTE</t>
  </si>
  <si>
    <t>Client Level costs</t>
  </si>
  <si>
    <t>Complexity level</t>
  </si>
  <si>
    <t>Charge to client</t>
  </si>
  <si>
    <t>Year 1</t>
  </si>
  <si>
    <t>Year 2</t>
  </si>
  <si>
    <t>Year 3</t>
  </si>
  <si>
    <t>Assumptions</t>
  </si>
  <si>
    <t>1. Existing cards are not issued again in Year 1. So, issue charge has not been considered for existing cards (Year 0 - before acquisition)</t>
  </si>
  <si>
    <t>Maintenance Operating Costs</t>
  </si>
  <si>
    <t>Min</t>
  </si>
  <si>
    <t>Max</t>
  </si>
  <si>
    <t>Mean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</si>
  <si>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</si>
  <si>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</si>
  <si>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</si>
  <si>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</si>
  <si>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</si>
  <si>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</si>
  <si>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</si>
  <si>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</si>
  <si>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</si>
  <si>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</si>
  <si>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</si>
  <si>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</si>
  <si>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8e844693-8b3a-4e90-a596-8888c1b9d6bf</t>
  </si>
  <si>
    <t>CB_Block_0</t>
  </si>
  <si>
    <t>㜸〱敤㕣㕢㙣ㅣ㔷ㄹ摥ㄹ敦慥㜷搶㜶散挶㘹搲愴㌷昷㝥㜱戴㡤搳㠴愶㤴㤰晡ㄲ㈷㙥㥤搸㡤㥤㤴慡㤴敤㜸昷㡣㍤挹捥慣㍢㌳敢挴愵㐰ち扤㔰㉥㐲㉤㐲愵愵㐰愹㔰㐵㕦㤰捡㐳搵㐲㤱㐰㐲㠰㔰㡢㜸愸㤰㜸㐰㉡ㄵ㠲〷㄰㡡挴㑢ㅦ㉡㤵敦㍢㌳戳㍢扢敢ㅤ扢摢ㄶ㕣攴㐹昶捦㤹㜳㍦攷扦㥥晦㍦㤳㠴㤲㐸㈴摥挵挳㝦昹㈴㤹戸㘸㘶搹昵㠴㤵ㅢ㉤㤷㑡愲攰㤹㘵摢捤つ㍢㡥扥㍣㘹扡㕥〷㉡愴昳㈶捡摤㔴摥㌵敦ㄷ㤹晣㤲㜰㕣㔴㑡㈵ㄲ㤹㡣愶愲㥣㥤昰搷ㄷ扥㘸㙣搵㥤〴㤸ㅤㅤ㤹㥡㍢㠹㕥㘷扣戲㈳㜶づ㥣昰摢敥ㅦㅡ捡つ攵昶敥扡㘹㜷㙥搷捥㠱搱㑡挹慢㌸㘲扦㉤㉡㥥愳㤷㜶づ㑣㔷收㑡㘶攱㜶戱㍣㕢㍥㈵散晤㘲㙥搷㡤㜳晡㥥㝤㐳㝢昶敥㌵㙥扥㜹㕦㌷㠶㑥ㅣㅤㅤ㤹㜶㠴攱㝥㐰㝤愶㌸攵㍤㘳愲㘰㜲㙤㐲㌸愶㍤㥦ㅢㅤ挱摦挸晣昱㜶㔳㙥㘶㐱〸㡦㐳ぢ㐷搸〵攱㙡㘸搸㘵つ扢㙥挵㕡攴收㘹搶㌸㤶㕡搰㕤㉦㘵㡤㡡㔲㐹戳挲㕥㌳搶ㄴ昶慥愴㉦㜷㕢㌳挲㜶㑤捦㕣㌲扤攵戴㌵㡢㡥㡡㍤搶㜱㔷ㅣ搳敤㜹㜱㔴户㐴捡㍡㔴㌱㡢㐹晦㐹㜴㕣ㄳ㜶ㄱ㥤㤸㕣㝥㙥搸戵㐶ㄷ㜴㐷捥挸攵挶挴搴ㅤ㜷ち昵㜵慦㘸摤㉦愷㉥㐷㘰㥦㔷戵慥㠷㤲ㄳ扡㔳慤㌹搸扡㘶戰昸晡ㄹ摣搰扡㝥㘴㡦敡摢㕣搷扡㡤摣捡晡摡㑡㔷㐰摦㜲㐷戱ㄸ㉤㑤搰㐹㤰㈱㈰〲戵㉣㐱ㄷ㐱㌷㠰㤲晣㌷戸㈴摡㤰㐵㙡㕥㔷昳㜳㙡扥愰收㡢㙡㕥愸㜹㐳捤捦慢昹〵㌵㙦慡昹㤳㙡晥ㄴ敡㠴㑦愶戳㔳つ㥥挵ㅦ晣挲晡搶㡥昹昱ㄷ㉥㍣扥敦攱捥㈷㝦摤扤〹㤵敥〸㈶㌵收攸愷㐱㙡㌵㉡〶㐷昰捦敡㕣〱愶㌰昶ㅡ㌷ㄹ㐳㐳挵扤扢昴ㅢ昵ㄴ㤷ㄵ㠳晣㍡㐲改㐳摤㙥攳㑥搳㉥㤶㑦㑢摣㕤㌴愲扢愲戶㜱㠳㐱搹㐸戹㘲ㄷ摤ぢ㔷㉥㥣昱㜴㑦散㘸㉣慢㜵搲搴㙣〶㙣㈵㕣㌹摥㈵㡤捤㑥攸愵㡡ㄸ㍥㘳晡挵ㄷ㌷ㄴ㕢搳㑥㜹慥㜵改戸㈳敥慢㤶㌶捤㘸ㄸ㐲㙤㐹昶摤戴㑡扦挸㥦搷挰攸㐲搹ㄵ戶㥣摥愰㌵㙤ㄶ㑥〹㘷㐶㔰㈴㡡愲㕣敡昹㉣ち戸㝥㜰捡挶㐲挱慤挵换愳戹挶挱㌳ㅥ㤸㔹ㄴ㌱摦㐵攱㜸换戳晡㕣㐹㙣慤慢攲㡦㠹㠲敤㜵搹攳攵㐲挵ㅤ㉤摢㥥㔳㉥搵㤷っㄷ㤷㜴㐸㥡攲㤱㜲㔱㈴㤳〹㈹ㄴ㈰㜰㍢㍡ㄴ㈵㜱㝤㙢㕥㤰㠸㠸愰㤸㡣㝣㐱㍤搹攵㡥㘱㜵㔸㐵㐹㤰㈶搵㉢㔷改㡣昳㤵㌲㈶㠶〳㈳㙢愲晥攰愰搷慥搲㙤ㄵ㜳ㅦ㙥㘵㔵敤て㔶㝦㜰㐹搸摥㘱摤㉥㤶㠴ㄳ慢晤ㄴ捥㐸敢〵㐸㥤㠳㐰㘸戹㝢㔴㜵捡ㄹ㘵㌹㜵摡㉣㝡ぢ改〵㘱捥㉦㜸挸㠳㠶捣㘴戸戵㑤㡦㜶ㅥ戲戴捤〴晤〰搹㙣㈲扤㠵㤵搲㔹㍣㠹ㄴ愵㔳っ㉦搷〹㜲戶慢攳攵㙥㘳摣㉣㜹挲ㄷ捡扤〶㌰攲㙢㌵㠹扥ㅥ㤲愸愳ㄷ㝣㠵戱挵ㄸ〵㤵敡愶敤㉤搷昸戶㠹㑢㝣㈲摡㤰〵敢㑥ㄶ㔰ㄴ搴换㠳ㄸ㕥〳搱㌴㐸㠳昸捡ㄱ㈲㈲ㅢ挴㘸㜶昴㕣㑦㘴慣ㅦ㈳㈳㔰㍦㑡㠴慣扤慢戵㡣㈰戱㌷ㄳ㈹ㅢ戵攴挷つ㘹戶㤲㉤敦㑢戳昳戱㜱摡㔶㠲㙤〴ㄷ㄰㙣〷㔰晥〶〹㐷㈹㠷㜴晤愳㕤㠸㜷敤㈲㠲㡢〱㈰㥦㌴捡㥣㐰㔴搱㠶㕡㡢ㅤ挹㝡㍤戰㤳愵㔱散㡢㈲㕡挶㔵㍢戳挷㤲㠸づ慣捥昵愱㙢㤳㔲挷㕥摤㥡㌶愳换㈱㐵挶㔴㡤慥㜵㤵慡搱㡤㘰搵㌶昵搶愵㘸慡つ㄰㕣〶攰㉢ㄶㅡ扢㙢戳收㘹㑥㝥㈴㑣㈲摦㄰㙡㔳戹〷㐴㑣昳㍦㐶挰㌵ㅤ㕤㌶散㘷㥡㠲㠳挶㐷摥㝥摥搹㥡户〳愴㌷攸捣つ㥤㐳㕦搱㝢戴愰㉦〷㝢㈹㝦㙥愹㕦慥㐴戱㜶ㄵ挱搵〰つ晡㠵㈷敦昷敡㈵㤰㈶戱ㄵ挱摣㘶㝡㕣愴㠵㍢扢扣㈸愴昶改㌶㘶㜵㘷㕥㜸昰㕥㑣㡣挱づ㉥㍢㡥㈸攱㐰㕢㤴ㄹ㍣扢㙣慢捦㜴挷㥤戲挵晣つ晢搸晤㐸㈸㠶㘴㔲敤㐸㌴搸挷㌱㜶㘶挴摦ㄴ愱ㅣ敡摦ㅢ㕢ぢ㠹㐸愳㝡昲㘲扢昸戳攵㠶㈴㘹㐳㤲㕣㡢㙤搵慥〳㠰㤴㔰晥搸㔲愲っ戲摡㑥㔹慤摥㕡愵㜷㉦收㘴搲攰㍦㙣㤲㈳㕤扥戳㜶〴扥〳户挷㥡㌱慤慡戰攸戲愶㠵㔳㠰㕦挱㉣㠹慣敦㤲愵愸搹㤰ㄵㅦㄱ㔹搱搱搱㜴㤶㡥昱慤㐹㍡㘹㤰ㄲ戱摣ㅥ㕢ㄸ㜳づ慦ㄱㄵ㕤㤰ㄴ㉡㌱㙥愱慡〴㈲攵戱敥㠶㠸㘹㐳挴攴戰㜱摡つ〴扢〸㠶〰㔲扦㠷愴㔹敢挶㌳ㄴ搶戹㐴㜷㜶㍥㥦挸㄰つ搲㍤昸㝡㑢㘱戵㠷挳散㈵昸ㄸ㐰㠳昹㐳攷㘳っ㈱㑡㤴㐷〸㤱搶㤲㘶㥣㌰挵㘹搲挰㈶〳㐱愵搱㡡敢㤵㉤㐶㤵㝡㡣戱昲搱戲㌷㘶扡㡢㠸㐲昵ㅢ㐱攲捥〵㘱㠳扡ㅣ搸㍥つ㜹攵挵㐵㔱搴㡣㤹㜲〵愲㙤㘲㙣㍤ㅣ捡戱㍥搸㤲昲㕣慥㉡㜸摡㍢ㅢ愳ぢ㐵㥥㠸攱㙢愵㈷㜶㑤㥥㙦ㅥ晡㝡㙢㍢㍡㙢㝡㈵搱㘵昸㑣挷㜴挶挰㉥㈲㙡㔰散㌴㘶ㄷㅣ㈱挶㝡㡣㐳㡥㔹㉣㤹戶㈰㌲㘰㘳㌲㔰㌷㈹收ㄱ㈱㤸㉥㌳晥㔷戶㝢㡣㔹㐷户摤㐵㥤挱挴攵捤㜵㙦㌲㈴㤲㌲㐶㑣摢挵㌰ㄲ㡢㑣昷ㅡ㌳ぢ攵搳㠸搶㔶㉣晢㤰扥攸慥ぢ慣㤰攸晤㐷愲㐶㔱ㄵ㔵㔵㌲㙡愶㕤晣昰㐰㥥㐸散挶㉦㐹㈰㜱㤵㐸搱㕦ㅥ愳扤㘹搷〷昱ㄹ摡改㥣㔳㌷㈲㐷搵捣㡥㔸㈹㑣㑥搵昶戱捤捤〰户ㅤ㍡㍥㔱㡢捡扤慦㜸㜵㡡ㅥ晥ㄸㄹ㉦挹愲ㅡ〴愱㝦㙥㤳㑦㉡捣㈳攵㠰〳㠱㜱扥㌵㤲㕦搶㤰㜵㐸㝤㥢㙡挹㜱㐴㤱扡㡤㐹㝤㑥㤴㄰㡢戶㜴㙦㤳晦㐲㌳搶搲㑢㙥㔰㌶㕡戶㉣㥤愴㐵戲㥣㈹攸愴攰攱㡡㔷㍥㘲摡㥡〱㈰改㉦挸搲捦㈰㑢㍦㈳戳扡㡤㘳っぢ捡㌴晢㉡捦敢㡥改㉤㔸㘶㈱挳ㄷ㠶敥搶〵㑤㠲挹㈹㜹挳㈷㤴ㄹ〳つ搶晣㜱㤸㙣㙥づ攸捥㐱㡥㜲敢㠸㝥㔰慥慡愴昱㐷㘹搳戱〴〱㈳扤愴摡㉤攸㉤㈵㙦㐶㐰攴挸攷㕣㜸晦攲摣ㄷ㤰攳晢攵㠸昵ㄸㄲ㠱㐷㌰㈲攴改摥㑥ㅢ挷㙤搳〳昶㠸戱㜱搳ㅢ㜳㠱㜲〰㈴攵昱㜶㠷挴㙡愴搱㘰㔵㉢㕣摡㕣㔴愷㈶㉥㘹㉥㡦敡㡤㉢㔷㈸昶㌵㑡㐴㤱慣㔶㐹㙡㤶ㄵ收戸㥥㔴㡤㈲ㄵ㜷愸㙤㤴㌸户㘹㙤摦㈹㐵摥㠷㘲㤲㌴㤳搰昶㑢㐲㐱㤰㤷搴〱ㅤ㐵㝦㝤㍣㜹㐴愲㌵戴〱戲搴㔳㝥㕥㑦㄰づ㥣挰㤵㤳愲挸〶㙦攰敦㑤㐱㜲慡攲搵㤵攸㘷晡㠳㤲攱㔲㘹捡㠶㤵㔰搰㥤攲㍡㘱㘹慣捤搷㌰㤲㍢摢搵晥晥昶㐶ㄸ㌱㘰㐳㠶㐴㘲晣挰㘰㐳㌰㔷㈴㥡㑡敢慣㠷㕢㕤捤捥昰敤㠸搰㙤㠹㠱ㄹ慦㌸㈶㤶愴ㄹ㔶戳攴晢㘵㠳敡㘹㔱捡㔱捤ㄸ㥥㜳愱搲㍤捡昱㈰㈵ㄹ㕣㌳㡥搱㉤㠵ぢっ㄰扢㐱㙡扡攰㈱慣㕢敤㠰㈷㠳昵㠳ㅤ散㠸ㅦ㌶愱㜵㐶〹㥡㡥㈱摣晡㐵㤰㜷摡挴㈸〴愹㈱㥦㝦ㅤ㔰㥥㝥㡡捦ぢ〷ㄲ㘱㈲㘰㈲㠶扡㘲慣〷㈰㌷ㅡ㤵㈴ㄷ昵㠷挱㜲㕦戲㐹愱搵ㅤ收搱挴攸愱挹攷㜸戸挱挳㌸㔶㉦搹愶㠴㍢㙥㥥〹㙤㕡㕡摥㘴㑣搸㠵㔲愵㈸愴㉡づ㘵戵搴挸敢〲㕦昲晡㥦捦㑤㌱晢ㄲ㙣捡〴㡥㔲㕣㌲㤱搴扥摤慤㝤ㄲ捤愵㤰㐳ㅦ扥㙣㘳昰㌱挶㉤㈷㠳㘱㑤㜷ㄴ㘸ㅦ㙥慥㕤㕥㤰ㄷ攷㈰搲㥡戲㈸换㈶㜱ㄷ慦ㅡ㐱㤶摣ㄶ愹㌶㔹㥥㉣搳㘶㡦㘴ㅤ㌶晤慣㜵㠱㈳慣搳ㄷ㜸改㌴㡣㤱㌶戹㠳㥤㈴捥〵㤱摤㜳㕦㤰慦㠹㜳〷〲攳㐳㘱㝣㤷愷愰〴㜶ㄵ㡣㐴㠳㕢慤㔹摤ち㈳扦戴扣戵㕢〱ㄴ㠶㠰㘹搰愲愶㙦攰㡣㈰扤扡㠱挳㘰㘴㑣㜴㌴ㅡ㐸㘵㡣戲ㅦづ㝢㈰つ摣挴㠳昴㙣ㄹ㑡挸摢㈲㉦㠵㠵昷ㄲ〷㉤ㅣ㠱捡捥搶㠶捣㘹摤挳搵ㄷ㝢㝢㐳昶㜰戱㐸㜳ㄷ晥戹㜵㠱㔵㕣摢昰捤搱㉤つㄷ戲攴㥡㘸摦㕤搱㔰㄰㕣ㄴ摣㍤㤶㍢慣㝢㠵㠵ㄹ㙦搹扦戴搵㉥㐹愴㝥づ㝦挴㡡愳搳㘶㑥摡扣㠴扡挴扤捦㥥戲换愷㙤㌹慦㤴换ㅢ㝦戴㘲戵捥㑥㑥㌲㥢㜸ㄷ㝦攴愳㈶㔲慦愲挷戵㑣㥢ㅤ搴ㅣ㈴散㐷㍥扥㌴ㄸ㐰㍡㠶㑥㘰扢㔷㙦っ㤰㑥戶㌴搰㠹ㄴ〴ㅢ㠴㘲捦㝦㘰㠴愲晣っ㘸㈵戱昸㐷㜲散昹昳㘰㝤攵愷挸㈱挲昱ㅥ㠸㤱搴㘵㐸挵愰㑥ち昲攰㝡〷㉦㠳晣晦㘰㈹攴收ㄵ搹改扦挰捣捡㉢㡤㈸扡㠴㈸㝡戹ㄹ㐵っ挴扥愷㤰㌷㘷扦㜱搴晣搰慦昵晥て㡦㥡户〱挳㝣愴㌵㠶愰ㅡ㠳昱㔵㘳愰愳挹ㄸ戸ち挵搲ㄸ戸㥤㙤ㄸ慦昷㡤㠱挰摢㜱〴ㄹ慢ㅢ〳㡣攲挵㤸㝣㤱愰㙡挴㠱挱戳搶㔶㡢㥥戰挳戸㕥㉢㕣㐴敥愱㥥摣㔱昸㥥戶㌵㘷㑦敢㡥㙥㙤㤷昹㠷ㅣ〱戵攵捣攲扥戶㙣挲ㄶ㍢㔶㉣㤱㡤㔶昰㑡㠴晥昴つ捦挹摡㙥愹〳㔳晥攳㍢敡㤵㡣㤲㝥ㅦ㍥ㄱ㠵㈷㠴挴㘷户晣昸搰㕦敥㝦攸〰敦愵〵戴㥡㘲㈰戸㥤攰㍣㉤〷㠴㙦㈳㔷㐲捥攷攷㌷㐷昰㈱㤲戹㔸ㄲ㈳扡㈳敤ㅤ㔷戳挲愴㑦㜸ㄱ挲昴㠹㙦㍤ㄸ㤳戸攱攰ㅢ㤳戹〶挷愶晣㝣㐹㍡〳㜳㤱㠹㑢敦㕤ㄸ㈰㔴㕡慡慣㌶敤捡搴㑦愰㜴摥攳㐴敡敤㐱㥥㉦昹㈸捡㡢㡤㕡㙤㉦戵㥡㌴ㄳ㤵㐱搴〸愵ㄴ㈲つ愴㤰攸㤱㠵愱㝦㈹愵愶㤱㐸攵〰㘲㘲㘸㡤挱㕣㥥晣㌷㠴㠰愸㕥敦㙢昳㔳ㄵ散㈲戰ㄸ㝡摤摢㍤扢搲敡っ㔵ㄳ㠳戲昲昴㜱〷ㄲ昲㤸挲っ㐶㘹㘵敥㌱㈴挲㈷㌵㠴搴㥡ㅤ㑦ㅣ愴挷昲㐳㙣㍥㘳愷㉣㝡搵戲搶㐱扢㠲㍢ㅥ搰㌳㘹愹㌰散捤捣挶搱㔳㐶攳晣慡㔹㍦㡢戰搷㑦㔶ㅢ㜵〵㐵搰㔹昶㜶㥣㍦ㄱ收攳昷㐰㉣ㅦ慣㜵㝤㝥㘳〹㜵㥣摤㠹〵昲〷晢敢㤲ㄸ挶挶愸攴ㄸ㐸搸㌵搵捡昸㤷挰㘷搰㐴摡昳㡡㔶㑢㜲㉣㐵㘱㌴㍡攴慣づ戵㐹晦㌳㑥㉤㌹㙢㤶戵ㄹ戰慥搳晦㈷㤰戱慡晥㔷ㄸ㘵㤳㈸扢㌳㐸昰㈵挵㐸挹慡挱ㄹ敥〸㝣搸〸搳挸㈳戰㈶㤳っ㙥晢愹ㄹ㝣愲敡ㄷ㑢〹づて㔷戲昱ㄲ㐴戵㉤㙤摢慥㤶〲㤰㔱愰搴㡦㈰㠲㕡戶攷愴㥢捦戱改扢㤰扤攵㠸㔹㜰捡㙥搹昰〶㘶㄰摥ㅤ攰ㄷ㘶〶㙣㥥㘱攵昹㐶愱㜶〵㜶愲晢㙥戴㌹㍡〵㠱㝤㔴㜸ㅦ㔴搴㤱㌱㠴戵挵㉣昸戵㔱㕦㈴㤰㐴敤攰㥥㘷摣㔱搱㑢昸㐰㜵ち㕥㑤㡦㔹敢㐲搹昹扥攵挶扢ㄸ摣㍡摣挶扡ㅤ㥥ㅦ㔱捡㈱っ㈶㤷㜰昷㍤摣搷挶㍤愸慦ㅢ慣捤㘵捤昶扣㙢搹搴て㠱搳戵㡤㔲㑦㌲ㅣ㤳摦ㅤ㘷戵㝢〸ㄱ攷愱㜷㜴敤慥㔸昶搶て㍡て㍥摢愶换㙢戰〴㐷搹ㅡ攲摣㥦㐱㔳攵㔶〲晣戴㝣㤰攰㡢㐲㝦摥㉤㑣㍣㡢㘵㤱〱㤰㑥愴㜵㠰搶㔴晤扤㤵愸㕡攱搱㠲㔴㤸㔵扥㡢㜲敥㤲扦摡㈲昳㜰搴㤰㐷〸愴戵愸攴㔶㜸㠴㤰攳㍦㡤〶搵昱攷㤱摢㝡晣㙦慦㌸㍥㤵扦㕣㕦戴晦扥㔰㜹㘸㈷㌹昴㈹㠲ㄲ㠱〵搰ㄷ搶散愵㔸愴慣㐹晢㐱㠴㔷づ㈰㡤攷て挱扦㙦ㅥ㜸晤㌵㍥晦㍣愰㐸㐱㠸愲晡㔵㔰㄰捡㔵㍣ㅥ㕤挵㈲㜲㕢慦攲ㅢ㉢慤愲㡦㌲㤲㌳搱ㅣ㠰㥥づ㠵戴㈲㔷攵㈲挱つ攵㑦㤱〸㐵愲㙥ㄶ㝤㐴慣㙣㕢㐱〲㙤戹昳戲敤ㄲㄲ㘱摢ㄴ㌷㈲收ㄳㅥ㘹ㅦ昱捡㈳扤㌶㘹摦敤㥡昶戵㘲挶ち晣慤敢㐲㌶㘰㐹晣㈶戶愵㐸㑦户ㄹ换㔷ㅥぢㄱ㜳昸㜰昸㝤㤴ㅡ㐴㤷㐰ㄸ扥㐵㑡㐲攲㐶㉡㕦づ㉢扦昸㔲捤㌹㡡〲㍣愰ㅥ扦㌲〹㑥㔶㝥㌴慣扣ㅢ摦㕥挹㍡〹摥ㄵ攰昳㘶㔸㤹㠴㈹㉢㍦ㄲ㔶晥挷敥敤搵捡㈱ㅤ晡㍤愷㐸㈴㌱戶慥戴晥㈳摦㘱昳㔰㥤㌲愸㍦扢っ㍦㥢㤲㔳〶㠹㑢㔲㠳㜶攳摡㠷㠳㉦愱㈷㜱㡢〹㤷㍤㈰㘴晤晦㄰㘱〲户㥢挶㜴㑦挷㠷捥㑢〸㉢㍢㥡㝣㘳攳戴㌱攵㈰愳搳㤸㜰㜱愶㉡慥㉢ㄲ㠱㌹㤰昴昷㜷ㄵ昷㝢㡣改㔸摢㡦㌰ㅣ愶昲戶㐸㝢捡㐳㠶㔰㤲捡㐳㈱㘶ㄳ㘷㙢㌴愳㝤づ挸㠱㤸〴㘴㐲晢㍣愰ㅦ㜲搹挲㡣㍥昲扦㘴敥戳㐸㘸てㄲ㝣ㄱ㈰慢㤰搹㐹〷改㉦〱昴㠶晦ㅤ挵挰㤲昴㤷愸捡〳攱㘰㔱㌲搲ㅥ㘶㠳㐷〰㍡攰愸㔵〲㈲捣㙡㡦㈲㈷㍡㈸〵㠷ㅣ昴㌱ㄶ㝣㠵攰慢〰搹ㄴ㈷扢收㕤攳㥡摡搴㕣㕦㐳㔳㠵㕢㈱攵搸搷㠳〴㕦㔲㘷〱㙥㘹㙤㉢昳㈸ㅣ㝥扥㡦愰㘶摤㜷晡〷昱摤晤㌲ㄷ摤㠱晦㜶㈴㈵つ晢愴晡昱昶晡㈲ㄳ搰㈶㤷㍦〷㥢晤㍥晡攱扡㙡㌶㈶㝢晣〴㝥ㄹ㌵慤㍣㠸㝦捦攲愷摣㠷ㄱ㌸ち㌵㙤〶㙥ㄶ搲㠰㉣㔸っち愸戲戴挷〱ㄴ攲㤸㜸搲㥥攰ㅢ㔱换晥戵㙦〶〹扥㈸挴敢㔹㈶㑡㐱昳㜰㐰攲㕡ㄶ㥣㙡ㄸ㤰昸㤷〵㈷愳〳㍥㠹㕣㐵㈲ぢ㠹㝡慤㐴愴㈵㤹晢ㄴ㐰㑦㐷㉦攷㐶㉤愷㥥㔱ち昷ㄶ敦扤昷敤摥攴挰㡥攴愷㙥敤㝥敡捤摦扤昵挴ㅢ㥦摥晦昷㜷㥥㜹收㡤扦㍥昱摡㍢慦捥敤晦捤㜳捦晤敡戶敦扦昶搶㘶攳㔹昵愵户㈷㥦㝤㘰攸搴〳昷ㄹ挷慦㍦昴挰㕤㈷敦ㄸ㥡㍥㙦戰愳愳戳昳㥡晥摦㕥㜰㙤摦搹晢㕥㔶㝥昹愷㙤戶㈲㤷换〱㡦〱㠴㑦ㅦ㤷㉤愷昱ㅤ㈴㌰つ捥昸㐳㥤〶㤷㝢ㄶ㍦愵ㄸ㙣搴〸㕥㌲昰㘹㜰〲戲愰㔰㕦搰昵ㅦ㘳㈶戱ㅦ</t>
  </si>
  <si>
    <t>Decisioneering:7.0.0.0</t>
  </si>
  <si>
    <t>5a291ff4-1be3-4911-acbb-61f5304d1d7b</t>
  </si>
  <si>
    <t>CB_Block_7.0.0.0:1</t>
  </si>
  <si>
    <t>㜸〱敤㕣㕢㙣ㅣ搵ㄹ摥ㄹ敦慥㜷搶㜶㙣攲〴〸㔷㜳扦㌸㉣㜱挰〵㑡搳攰㑢㉥〶㈷㜱㘲㈷ㄴ㔱扡㡣㜷捦搸㤳散捣㍡㌳戳㑥㑣㔳ㅡ㕡捡愵ㄷ㔵㔰愹㉤㤴戶㠸㈲㐴㕦㉡搱〷〴㉤㝤愸㔴愹㔵〵㔵ㅦ㄰㔲ㅦ㕡㔱㔴戵て慤慡㐸㝤攱㠱㡡㝥摦㤹㤹摤搹㕤敦搸㉣搰㍡㤵㈷搹㍦㘷捥晤㥣晦㝡晥晦㑣ㄲ㑡㈲㤱㜸ㅦて晦攵㤳㘴攲愲改㈵搷ㄳ㔶㙥慣㕣㉡㠹㠲㘷㤶㙤㌷㌷攲㌸晡搲愴改㝡ㅤ愸㤰捥㥢㈸㜷㔳㜹搷㝣㐰㘴昲㡢挲㜱㔱㈹㤵㐸㘴㌲㥡㡡㜲㜶挲㕦㕦昸愲戱㔵㜷ㄲ㘰㘶㙣昴挰散㔱昴㍡敤㤵ㅤ戱㜵攰㠸摦㜶挷搰㔰㙥㈸㌷扣敤㤶敤戹㙤㕢〷挶㉡㈵慦攲㠸ㅤ戶愸㜸㡥㕥摡㍡㌰㔵㤹㉤㤹㠵扢挴搲㑣昹㤸戰㜷㠸搹㙤㌷捤敡㌷摦㍡㜴昳昰戰㜱摢㙤户㜶㘳攸挴晥戱搱㈹㐷ㄸ敥㐷搴㘷㡡㔳扥㜹㕣ㄴ㑣慥㑤〸挷戴攷㜲㘳愳昸ㅢ㤹㍦摥㙥挹㑤捦ぢ攱㜱㘸攱〸扢㈰㕣つつ扢慣ㄱ搷慤㔸ぢ摣㍣捤摡㡤愵ㄶ㜴搷㑢㔹㘳愲㔴搲慣戰搷㡣㜵〰㝢㔷搲㤷扡慤㘹㘱扢愶㘷㉥㥡摥㔲摡㥡㐱㐷挵ㅥ敢戰㉢づ改昶㥣搸慦㕢㈲㘵敤愹㤸挵愴晦㈴㍡慥〹扢㠸㑥㑣㉥㍦㌷攲㕡㘳昳扡㈳㘷攴㜲㘳㘲敡敥㜶ち昵㜵慦㘸摤㉦愷㉥㐷㘰㥦㔷戵慥㠷㤲㈳扡㔳慤㌹搸扡㘶戰昸晡ㄹ摣搸扡㝥㘴㡦敡摢㕣搷扡㡤摣捡晡摡㑡㔷㐰摦㜲㐷戱ㄸ㉤㑤搰㐹㤰㈱㈰〲戵㉣㐱ㄷ㐱㌷㠰㤲晣ㄷ戸㈴摡㤰㐵㙡㕥㔷昳戳㙡扥愰收㡢㙡㕥愸㜹㐳捤捦愹昹㜹㌵㙦慡昹愳㙡晥ㄸ敡㠴㑦愶戳㔳つ㥥ㅢㅥ㝢昱㑦㙦㍤晦敤挹ㅦ晤晢挱挲昰つ㡦攷扡㌷愰搲挱㘰㔲攳㡥㝥〲愴㔶愳㘲㜰〴晦慣捣ㄵ㘰ち㘳搸戸挵ㄸㅡ㉡づ㙦搳㙦搲㔳㕣㔶っ昲敢〸愵て㜵扢㡤扢㑤扢㔸㍥㈱㜱㜷搱愸敥㡡摡挶つ〶㘵愳攵㡡㕤㜴㉦㕣扥㜰摡搳㍤㜱㐱㘳㔹慤㤳愶㘶搳㘰㉢攱捡昱㉥㘹㙣㜶㐴㉦㔵挴挸㐹搳㉦扥戸愱搸㥡㜲捡戳慤㑢㜷㍢攲㜸戵戴㘹㐶㈳㄰㙡㡢戲敦愶㔵晡㐵晥扣〶挶收换慥戰攵昴〶慤㈹戳㜰㑣㌸搳㠲㈲㔱ㄴ攵㔲㌷戳㈸攰晡挱〳㌶ㄶち㙥㉤㕥ㅥ捤㌵㜶㥤昴挰捣愲㠸昹㉥〸挷㕢㥡搱㘷㑢攲摣扡㉡晥㤸㈸搸㔲㤷扤扢㕣愸戸㘳㘵摢㜳捡愵晡㤲㤱攲愲づ㐹㔳摣㔷㉥㡡㘴㌲㈱㠵〲〴㙥㐷㠷愲㈴慥㙦捤ぢㄲㄱㄱㄴ㤳㤱捦慦㈷扢摣㈱慣づ慢㈸〹搲愴㝡攵ち㥤㜱扥㔲挶挴㜰㘰㘴㑤搴ㅦㅣ昴摡ㄵ扡慤㘲敥攳慤慣慡晤挱敡㜷㉤ち摢摢慢摢挵㤲㜰㘲戵㥦挲ㄹ㘹扤〰愹㌳㄰〸㉤㜷㡦慡㑥㌹愹㉣愵㑥㤸㐵㙦㍥㍤㉦捣戹㜹て㜹搰㤰㤹っ户戶改搱捥㐱㤶戶㤱愰ㅦ㈰㥢㑤愴㌷戱㔲㍡㡢㈷㤱愲㜴㡡攱攵㍡㐱捥㜶㜵扣摣㙤散㌶㑢㥥昰㠵㜲慦〱㡣昸㕡㑤愲慦㠷㈴敡攸〵㕦㘱㙣㌲挶㐰愵扡㘹㝢㑢㌵扥㙤攲ㄲ㥦㠸搶㘵挱㥡㤳〵ㄴ〵昵昲㈰㠶搷㐰㌴つ搲㈰扥㜲㠴㠸挸〶㌱㥡ㅤ㍤搷ㄳㄹ敢挷挸〸搴㡦ㄲ㈱㙢㙦㙢㉤㈳㐸散捤㐴捡㐶㉤昹㜱㕤㥡㉤㘷换晢搲㙣㌳㌶㑥㍢㤷攰㍣㠲昳〹戶〰㈸㝦㠵㠴愳㤴㐳扡晥搱㉥挴扢㜶ㄱ挱挵〰㤰㑦ㅡ㘵㑥㈰慡㘸㐳慤挶㡥㘴扤ㅥ搸挹搲㈸昶㐵ㄱ㉤攳慡㥤搹㘳㐹㐴〷㔶攷摡搰戵㐹愹㘳慦㙥㑤㥢搱攵㤰㈲㘳慡㐶搷扡㐲搵攸㐶戰㙡㥢㝡敢㔲㌴搵〶〸㉥〳昰ㄵぢ㡤摤搵㔹昳㌴㈷捦ち㤳挸㌷㠴摡㔴敥〱ㄱ搳晣㡦ㄱ㜰㑤㐷㤷㜵晢㤹愶攰愰㜱搶摢捦㕢㕢昳㜶㠰昴〶㥤戹慥㜳攸㉢晡㠰ㄶ昴攵㘰㉦攵㡦㉤昵换㤵㈸搶慥㈲戸ㅡ愰㐱扦昰攴晤㐱扤〴搲㈴戶㈲㤸摢㐸㡦㡢戴㜰㘷㤶ㄶ㠴搴㍥摤挶㡣敥捣〹て摥㡢㠹㜱搸挱㘵挷ㄱ㈵ㅣ㘸㡢㌲㠳㘷㤷昳敡㌳摤摤㑥搹㘲晥扡㝤散㥥ㄵ㡡㈱㤹㔴㍢ㄲつ昶㜱㡣㥤ㄹ昱㌷㐵㈸㠷晡昷愶搶㐲㈲搲愸㥥扣搸㉥晥㙣戹㉥㐹摡㤰㈴搷㘲㕢戵敢〰㈰㈵㤴户㕡㑡㤴㐱㔶摢㉡慢搵㕢慢昴敥挵㥣㑣ㅡ晣㠷㑤㜲愴换㜷搶㡥挲㜷攰昶㔸搳愶㔵ㄵㄶ㕤搶㤴㜰ち昰㉢㤸㈵㤱昵㕤戲ㄴ㌵敢戲攲㉣㤱ㄵㅤㅤ㑤㘷改ㄸ摦㥡愴㤳〶㈹ㄱ换敤戱㠵㌱攷昰ㅡ㔱搱〵㐹愱ㄲ攳ㄶ慡㑡㈰㔲ㅥ敢慥㡢㤸㌶㐴㑣づㅢ愷摤㐸戰㡤㘰〸㈰昵㍢㐸㥡搵㙥㍣㐳㘱㥤㡢㜴㘷攷昳㠹っ搱㈰摤㠳㙦戴ㄴ㔶㌷㜳㤸㘱㠲㑦〰㌴㤸㍦㜴㍥挶㄰愲㐴㜹㠴㄰㘹㉤㘹挶ㄱ㔳㥣㈰つ㙣㌰㄰㔴ㅡ慢戸㕥搹㘲㔴愹挷ㄸ㉦敦㉦㝢攳愶扢㠰㈸㔴扦ㄱ㈴敥㥥ㄷ㌶愸换㠱敤搳㤰㔷㕥㔸㄰㐵捤㤸㉥㔷㈰摡㈶挶搷挲愱ㅣ敢㠳㉤㈹捦攵慡㠲愷扤戳㌱扡㔰攴㠹ㄸ扥㔶㝡㘲㔷攵昹收愱慦户戶愳㌳愶㔷ㄲ㕤㠶捦㜴㑣㘷っ散㈲愲〶挵㑥㘳㘶摥ㄱ㘲扣挷搸攳㤸挵㤲㘹ぢ㈲〳㌶㈶〳㜵㤳㘲づㄱ㠲愹㌲攳㝦㘵扢挷㤸㜱㜴摢㕤搰ㄹ㑣㕣摡㔸昷㈶㐳㈲㈹㘳搴戴㕤っ㈳戱挸㜴慦㌱㍤㕦㍥㠱㘸㙤挵戲昷攸ぢ敥㥡挰ち㠹摥㝦㈴㙡ㄴ㔵㔱㔵㈵愳㘶摡挵てて攴㠹挴㜶晣㤲〴ㄲ㔷㠹ㄴ晤攵㌱摡㥢㜶㝤㄰㥦愱㥤捥㌹㜵㈳㜲㔴捤散㠸㤵挲攴㔴敤㔶戶戹つ攰捥㍤㠷㈷㙡㔱戹てㄵ慦㑥搱挳ㅦ㈳攳㈵㔹㔴㠳㈰昴捦㙤昰㐹㠵㜹愴ㅣ㜰㈰㌰捥户㐶昲换ㅡ戲づ愹㙦㐳㉤戹ㅢ㔱愴㙥㘳㔲㥦ㄵ㈵挴愲㉤摤摢攰扦搰㡣戵昴㤲ㅢ㤴㡤㤵㉤㑢㈷㘹㤱㉣愷ぢ㍡㈹㜸愴攲㤵昷㤹戶㘶〰㐸晡ぢ戲昴㤳挸搲㑦捡慣㙥攳㄰挳㠲㌲捤扥捡㜳扡㘳㝡昳㤶㔹挸昰㠵愱扢㌵㐱㤳㘰㜲㑡摥昰〹㘵挶㐰㠳㌵㝦ㄸ㈶㥢㥢〳扡㜳㤰愳摣㍡愲ㅦ㤴慢㉡㘹晣㔱摡㜴㉣㐱挰㐸㉦愹㜶㍢㝡㑢挹㥢ㄱ㄰㌹昲㌹ㄳ摥扦㌸昳㐵攴昸㝥㌹㘲㍤㠶㐴攰ㄱ㡣〸㜹扡户搳挶㘱摢昴㠰㍤㘲㙣户改㡤扢㐰㌹〰㤲昲㜸㝢㠱挴㙡愴搱㘰㔵㉢㕣摡㕣㔴愷㈶㉥㘹㉥㡦敡㡤㉢㤷㈹昶㌵㑡㐴㤱慣㔴㐹㙡㤶㘵收戸㤶㔴㡤㈲ㄵ㜷愸㙤㤴㌸户㘹㙤摦㈹㐵㍥㠴㘲㤲㌴㤳搰㜶㐸㐲㐱㤰㤷搴〱ㅤ㐵㝦㝤㍣㜹㐴愲㌵戴〱戲搴㔳㝥㕥㑦㄰づ㥣挰㤵㤳愲挸〶㙦攰敦つ㐱昲㐰挵慢㉢搱㑦昶〷㈵㈳愵搲〱ㅢ㔶㐲㐱㜷㡡㙢㠴愵戱㌶㕦挳㐸敥㙣㔷晢晢摢ㅢ㘱挴㠰つㄹㄲ㠹昱〳㠳つ挱㕣㤱㘸㉡慤戳ㅥ㙥㜵㌵㍢挳户㝤㐲户㈵〶愶扤攲戸㔸㤴㘶㔸捤㤲敦㤷つ慡愷㐵㈹㐷㌵㘳㘴搶㠵㑡昷㈸挷㠳㤴㘴㜰捤㌸㐴户ㄴ㉥㌰㐰散〶愹愹㠲㠷戰㙥戵〳㥥っ搶づ㜶戰㈳㝥搸㠴搶ㄹ㈵㘸㍡㠶㜰敢ㄷ㐱摥㘹ㄳ愳㄰愴㠶㝣晥戹㔳㜹晡㈹㍥㍦摥㤹〸ㄳ〱ㄳ㌱搴ㄵ㘳㍤〰戹搱愸㈴戹愸㍦っ㤶晢㤲㑤ち慤敥㌰㡦㈶㐶て㑤㍥挷挳つㅥ挶戱㝡挹㌶㈵摣㜱昳㑣㘸搳搲搲〶㘳挲㉥㤴㉡㐵㈱㔵㜱㈸慢愵㐶㕥ㄳ昸㤲搷晦㝣㙥㡡搹㤷㘰㔳㈶㜰㤴攲㤲㠹愴昶敤㙥敤搳㘸㉥㠵ㅣ晡昰㘵ㅢ㠳㡦㌱㙥㌹ㄹっ㙢扡愳㐰晢㜰㘳敤昲㠲扣㌸〷㤱搶㤴㐵㔹㌶㠹扢㜸搵〸戲攴戶㐸戵挹昲㘴㤹㌶㝢㈴㙢慦改㘷慤〹ㅣ㘱㥤扥挰㑢愷㘱㡣戴挹ㅤ散㈴㜱㈶㠸散㥥昹愲㝣㑤㥣搹ㄹㄸㅦち攳扢㍣〵㈵戰慢㘰㈴ㅡ摣㙡捤敡㔶ㄸ昹愵攵慤摤〱愰㌰〴㑣㠳ㄶ㌵㝤〳㘷ㄴ改㤵つㅣ〶㈳㘳愲愳搱㐰㉡㘳㤴晤㜰搸〳㘹攰㈶ㅥ愴㘷捡㔰㐲摥㈶㜹㈹㉣扣㤷㌸㘸攱〸㔴㜶捥㙤挸㥣搲㍤㕣㝤戱户㌴㘴㡦ㄴ㡢㌴㜷攱㥦㕢ㄳ㔸挵戵つ摦ㅣ摤搴㜰㈱㑢慥㠹昶摤ㄵつ〵挱㐵挱敤攳戹扤扡㔷㤸㥦昶㤶晣㑢㕢敤㤲㐴敡ㄷ昰㐷㉣㍢㍡㙤收愴捤㑢愸㡢摣晢散㌱扢㝣挲㤶昳㑡戹扣昱㐷㉢㔶敢散攴㈴戳㠹昷昱㐷㍥㙡㈲昵ㅡ㝡㕣捤戴搹㐱捤㐱挲㝥攴攳㑢㠳〱愴㘳攸〴戶㝢昵挶〰改㘴㔳〳㥤㐸㐱戰㑥㈸昶摣㐷㐶㈸捡捦㠱㔶ㄲ㡢㝦㈴挷㥥扦〰搶㔷㝥㠶ㅣ㈲ㅣ敦㠱ㄸ㐹㕤㠶㔴っ敡愴㈰て慥㜷昰㌲挸晦て㤶㐲㙥㕥㤶㥤晥ぢ捣慣扣摡㠸愲㑢㠸愲㔷㥡㔱挴㐰散〷ち㜹㜳昶敢㐷捤㡦晤㕡敦晦昰愸㜹㈷㌰捣㐷㕡㘳〸慡㌱ㄸ㕦㌵〶㍡㥡㡣㠱慢㔰㉣㡤㠱扢搸㠶昱㝡摦ㄸ〸扣ㅤ晢㤰戱戲㌱挰㈸㕥㡣挹ㄷ〹慡㐶ㅣㄸ㍣㙢㥤㙢搱ㄳ戶ㄷ搷㙢㠵㡢挸㍤搴㤳㍢〶摦搳㜹捤搹㔳扡愳㕢㕢㘴晥ㅥ㐷㐰㙤㌹㌳戸慦㉤㥢戰挵〵换㤶挸㐶换㜸㈵㐲㝦晡扡攷㘴㜵户搴㠱㈹晦昱ㅤ昵㑡㐶㐹㝦〸㥦㠸挲ㄳ㐲攲昳㥢㝥戲攷捦て㍣扣㤳昷搲〲㕡㑤㌱㄰摣㑥㜰㥥㤶〳挲户㤱㉢㈱㥢昹昹捤㍥㝣㠸㘴㉥㤴挴愸敥㐸㝢挷搵慣㌰改ㄳ㕥㠴㌰㝤攲㕢ぢ挶㈴㙥㌸昸挶㘴慥挱戱㈹㍦㕦㤲捥挰㕣㘴攲搲㝢ㄷ〶〸㤵㤶㉡慢㑤扢㌲昵㔳㈸㥤て㌸㤱㝡㝢㤰攷㑢㍥㡡昲㔲愳㔶ㅢ愶㔶㤳㘶愲㌲㠸ㅡ愱㤴㐲愴㠱ㄴㄲ㍤戲㌰昴㉦愵搴ㄴㄲ愹ㅣ㐰㑣っ慤㌱㤸换㤳晦扡㄰㄰搵敢㝤㙤㝥慡㠲㕤〴ㄶ㐳慦㝢扢㘷㔷㕡㥤愱㙡㘲㔰㔶㥥㍥づ㈲㈱㡦㈹捣㘰㤴㔶收ㅥ㐲㈲㝣㔲㐳㐸慤摡昱挴㐱㝡㉣㍦挴收㌳㜶捡愲㔷㉤㙢敤戲㉢戸攳〱㍤㤳㤶ち挳摥挸㙣ㅣ㍤㘵㌴捥慦㥡昵戳〸㝢晤㘴戵㔱㔷㔰〴㥤㘵㙦挱昹ㄳ㘱㍥㝥て挴昲挱㕡搷㥢ㅢ㑢愸攳散㑥㉣㤰㍦搸㕦㤷挴㌰㌶㐶㈵挷㐰挲慥慡㔶挶扦〴㍥㡤㈶搲㥥㔷戴㕡㤲㘳㈹ち愳搱㈱㘷㜵愸㑤晡㥦㜱㙡挹㔹㌳慣捤㠰㜵㥤晥㍦㠲㡣ㄵ昵扦挲㈸㥢㐴搹摤㐱㠲㉦㈹㐶㑡㔶っ捥㜰㐷攰挳㐶㤸㐶ㅥ㠱㌵㤹㘴㜰摢㑦㑤攳ㄳ㔵扦㔸㑡㜰㜸戸㤲㡤㤷㈰慡㙤㘹摢㜶戵ㄴ㠰㡣〲愵㕥㠴〸㙡搹㥥㤳㙥㍥挷愶敦㐱昶愶㝤㘶挱㈹扢㘵挳ㅢ㤸㐶㜸㜷㠰㕦㤸ㄹ戰㜹㐶㤴ㄷㅡ㠵摡ㄵ搸㠹敥㝢搱㘶晦〱〸散晤挲晢愸愲㡥㡣㈱慣㉥㘶挱慦㡤晡㈲㠱㈴㙡〷昷ㅣ攳㘰㐵㉦攱〳搵〳昰㙡㝡捣㕡ㄳ捡捥昷㉤㌷摥挵攰搶攱㌶搶㕤昰晣㠸㔲づ㘱㌰戹㠴㝢敦攳扥㌶敥㐱㝤摤㘰㙤㉥㙢戶攷㕤换愶㥥〷㑥㔷㌷㑡㍤挹㜰㑣㝥㜷㥣搵敥㈳㐴㥣㠷摥搱搵扢㘲搹㕢㍦攸㍣昸㙣㥢㉥慦挱ㄲㅣ㘵慢㠸㜳㝦づ㑤㤵㍢〸昰搳昲㐱㠲㉦ち晤㜹户㌳昱㉣㤶㐵〶㐰㍡㤱搶〱㕡㔳昵て㤶愳㙡㠵㐷ぢ㔲㘱㔶昹㍥捡戹㑢晥㙡㡢捣挳㔱㐳ㅥ㈱㤰搶愲㤲㕢攱ㄱ㐲㡥晦㌴ㅡ㔴挷㥦㐳㙥敢昱扦扢散昸㔴晥㜲㝤搱晥晢㐲攵愱ㅤ攵搰挷〸㑡〴ㄶ㐰㕦㔸戳㤷㘲㤱戲㈶敤〷ㄱ㕥摤㠹㌴㥥摦〷晦扥扤昳㡤搷昹晣㘳愷㈲〵㈱㡡敡㔷㐱㐱㈸㔷昱㐴㜴ㄵぢ挸㙤扤㡡㙦㉥户㡡㍥捡㐸捥㐴㜳〰㝡㍡ㄴ搲㡡㕣㤵㡢〴㌷㤴㍦㐵㈲ㄴ㠹扡㔹昴ㄱ戱戲㙤〵〹戴攵捥换戶㡢㐸㠴㙤㔳摣㠸㤸㑦㜸愴㝤挴㉢㡦昴摡愴㝤户㙢摡搷㡡ㄹ㉢昰户慥〹搹㠰㈵昱㥢搸㤶㈲㍤摤㘶㉣㕦㜹㍣㐴捣摥扤攱昷㔱㙡㄰㕤〲㘱昸ㄶ㈹〹㠹ㅢ愹㍣ㄶ㔶㝥改攵㥡㜳ㄴ〵㜸㐰㍤㝥㘵ㄲ㥣慣晣㘸㔸㜹㍢扥扤㤲㜵ㄲ扣㉢挰攷敤戰㌲〹㔳㔶㝥㈴慣晣昷敤㕢慡㤵㐳㍡昴㝢㑥㤱㐸㘲㙣㕤㘹晤㐷扥挳收愱㍡㘵㔰㝦㜶ㄹ㝥㌶㈵愷っㄲ㤷愴〶敤挶戵て〷㕦㐲㑦攲ㄶㄳ㉥㝢㐰挸晡晦㈱挲〴㙥㌷㡤敢㥥㡥て㥤ㄷㄱ㔶㜶㌴昹挶挶㘹攳㠰㠳㡣㑥㘳挲挵㤹慡戸愶㐸〴收㐰搲摦摦ㄵ摣敦㌱愶㘳㙤㍦挲㜰㤸捡摢㈲敤㈹てㄹ㐲㐹㉡て㠷㤸㑤㥣慥搱㡣昶〵㈰〷㘲ㄲ㤰〹敤㐱㐰㍦攴戲㠹ㄹ㝤攴㝦挹摣愷㤱搰ㅥ㈲昸ㄲ㐰㔶㈱戳㤳づ搲㕦〶攸つ晦㍢㡡㠱㐵改㉦㔱㤵㔳攱㘰㔱㌲搲扥挲〶㡦〰㜴挰㔱慢〴㐴㤸搵ㅥ㐵㑥㜴㔰ちづ㌹攸攳㉣昸㉡挱搷〰戲㈹㑥㜶搵扢挶㌵戵愹戹扥㡥愶ち户㐲捡戱㙦〴〹扥愴㑥〳摣摥摡㔶收㔱㌸晣㝣ㅦ㐱捤扡敦昴㜷攱扢晢㈵㉥扡〳晦敤㐸㑡ㅡ昶㐹昵㤳敤昵㐵㈶愰㑤㉥㝦づ㌶晢㐳昴挳㜵搵㙣㑣昶昸㈹晣㌲㙡㕡㜹〸晦㥥挶㑦㌹㡥ㄱ㌸ち㌵㙤〶㙥ㄶ搲㠰㉣㔸〸ち愸戲戴㈷〰ㄴ攲㤸㜸搲㥥攴ㅢ㔱换晥戵㙦〵〹扥㈸挴敢㘹㈶㑡㐱昳㜰㐰攲㕡ㄶㅣ㙢ㄸ㤰昸㤷〵㐷愳〳㝥〷戹㡡㐴ㄶㄲ昵㕡㠹㐸㑢㌲昷㈹㠰㥥㡥㕥捥㡤㕡㑥㍤愹ㄴ敥㉦摥㝦晦扢扤挹㠱ぢ㤲㥦戹愳晢愹户㝦晢捥㤳㙦㝥㜶挷摦摥㝢收㤹㌷晦昲攴敢敦扤㌶扢攳搷捦㍤昷慢㍢㝦昸晡㍢ㅢ㡤㘷搵㤷摦㥤㝣昶搴搰戱㔳挷㡤挳搷敦㌹㜵捦搱㠳㐳㔳攷っ㜶㜴㜴㜶㕥搳晦㥢昳慦敤㍢㝤晣ㄵ攵㤷㝦㌸捦㔶攴㜲㌹攰㈱㠰昰改攳戲攵㌴扥㠷〴愶挱ㄹ㝦慣搳攰㜲㑦攳愷ㄴ㠳㡤ㅡ挵㑢〶㍥つ㑥㐰ㄶㄴ敡ぢ扡晥〳㘸慡戲㝣</t>
  </si>
  <si>
    <t>Cards</t>
  </si>
  <si>
    <t>Annual Spend</t>
  </si>
  <si>
    <t>Total Revenue</t>
  </si>
  <si>
    <t>Complexity</t>
  </si>
  <si>
    <t>Revenue to Company</t>
  </si>
  <si>
    <t>Card Charge</t>
  </si>
  <si>
    <t>Card Issue cost</t>
  </si>
  <si>
    <t>Default Cost</t>
  </si>
  <si>
    <t>Total Costs</t>
  </si>
  <si>
    <t>Total Operations Cost</t>
  </si>
  <si>
    <t>Total Profit</t>
  </si>
  <si>
    <t>Random Number 1</t>
  </si>
  <si>
    <t>Random Number 2</t>
  </si>
  <si>
    <t>Attrition-Year 1 (1=No, 0=Yes)</t>
  </si>
  <si>
    <t>Attrition-Year 2 (1=No, 0=Yes)</t>
  </si>
  <si>
    <t>Random Number 3</t>
  </si>
  <si>
    <t>Attrition-Year 3 (1=No, 0=Yes)</t>
  </si>
  <si>
    <t>Migration Costs</t>
  </si>
  <si>
    <t>㜸〱敤㕣㜹㜴㕢搵㤹搷㤵愵㘷㕤搹㡥ㄵ挲扥㥡㉣㙣愶慥㘴㐹㤶〵つ挱戱戳㤸㘶㈳㑥㔸ち挵㍣㐹敦挵㈲㕡㠲㈴㈷づ㑢愱〵㠶㜶㔸〷扡搰ㅥ戶㔲攸㜶㘰摡改ㄴ㈸愵㉤㕤㑦㝢㔸愷㥤㜶愶捣搲搲ㄴ㑡愷㌰㥣㜴㍤戴挳挰晣㝥昷扤㈷㍤㙤㜶㤲愶㘷昲㐷㕦愲㑦昷㝥昷扢摢敦㝥昷摥敦㝥敦捡ㅥ攱昱㜸摥挲挳㙦㍥㍥〶㡥㥥搸㔹慥ㄸ昹㠱搱㘲㉥㘷愴㉢搹㘲愱㍣㌰㔲㉡改㍢搷㘴换㤵づ〸㘸㤳㔹愴㤷晤㤳攵散㘵㐶㘰㜲扢㔱㉡㐳挸敦昱〴〲搲㡢昴㑥晢ㄳ㜲㈲㤲戹愴㡦〴㔲ㅥ愹㤱㔰㑡〶㐸㈴㐸㜷㄰㘴搳攸昲昵愹㑢㔰攷㐴愵㔸㌲㑥敤㍢挷㉡㜹㘹㈴㌲㄰ㄹ㠸㠷ㄳ㠳〳攱㔳晢㐶愷㜳㤵改㤲戱戴㘰㑣㔷㑡㝡敥搴扥つ搳愹㕣㌶晤㑥㘳攷愶攲㔶愳戰搴㐸㠵愳㈹㍤㌶ㅣ㠹挵攳㘶㌲㌹摣摤㠵㤲搷㡤㉥摦㔰㌲捣昲晥㉡戳㥢㘵慥ㅦ㕤㍥戰捥愸散慦㌲㝢㔰㈶㡡ㅣ㉢收昵㙣㘱㍦ㄵ敡㈷昲昱㌱㈳㥤攵㄰ㄹ㐶㈹㕢搸㌲㠰㘶搷〱㡤㔸㘲㘰愴㕣㥥捥㙦攳㘸㡦ㅡ戹摣㐶挳㔴㐳㤳ㅦ㉢㔷㌶攸愵㝣戹㍢㑦晣㡣㤲㔱㐸ㅢ攵㜹昹ㄵ㌳㘹㈳㘷ぢ㤶〳昹㜳昴搲㍡㍤㙦昸ㄸ攸捤㕢㘳㌸㥥㌱ち㤵㙣㘵㘷㑦㝥㜳搹搸愸ㄷ戶ㄸㄴ昱攷㔷㑤㘷㌳挲攷挳㝦㑦挷㠹慤㕡愶〶ち敤挹㡦㑥改愵㡡㡡㜱〸㈳慤㘴㕤敡愲㝡㔱搷㉥慡㔴㕦㐳㉥㡥搹㐴㌶晦㑥愳㔴㌰㜲慣㠴㈳搹摦㈰愴〰戲挶愱㡡㔴戵㍢㤰ㄷ㕤昶ㄴ㘱㕦㔸㡢㌶て攴愸㜵挵㔲ㅥち戹搶搰ぢ㑢挳〳㤱㔳㈷㉡㤹㌱㘳㍢㠲攱㠸散㠵㠰っ㔱㜴㍥挸挲昱㐲扡㘴攸㘵愳㉦㕢攸㑢敢愵㑣摦㔴㌱㤷㠱戶昷㝤昳搱扥昳つ扤搴ㄷ㤱〷㌱挷〲㄰攱㝢ㄵ㔳搴㕤㈵攱昰㑥敡摥挹㤴㜷㌲敤㥤捣㜸㈷つ敦愴改㥤摣攲㥤㥣昲㑥㘶扤㤳㤷㜸㈷户㐲挶㜹〲㥤㥤㕥晢戹敢㡥㜷㡣㍦搹戵㝢昵㐳㉦摥晢摣搵晦㜶搹户〴㘷愵㥡搴㠷㈰㜰㜴㝤ㄷ挲挳㜵㝤㌸ㄴㄲ昲㌰㄰敤㜰㤰扥㤱㐲㘱㕡捦昵㤵户ㄹ㠵っ搴慡㙦㑢愹戸愳㌲㔵敤㐱㔸ㅥ㐱昹㈳㐱㠴㜸〹㍤㘰㉦㙥㍤收昹ㄳ戶㝤昵愰攵㡦㉤摤㝤摦㌷挵㠵晦㉢戸ㅥ愸敡㡦㐶㘰㔶〴㡦㘱㘹挷㠲㘸挷㠱捣㡤㘰㔴昶㌱挷昱㈰㐲晣挴慥㍦㜳搳㝦㉤晣㐱㔷捦扡㕢㥦扦昰挷捦㕥户愴散攷㔲ㄴ㙤㌵晣㡤㥡戵ㄲ㉢㔲㕡㉦㔷㙣愵攷敡戵㝦攷挴摣㔳㘲㘵㈹晤㤷㥦ㄲ愸㘴扦㑣〹戹㠸攸㉦〶搱㤶㄰慢㑤挵ち㤴㘵㐳愹㘸㘶㉢昲〴愶㥤〸㈲挴㡦敤㤱㐹つ㜶攷㈶〶戳㘷㝤晥慥㕢ㅥㅡ摡昴㝣㔶㄰㘱愵ㄹ㈷㈳㌰扢㘲㥥挲攲晡㐱戴㔳㐱㡥㙡慦㤸㠳昲㙤ㄴㅤ〰ㄱ攲晢㜶捤ぢ晦昱愱㈷㍥昹攸晢㔶㝦晥㠴㈷ㅦ晦攲㠲搷㥥ㄱ㕣昹㔴捤㘱㤶㔶㍦㈵敡㘷㜵㠴愵つ㠲㘸㔱㤰戹㜵㜲㔰挶㤸㈳づ㈲挴㤳㜶晤㌷晥昲挱攳㠶㜷ㅤ㝢搶㑤㈷㍤昷摢㉢㙦晣㝡㠷攰㝥愸敡㑦㈰㌰㝢捦㠷㔹㕣ㄲ㐴㍢つ㘴㤶㥥㐷攵改ㄴ㝤〷㠸㄰摦戲㙢㝥敡昰㔱㝤攱㤵㘷慣扢㜳敤昹户㐷㤲㘷扣搰㝤〶㤲捦戶搷戶戱㤲扥〳搳扡戶ㄱ㘱昷攵扦戹㜷㘰㙣挰㘶摣㑣㤸㤱㐸㈶ㅥ搶愳扡㥦㡢摦㥥㉥昵㕣㈳扢捤㜳戳㠵㑣㜱㠷㕡晢㡦㕥㡥㜵戲愶昷晤㜶摡昲攲㜴㈱㔳㍥慡㜵攲㐴㐵慦ㄸ㐷㌶愶搵ち㘹捡㌶㠱㥤搱㈸慢晡㡥㙤捣㜶㡥㥥㥢㌶㐶㘶戲㔶昲㌱つ挹搸ㄷ㡢愹昶愹㉢㑢挶愵搵搴愶ㄶ㡤挰扣摡慥捡㙥敡愵㤵㘴戵慢㙦㜴慡㔸㌶ち慡㜹晤昹つ搹昴㔶愳㌴㘱搰㌸㌳㌲慡慢㠷㌰挹摥㥣晢搷ㄷ搰㔱㙣户㤹㠵㙥慥戹㘲愶㠲㠵摡挸愰扤摢㡣㔲㘵攷㈶㍤㤵㌳づ慤ㄳ戱敡㐴挲ㄱ㜵散㤵挵昴㜴㜹戴㔸愸㤴㡡戹晡㤴㤱捣㜶ㅤ〶㐱㘶㙤㌱㘳㘰㍦昷昱昱〸㑦㐷㠷㄰㥥㔳㕡慤慡㉣户㍣愰〶挲㌵挴摣捦づ慦㔷扢㠱㡤攸ㅤ㝡㤱㌳愸㤳摥挵㜳ㄴ愶捡㘵㌱㈷户ㄷ㜴昵㠹㤶㉣愵㑦㙡㉦慤摡㔸ㅤ戹扦慣戰搷扢挰敥晤㡡敤㌰㥡㔶敢㠵㑣捥㈸捤㙡㠷ぢ戶㐸㉥〳昱㝦ㅤ戳戹㉤㝡摣摥挵㡣搸改摦㤱捤㔴愶戴㈹㈳扢㘵慡〲ㅥ㙣昵㐰㠰搰㌶㍤㜲〴㉣戹㥣㘴ㄴ㈴ㄸ昴㘸㘳ㄴ搲㠲㜲㠵ㄵ昷㜳㡥敥扤㌹挶搳㠰㔴收ㅦ㙣昵戲㍦㡦ㅤ戵摣搱搱慡㤷慢昵昲㔴㠵敡㌹㙢㈲つ㉦戹㤲㘴ㄵ㠸㥦昶搲㥣搶ㅥ㔷㈲ㅦ㡤摡㥥晣㤸㘱敡㌸㑡愸搹㉤㜴㝦摥戲㑥挷㡣㜲㕡搲㡣ㅤ挷㕣㤹搱㄰挲攴敦捥㔳晢㡤㤹捡㤸㕥搱㍢昳㌰㠸㌱㑡ㄲ㐲晤㉡㤷ㄵ㘲捥ㅥ挵㜳㜲〷敤ㄸ㑡〸愹愰慢㤴㉥挵戰㑡挲挴挱㝣昱㜴搸㜴昶㑥愰敤摣㥦戵㐶㐵慦㌷㙣㘱㙦㘷㔶ㄹ㠵㑤㍢户ㄹ㘵㡡〷戴㔹愱㙣㥣㕥㉣㙣㝤㍡戵戹㤲捤㤵〷搰搲㔵愵攲昴戶晤㔹づ换㤲慢㐱㥣挷晦㈸戴㜸捦晢挴㜳㙡攷㜶㡥捤攴愴㈷挰搲挸㤱戴慤㈵戵ㄵ㠵扤㠵㉦昵挸㌵昸ち捥㤶收愷㤹扤㌷㠷〰㕡慤摤㜹㈰戴愹㘴愸㘳㑤㐰㐵㠰㜶㑦晥摣㘲㘹㙢慡㔸摣㑡㝤㥡愷㘲攵㈹挳愸昰愸搰㘵ㅦ㡤搴ㄱ㐸㠸㡥㡥㍡愳摥㜵愶攰㔱㔰摢〰搲㌳㤲换昵㌹㈵㤶戵戳挱敡挰愱㐵摢㠸㐰敦搸挸摡挹㔱ㅥ㈲〶〷㘶㜲攵ㄹ昱㄰㍡㑤㈳晢㜷挷㥤晣慥㥦ㅦ㌵㝦晣挱挷昵摦㠷搷ㅥ㜳戹㜸搰㑥㘸㌲晥㘹搱慢㤳挹㘶〴挴㘷㈱挶挵〴攱晡㐷㥥㡢戸㍣㡦攴㝣㄰㉣〹ち㘴慣〸ㄷ㔸㔱挱㔳〱㔷〵㜹㈱挹扢㐱〴慤㝦㜵㠶戹〸〱攷ㄱㅦ㐷昹ㅣ㙡㌵㕣㍣㐶㌴て㔷ち摣愰㥣㈵㑤昰㑣挱㈱㤳㠴㐸ㄲㄴ㐹㐰挴㐷㔰㜰㑢〰㍥㙣㈷㌴ㅤ㍦㜸愸㔰〰㙣㘵晥て㐲慣㌵〰㜹搶㔱㈰㈹㠲戸〰戸搴㡡㡡㘳昱慤〰㈸㔱愸っ㈲晡㐰ㄴ〰㙡扤㐵㠴㡦戸〱㜵㔴〱攰㐹愶ㄹ㠰ㄹ㜰㠳㜲㤶㌴㜱㍣㈴㕡〱昰摥㜶〰㕣㙤㈷㌴㥤㝦ㄶ愱愴㔹㑣戳扡㈳挷挱㤰慤㌳捤扡捤㤵搹㕣挵㈸愹摤户搷挴㤷攵㘷㔰昱ㅥ㕡ㅣ㈵㍤㙤㥤攰て㌶㐷㘱㜴挰戱㔱搹㔹㌳挳㥡㡣ㅥ换㈶昸慢㘹㜷挰㤹㜶捡戰慢㌳敦㘶㌱㥤愰㌴つ挶摤散挲㉥㈵愲㔵搳㜲㈱㔶㉡㌵㠰㤲敢㤵㡣昲㡤扢㠶昲摥㔴攵摤㑡㐸改㜰㝢㤳㡦捡摥慣愴捣搴搶扣晡慢㜱摡捡㐹㙣ㄹ愷敦〵㜰昲㝤㈴搷㤰㕣㑢㜲ㅤ㠸戸捣㕥㘶慦挱㈶㜰㌷ㄸㅦ㠷㤱晡㤲戲づ慦愷捣晢㐹㍥〰攲㕡㘶㙦㐰㔴扢ㄱ愴搷昱挳昴㔹㉡ㄶ昴㠸挵㘰慢愵昷㈶〴攴捤㈰摤户㠰慣㕢㙤攴㜰搰搹㕦㉥㕦㍦㝤ㄶ戳㥢㘶搰ㅦ慥昷㠷收㈷㜶ㄶ搲㔳愵㘲〱敥㜱㕡㡣㈳㘹昸㑣换㐲搷昲㙢㡡愳搳ㄵ㉤扦㍡㡢慦敥晣㐶㘳㥢愱㔷㐶㜱㤰㠵㌹扡〶扥㈵㘵㙣㡥㘷㘶晥㍦㡤㔱て〶〳㘳㠴愱㜱散㔱搱㌸㝢㉤戳搰㠶㜷㘰慣〸晦扢愱㕥㄰㄰㜶㑤挳挱攲〰戴㌶㍤昲㔶戴敥㥥㕦㝦昶昴㈵㜷㝤敥㉤晢晢㉡㘸愲㝡㈴㝤㔴捤㍢昱敤攰〶㘷㑢ㄳ㜴㘲㔵㜷㘲敤づ挴㍡愰〶㤶㌹㘲愲攸㤶收㠸㘱㈷㌴昹扣攸挸㔲收挸㥤〸㠸㌴挴㕡㥢㈳㥣㌵昲ㅥ㤲㝢㐱㕣昳攴㍥㉢㉡晡昱慤收挴㈷㄰㤰昷㠳〸㝡扥㤴㌹昲〰〲捥㈳摥㠵㍡慡收挸愹㘰㌷㠳昰ㄹ㜰㠳㜲㤶㌴㐱㝦㕡ㄵ〴㤷㍤戶愱ㅤ〰敢敤㠴㈶搷㕢〴㈵㈹〰扥㠰㠰㔸摢ㄶ㠰㉦㈲㔹㍥㑣昲〸㠸ぢ㠰㉦㔹㔱㌱㠸㙦〵挰㘳ㄴ晡㌲㠸㠸㠱㈸〰ㅥ㐷挰㜹挴㤸ㅢ㠰㈸搸捤〰㍣〱㙥㔰捥㤲㈶攸搰㙢〵挰㘹敤〰㐸摡〹㑤扥扦㘱㤴愴〰昸ㅥ〲㈲搱ㄶ㠰㈷㤱㉣㥦㈲㜹ㅡ挴〵挰戳㔶㔴搰㈹愸〰㜸㡥㐲晦〴㈲攸〱㔴〰㝣ㅦ〱攷ㄱ〳㙥〰攸㐵㙣〶攰㐷攰〶攵㉣㘹㠲㝥挵㔶〰㉣㙥〷挰㈲㍢愱搱〵改㕦㠶㤲昶搲㜵㈴捤㜳戲挶づ㥥㜵攷㤹㜸搷㌴㍡㕤慥ㄴ搵挱扣挷ㅣ㉢慥㉢㔶挶戲攵㙤㌹㝤攷〲搳づ㥣㍢㘵ㄴ攰㌶㉢挱㝢搶挰㉢㙥摢㘶㘴愴㌹㔱㥣㉥愵㡤昱戱〳挱慤〶㌸㌰㜴捡愳收ㄵ㜸昶捤㔳㠴〵㕤㐰㑢昰㜸晣㈳㈸戰昱挰敦戲㤹㙡收㌹搵愷户㠶攸愶㙣㈵㘷㜴㤹㉡㕤㠵〳㈶㔰㠴㉦㌲搳㘹㙥㥡挲㐱㜸慣挷㕣㔵捡㘶㜲搹㠲挱挱㠰挹捦ㄷ㜸㙢㡣㉤昰㍢㙥㈸㤶戳㝣戹搸㘳㙥㉡改㠵昲㌶扡㔰搲㍢て慡㡢愹敤捦㙦㉥捦ㄶ捡愸㐶㡤㈲挳扤收挴㔴㜱〷摥㐶㑦攷ぢ慢昴㙤攵〳㘲㔴戰㍦摡㡦ㅡㅡ攱ㄵ㕥慦〸㜸〳晢㍡㍥摡㑦㔰摣〲敢㕤㐳ㅦ昴戴㔲捡愶愶〹㤸慡㠵慢㤹㡦㐴㡤愱挷扦ㅣ愱㔹捣㕥ㅡ扦戶㌷㤸㥥㑥戶戵敥㕤㔵㑢愷㕢昵ㄵ㍦つ㕥昹㔳收㜹〱攴慣㔵㥢挷㙢敦〰晥慣㌷昱㝥晡ㄳㅢ㡤㠹㐶捤慢扡㕣て㠱昰㍣㑢㠵挸愳㐶㘱㘶㐲ㄳㄸ㙢㔴换愰愹㘴愸愱昳㙡挱㤵昰摡㜵㥢㙢昴㤴㤱㠳搹㤸搷㉢昳慣〸㡦〰㜸㔳㕢戶搳㐶㡢昹扣㑥㤵愳扡㑥愴昵㥣ㄱ㌰㐷愶㉢挵戵搹㠲㌴㐱㤴㕥摡㉣㝤〶㉣㝤㐶戱扡捤㡤㝣〹愱挲㉣慢戸㐵㉦㘵㉢㔳昹㙣㍡挰〸㕦ㄴㅣ㄰扡㡡昵㐳ㄹ㜵〰㤴㡦戳㤶㌴ㅡ戳㤶㔹㠷攱ㅥ㠰㘹㑤攸㕥㠰㌰㌴摡㉢㌴晣ㄳ晢攸愳挶捡愳㌶ㄴ戹ぢ愵昹㘹攵㜳㈹㔲捦㙥攷摥挹敥慢挰㔱㡢㤳㔸㐱〱㝣攴捦敤〰㈳㍥㝡㜹㘷㜵㘰昲㘵㘱㜰㑤㔱捦慣㠴挳愱㔸敡戴㙦㡥〴㌰戴㕣㙡㑡㈱扡㤴㐷昱㤶〲㙦㍦戶㘷昱愶㍤㐰挶〴っ㜴ㅦ㥤搱㥡㌵㠶挴挶攳昷㜷〵㕡搵㌵敥㤴戵搸㜶搴戹敦挷㡣㌷㤵晦敡搹挳换搸摢㘰戰〳㔴扥㐸昲ㄲ㠸愰戳㥡晤㘹㄰昸〵〵㕥〶昱搳㉤摡㌸㌶昵摥㕤昸㠰昹㡥搰愷敥㕣搰敦ㅣ㠰㡦㔶㌹慣晤慡㈳㕤㉥㐷戳㘶昹㤸〳捥㐵づ㙤〲㕡㙥㘴㠲搶晡捡攳〹㠷挳敢昵㘱愸戵㐶㑦㔰㔳戵㈸㉣㍦㘱㈸て戴攸㐶ㄳ戴㕦㠲㥣挲挹㠲昲㈷昷攰㔶挳ㄸ攴戱昵扦㠵㉦昵〴㠳昲㔷っ〴挵ㅡ㔰〷ㄷ㥡ㄲ挱攰㝣㔰昹ち挹慢㈰㘲㌳〸慤〳搷㕥㈶攸㤸ㅣ㈱㑦晢㙦㤰㍤㕤㍦挵㜹㄰收ㅡ㉡㕦〳ㄱ昴㘹㜲㘹慡慡敡㙥㠴攷㔶㔵晡㍥㤵慡晥摡づ㌰㈲攸〰㜵扡攱ㅡ晦摦㠰㉤㝦㑢〱㍡㐷㕢〸晣㡥〲扦愷挰㐵㈰搴〱敤て㈰㈷㌹搸戶㝦愹慤敥㡢㠴㥢慣㌶㈰晢㍡ち〰戲㈹㔰愷㐶㥥〲㙣㘴晦㠸愰晣ㄳ㠸搸ち搲㠸㙣ㅥ㍣㠵慣攴捥愴㥥㠶㕤㐸㜰㙦㔲㈸扥㠱㠰㈸㠲搴愱昸㈶ㄸ㜳愳㜸㈹昳攲㈳愹ㄲち㐱㝥㤷㐰㥣㈶扢㔰愴㠰愴扥㡡㜲㙢〱㉦〵㍡㈸㔰㠱㠰㐲㤱㜷摡昶㕣㐳愳慤㜰搴㔰〴㜰㥣㜱搵挹昹ㄷっ㜲搹㤱㥤慣㌳〰攲㝦㉦愲戳散㙦㌸ㄸ扡晣㘲昳㈰慣㤹㥢ぢ搹ち戶ㅥ㡥昲捡㙣㠵㉦㜷㑣㄰〴㤵〳敢㐸戵㈵戹㌲昵㔷㑤摤攳㥡㤳敡㙣摦㘳㥢搳摤挶昰攲ㄶ挹㤶㤹散戲㡥攷ㄲ㔲收㜲㡢㌶ㅥ㐸昶戳戰ㅣㅡ戶〹㉤㤶戴㜷晦戹㜰愷〹昴㘷㔸摢㑡㠷㍣㌲㐸戵ㄱ昸㠷愹搸㠵㌰㡤敦昷捤愹㈲つ摥搰㈰つ㜰㡢搷㘳扢摢挷ぢ㘵㙣㘱㐱㍢〶〳㘵㥥ㅤ㕣㍦㕤愹㑢搱㘷ㄶ搸㈹㜸㡤戴扥〰戳㤲㜷捤づ㄰㥢〴㐰㔸愶戳㌲㉦昶昱㔸㠳㐲昸戸㉣〹ㅣ㔴扢㙤慣慦㐱捡摥㌸㤳㜹敥敥㈱摣㔵ㅦ㜳㠰㌱摥攷㔳愳㘰摤攷㔳㘷捣つ〶づ㠸戸摥㤸㌳ㄶ愸っ搵愸摡㝦愵㌹㤲㉡攳扣㔲愱㌱㙡㠷搴㐴㤷收㐶㈳愷昳捥〷㙣㐷㍢戴㈱㕤挱慢㤳㙡〱扣捦㜱攰㡣㄰㄰昱搹愳㈴搴㌸㘹戳慣㙦昵㥤攰ㅣ摡挷㔱挵昸㤹敡㜹㙤㤹昸搸㐷昹㝣㘶㤹挷〹搸愷搸㙢㔱晣㉣㐷㈰慣戵㡤㥥晦〵捥ぢ㈹㙢㠵㔳㡢㔷户挳攳㌹愹㠷攷搹㔲〵㤷㥥㜸挹慦㤷㔳㈷〷㐳戲㤲挵㤱㈰户㜳㥥〹昳㈶㌷㥤㌱搴㜹挲㔹戳搵戱攲㠰ㄸ㉦㜵㜷摢ㅡ慢㔹㜰戱㐱ㄹ挷〵㙥攷ㄲ捣扥㍢ㄵ㘴て㐶㑡㉤㜶㈸㈳㈸㝢敤㜹㜷ㅤ㠶㘶慦㕦戳昰㌶挷㐱戵㤷㠴敡挲㌰㤶戶㈶ㄶ搷㌴晡捡慢㙦㙡搴㡣㜳㠹慤㈹慥㈹搲㈹攱㘲慤捥㕡慣〳㘲㥣搰㑦㙢攱搳㌴㥣慡昶㜱㠶戰㄰慣㝡敡换戳晢㉡晢ㅢ㌶㥣㜵㡡扡ㅥ㡣ㄱ㌲㤵敦㥡㥢㤰㠷挶㥢㤷挴ㄶ㜹㍦㐲捡㜸㥢㡦㐴挱搷㉤㤶昱㘶㡤愷㕣〰敥摣挶摢つ挸〶㐱㡦㍣㤸㠵搸ㄱ㜱ㄳ〲㡥昱㠶㈰㉡散〰㤵㠷㐰㐰ㅥ㑡挱㥢㕢ぢㅣ㐶㠱挳㐱晣户㐲愰㜱愱㘹晢搶㠱㠵晢昳㍣挹〴昲㍣搱㘱㥡㙡戸戰㠳户㉡㌰捦戴慥挰㉤慣晣〸ㄴ晢捣搳㑦㉦㐵搸㈳㙥〷㜱ㅡ㐸ㄳ捥㌶攴㡥㘴晤㐷㠱〸扡摦〱㈶㐲㌰㌶慤〵㐷摣㡤攸〸㜹㤲㐷つ昵㌴ㅡ挴昷㠰慢㌰㍤㠶㠵摣㡢㤸㠵愹㝤〲㍥づ摣戹㌱扤て搹㈰攸㤱㝤㉣挴㡥㠸㑦㈰攰㌴搹㡢戰㡤改昱㄰㤰ぢ㈹㜸㝦㙢㠱㐵ㄴ㔸㑣〱扡晤㤵㐱扣〴戱㐵㜳ㅦ㉢〶㕢㔹挲㈷㈲㉦㉣㘱扥ㄲ㜰㕡攳戲㠴㑦㘲㘵㈷戳戲㉦㐰愰ㄱ㐰晡散㐷昰昱戴㍦㔱㍣㡣㔴〵㘰㍦ぢ愱㙢扦づ挰户㠱㍢㌷㠰㕦㐲㌶〸攲㥡㉦ぢ戱㈳㠲敦〱㥣㈶扢〰㝣㍢〴㘴㤸㠲㝣㐷搰㐲㈰㐲㠱㐱ち昰戵㠱〲㌰㡡搸㥥㥦㈸㕡攲ㄸ㐷ㄱ挰昱〹㔷㥤㉥ㅣ㠷㔸㘷㠲㜵㝥て〲㡤㌸搲昵㍦㠲捦㉣㡡昸ㄴ㔲ㄵ㡥㐹ㄶ挲㌷〴㜵㌸㥥づ敥摣㌸㍥㡢㙣㄰挴愵㘱ㄶ㘲㐷〴㕦㈷戴㠰㘹㈹〴攴ㄹㄴ攴慢㠶ㄶ〲换㈸㜰㈶〵昸昶㐱攱㌸㠲搸ㅥ㈸㘲换㈳搹㈸昲〲挰ㅦ戹㉡㜳〱㌸挶捡㔶戰戲㥦㐲㠰愲㜲㈵㘳〸㜴攰攳摦〵搲攸㘲㘹㜲㝦昹㈰〴㈳ㅢ㡥戰㠹捡捥ㅣ㥣㡦っ搲攵㘲㠵戸搴㔸挹㜰〴ㄵ㑢搸㝥㝤㡤搷〴慡㜹捦㐰㔱㕤〷㌷摣㜰㔵搹㤸昲〲㍥晥挷摥㙣扥挵㔹捤捦㠶搷慥扢㌱てㅦ㙤㌵昸〷慦捤愶㑢挵㜲搱慣昴㑤挰戱摥挷ㅢ挳㈶昶摦ㄱ晦愳㈸戱㘵㥤散㤸慦挰ㅦ攳㙣攷つ扡攰搶㐲㜱㐷㐱戵挶㕦收挵㘹搶㈶㍢㍢㔹つ㜷㘵昵㉣〲㜸愱㥦㈳挸捣昲㉣㠸昴㜴㠴㕥㐴㤸㜳㐹㝢㈷攲㑢㐶㤷㡦㙥㥣㑣づ㈷㈳愹㐱摤って㠵㔳戱愱愱攱㘴㌸㤳㠹挴㠷㔲搱㜰㙡㜰㈸ㄹ㑥㙢㙢慡愲戱㐴㈴㤱ㅡ㑡㈵㑤㕤㌷㘲昱戰㤱㑣㐶挲㜱㔳㑦づづ㘵攲㠳㘶㑡て搱㕤挶攲攵㕡攴㤱敢㐰㐲扦㜰㔸敢挹摡㐰搶换づ慢㉡攵愷㐷㘹㑦㕤㔹散㡦㐸㠹戴挸〸挳搷搹搹㜴㐰㙣㜲㠱㔵敦㔴㙡ㅡ㍤㘰晥㠷〰㜳攳愹戲㜵㈶戴搶㌵㡡捣㑣㘵㤴㥢搸㤵捤㈰挱搰㉢㠸戳㐱摡㌹㠸ㅥ㌴扡㝣ㄲ㜷晤㥣摢㝦搴㍣敤㕣昰攷㠳㕦晦ㄳ㉢敤㍣戰扢挱㔶戶搰㐶㕣戱搶捥〷㘷ㅥ㌸慥㔷〱㈱㝡搱搴昰㙤㘴戵ㄷ㐰㐲晤㈲㐹晤㌶㐹扣〶ㅥ㌸ㅥ㜹ㄱ㈸〳㙣㥢愰㈷㡣㤳㐵㝣ㅣ扤愴㡡㈲散搱㉥㐶㝡㕢扤ㄳ昷㐰㡣扡㔷慦㍢㜴㤲愹捡㔳挸っ摤昹つ攲㑡㜷搲㠸㕢扡ㄳ㡢て愶捤攱㜰㍡㤱ㄸ㡣挷愲㝡㍣ㄹ㡥攸㘱㍤ㄱづ㈷昴㜴㉡㤵㡥㙡㤹慡愸㤹㡥㘶昴㐴㉡ㄱ㑢っ㠷㘳改戰愹挷愲改㘴㈴ㄹ㌷ㄲ戱㈱㈳ㄳ㠹㠵攸㙡㔳扡㐳㙤㤶㈶㐸㠸ㅥ㌶挵摡㐲搶ㄴ㔹昴户㈹ㄶ〵㈴㐵〵㝤㘶搴ㅦ昱㈱㜴㠱㘳慢挶㈸挷昴㍣㐸㌰㐴户㤹ㅡ愳〲愲慤挶愸〸㝥㡢㌱摡〶㜶晤ㄸ㕤ち㑥攳ㄸ搱ㅦ㔷ㅢ愳㌲㈴搴㉦慥㈴㙦㙡ち攵㘷㐳㐰㙥〷ㅦ晦慤捦㥢〸散㘲攴〳㘸慤㌳㐶㤲㙢〳㤷〱㜱㍤戸捤挳挱㠱㔴昵㕣〶㌹っ〷㡢㈲ㄲ摡攵〸㔸挳ㄱ㡦愶㠷搲㠹㠸ㄹ㠹㈷昵㔸㌲㤳搴挳㤹攸㜰㈶㘱ㄸ㐳攱攱㘸㈲ㄹ搵慥愸㡡づ㘷㌲㤹攴㄰昰㡦㐴挲戱㈱㝤㌰㤵㡡㘷愲ㄹ㐳㑦㠷ㄳ昱挴㔰㍡ㄲ㠲ㄹ㘵〱㝤㈵〲昲㍤㈰㈱慦挳慡㑤㘵㍡敥搴㜰㔴愵㜰收戴㠷攳㑡昷㜰㕣ぢ慥扣づ㈴ㄸ愲昷㑤㜵㠴㔳㐶㜲㈲㐸敡扥攴㑣〹〵㐰㙡㘸ㅥ㡢晥㐹摥昸㤴㌷㠱敦愷㝢愶㜱攲扡摥㐶戹摣㐱戴ㄱ㐳㉥ㅦ㥤㕡〲收㥢㘷攳攷㙦昸㠱攳㝡ㅣㄴ㉢㘴ㅤ〸挷ぢ㥦㜵㕣㥦㜳昵㔳㕤戸攰摤㕣㠴ㅡ㌱愸㕦扣散扥愹㕢攴晢㜶㔸〹晡㑢ㄸ扢㍤慢〵㐳搲㘲㠹っ捡㕢㤰〰昷㤹愰ㅢ㡤㌲昲㔶㔲晢ㄱ㜴昸㌴㜱晤㍤㘰敤昹㐹㤸昹ㄷ搴㕥改昰攵㕤㝦づ㑥㠱㍤㜸㔷晡㜷慣扥㤷〴㘵搴户㑣ㅤ慥挸扤摤㑥㔶慢㉡て㔷㙡挶收㕣㌳㔶晢㄰戸敤㔷搵㑢㕡㑥㘳㥥扢㤴㠲㝦〴〱㑣㘳㥥戱昸㠴づ㜵〲㠷㌹〱ㅥ慣昸昴昲㈸挴戵㔹㔳搱晤㐸㐲㍣㐰愹攵㔲捤㐰㌵ㄷ搵㌴攴㤹㑡昱ㄷ愱㌶昵㥢㐰㜹ㄷ㔸攲ㄸㄲ戲敥戶〳㡣〸ㅥ㤳ㄴ㍡扡ぢㅤ㜹㌱搳戸㥥㑤戶〴愲て挹ち㠸晢㄰〰㄰㍣ㄸ愹昵散ㄳ〸㔸敢㤹㙥㐴㤳攱攱挴㘰㉣ㄳ㡦挷搲昱㠴㡥晤㈵㤳ㄹち㐷㈳㐶㌸㥤づ㈷戵晢慢愲攱㐴㌸㍤㠴㜷攸㐶摡㑣挵㤲搱攸㜰㈲ㄶㄹ㑡㐴㔲㤱㤴ㄹつ愷㔳挳愱㠵㜶昱昲〱〴攴㈷㐱㐲㡢ㅣ搶愷挸晡㌴㔹㡢ㅤ㔶㔵㑡昰〰愵戶㤷捤攸㐶㜵㝢㜹㤰㔹ㅥ〲〹㠶㑥〲㙤扢㥥昱㙣㔵㕢捦晡〹摤㈹㈴て㠳㉦搴㤹㠹戱㐷ㄸ㐳㐰㝤摥〶慡搰ㅣ㜷愳㔹摤ㅤ㔶戵㐴㤳㈷㈷㔵捦㤷ㄱ〰㥡㙦挷㤷㐲昳㜱〴㉣㌴㡤㜸㈲㙥っ愷㤳搱愱㜸㌲ㄶ㠹愵昴㐴㈴㥣ㅥ㡥っ挵愲挶戰㌱ㅣㅥ搴扥㔲ㄵ㑤づ㤹改㜸搴㐸敡改愱㑣捣〸挷㠶〷攳㠳㐳㤱㜴㌴㥡㌰㌳㠳㠹攱㜴㠸攷㉦ㄶ㉦扦㡡㠰晣ㅡ㐸㠸挷㉥挵慡敤づ㍣㠴搵㑢㠹㌸㔸ち捤愵㙥㌴扦つ慥晣づ㐸㌰㌴〴摡ㄶ捤㠴㤳愸散愱㐱㌶㈰㐲昲っ昸㈲㐹挲搸戳㜶㠰ㄱ㜱㍡攸㉥〶㈲㙥㌴㉦㘶ㅡ㜵昳敤㉤搱攴昹㐹㌵攲〷〸〰捤愵昸㘲㐷戴㝦㐶挰㐲㌳㤵㐹㈵搳愶㌱㥣ㄸ㌲㠶㘳㤱挸㔰㉡㤶㐸㘲敢㑤㥡戱㔸㉣㤱ち㐷戴ㅦ㔶㐵ㄳ㤱攴㘰〲扢㜱〲㝡ㄸ㑢つ挱㔰㑥挵ㄳ愹昴㜰㙣㈸ㅤ㌷〶ㄳ㝡攸っ扢㜸昹㈳〴攴扦㠰㠴㜸昸㔲搰搵㜴昳㑣㠷㔵㤵ㄲ愳㘰㈹㌴㤷戸搱晣て㜰攵㝦㠲〴㐳㘳愰㙤搱㕣攱㈴㉡㌴㤳攸㥦ㅣ㈶㜹〹晣搰㑡㈷昱ㄷ〸昴㜴昸㜹㠰㌸扤晤慢ㄸ㤷搵摡て㡦㘵摤敦ㄶ㔷攰㜷㠸㍢搹㤹づ扣戹户摥㜷晢扣愷敤㕢㔹摣〵扢㔰ㄴ㍦晥㈳搰敢㍦愳ㅣ昴挸戵㜵戱挴攳昰㤱扦〴摦扦ㄶ愴愵㐷戴昱㔷收敥扦㕦挰昵昹㤰晣㜸ㄹ昶㍣慥㌱㙦㉡㡥㔴晦㠸挲㝣挷捥敦㜷㝥㑥户愴挶㜱㕥㌸㌸搹搶㤷慡昹昰昳㌴㥣昷㤰搰捦ㅦ摦ㅤ㔲㡢戹敥ぢㅣ㔵攳攲㍤ㄳ扣摦㐶挶㈹戱っ㜷㤸捦摢搱㜴ㅦ㔸ㄹ㑤昶㥦㑢攰〵〱㤶㠶㥦㡡㡥㘷㝡搰㠳愳㕡摣㤶㔸㥥慤愸摢㐶㐱愴ぢ挹挳愳昶㉢挲戴㜴昱慡挵㜱晦㈱ㄸ㠷㐶攷㕦摢㉡㤰捤㠵㍡㉢愴㙡〴攵慢㐸㄰㍣㌲ㄲ㝡㈱搷㠰㙡慦㠱愰㡥搵㡢攳㘲㍥敡㘰㍤摣㤵㠲㜲㌷㘵戸搰㤰挵晣㘲㠳ㅤ㘱㝡㉦て㘸㝥〴ㅡ㌶捣摤换挰攳㜳愶愲㥥㠰晤ㅤ㍡戳㜷戳㤳攳摤攲昸摢㐶晣㉦㕣搵㜸敦搸㝡㤹昱搸戲换て晥晢㔵㍦扢散摡㘵攲〲攴㔸㠰㜲ㅡ㝦搲搴㡤ㄶ戵扣㐳摣㘵㈷㌴晥愶㉢㜴ㄱ㑡㔲㤳昴て〸昴㜴攰㙣㡢㑢㕣昸〸㠹ㅣ搴㜱愵㤶慦㤳㘳㠰㔸昸愴ㄱ搲晥〴愲昰㐹ち㍦攴㙡昸扣㐱㘱戳㉡㥣愱昰㥢㤶昰慡挵㐹㈱㙣㘱ぢ㜹づ㠰搸㠲搴㉡㤸㔳㜶㐴㠱㤹㘳㍥㜴㜴捦挱捣㍢㌹摡㠱㘹㠱昸挵ㅡ㤸㍣㌶戵〲昳㡤晦㙤〳收晦搸〹㡤扦てぢ㙤㐷㐹ち㑣つ扤〲㤸㍣㉤㈹㌰晦㠸ㅣ㔵㌰〳散昲㤵㐸戲挰扣ㅣ㈱㉤〸㥥愵搰攲昷㤰㜵挰挰摢㐹ち扦愷㉡㝣〵㠵攷㔹挲搴捣㕦摢挲㤶㘶昲㑦攸昴㕥ぢ㤱扤㠳散㍡㈷㐷㍢挸㥡昴敦㈶攴㘸〵搹慢㌶㌲㑤扦㈹㝣挵㑥挸㌴晣㐵つ㜱ぢ㑡挲㝦戸晡搱㜶昶㠲㥦㤰㘳慦ぢ㘵㉣㌳戹捡㘱㌲捤㘳㠵昳攱挸〴㥣㘹捥㉡㥣㕦㐶㌵㔵㥣㡦㐴愲戸ぢ㐹戵㤶摥挱愲戸攳㠸㕤敤㕡晡㌳㍢愱昱戶㝤攸㙥愷搲㍥慢㔲㥡㡥慡搲㥦扡㉢㕤挸㑡ㅦ㐰㤲㌵戸戴㈷戵挵攰愹挱㑤㡡㝦㠷㙣㙤㜰㑦愰㌰捤㐱㑢昸㝥ち㥦㘴〹慦挶㑣昹㔷㕢搸ㅡ摣㔳㈸捣ㅤ搹挹㉦㍥㙤㐷㤸摥㑢愳㜰敦㠶晤㈱㈷㐷扢㘱㙦㥡㈹て㈳㐷つ捣戳慢㘰晥挰挶慣㘹搸扦㙦㈷㌴摥摣て㍤㠲㤲搴〸㠶搱㉢㡣㈰㉤㐷〵收㜳挸㔱ㅤ挱㐱㜶昹慢㐸戲昰愱㌹愹挵㉣㝣戰昴㡢愷㙣㝣挰挱戲㍣㐴攱慦㔵㠵扦㐲攱㘱㑢㤸㌳攵扢戶戰〵收㘹㐸攸晤㌶㐴昶づ戲敦㌸㌹摡㐱搶㌴㔳㥥㐱㡥㔶㤰㝤搳㐶愶〹戲㙦搸〹㡤㜷晤㐳戴㉣ㄵ㘴㘷愲敤㠰㡣收愱㠲散〹攴愸㐲戶㥣㈸搰㐸戳㈰愳捤愸㡤㔹㈸㜰昱㝤摣㐶〱ㅣ㐰戶㤲挲㌴昹㉣㘱㕡㡤摡㙡㑢㤸晡昷愸㉤㙣㐱㜶ㄶㄲ㝡㘹摥敤ㅤ㘴戴〵㔵㡥㜶㤰㌵㘹搹㑢挸搱ち戲㉦搸挸㌴㐱昶て㜶㐲搳慦〳㘸㍥捥昵敢〰搷摦昲攰㡤づ扦㐹捦㘹㤷㘹戱㘹昱愹㥢㌳㌹攵昰敥挶㘵摥ㄲ晥㥡挶ㅡ摣㔹挷ㄵ㕥晣㘵㈸摢戳㡡扢散㝣愳攸㕣ㄷ㤵㉡挶捣㥡戹扥㠴晢愳㥤收㜸ㄹ㜷㐳㌲〱晣㌵㠰ち㝥〲㕢㌸㄰㥣㍦㜸〵攱愳ㅥ㘰捤攵㕦攰昰戶昴晥搳慤摦搲扣㔲㌷捥〶㙡㜸㌸昷〳扣扣〳扣㙦慥ㅦ㙤〳㥡攳摣捡捣戸㙥戵晢挴攷㌰挴㤶㕢昲㙡て㥤㤱㜸扣㔸挹㈱慦㑤㠰㜴挰昳慤戶ㄱ㤰愰摣〴㡥㝡ㅤ㘹摤慣昲搳愸㙥散ㅣ摦挷㔰晤㍤つ㝦敡愲慢㡢㍤㜶ㅥㅦつ挳搹㙣㔲㑥㡤捥晣愴捥㍦㜸ㄷ挸㑦收㡣挲㤶捡㔴昵㡦摣挱ㄳ㠸㥦户挹㜳㔰て慢攲㈳㘸㍤戲㔴㜹慥㥢㑢敢㡢摡慡㥤〷㙥㙢〸㍥搵ㄲ㠲㜷㐱㕥ㄲ㠲㕡昷㉦㈴㙢っㅣ慢晢㠲挶ㅢ㈱㜰ㅥ㐱〳㑤㌵攱㈲㐸㌲㉢ㅦ㈸㠰捤㥤㜴㜳㘹挹戰㘱㤲㘳攳ㄳ昷戴㙣㐴ち㘹つ㡤挸㤰攵㙡〴㡤㥥扡㐶搰戰㔱㡤㌰ㄱ挰㝦昵〸㕡㌰㡡扢挵挵つ搱㌶㔰㑢摦ㄴ〲㌲㑢㜲〹㐸㔰㜰晦㔷戰㙤㐵愰昶㘳捦敤㍣戸㤴扤攲㠳㑥㙢㕦ㄹ㍣愲愶㌵㜹挸㙡〵㄰晥昶㑥攰㥢㥤て捡㈲㐲敥ㄶ搳㝣㔰㉤晥㙤搷㠸攷攵〷㐶㐴ㅦㄸちち㡥㤱㑦摣散ㄴ敥㜱慢㘴㤹愵搴㡦挷㌴㔹㉥㈸㘸㈲搴㐱㜱〲ㄸ慡搳㍢㄰挰㝦昵〸敥昷㡡㍢攳收㜲扦㜴㡤挷摦戴㙣挴攵㄰㙡㘸挴㤵㘴戹ㅡ挱慤戵慥ㄱ摣㍥㔵㜵㔷㈱㠰晦㔶㈳戸㑦㉡敥搵㙥敥㤹㠸戸㤰㜸㑦换㐶㕣〳愱㠶㐶㕣㐷㤶慢ㄱ摣慣敡ㅡ挱ㄹ愹慡扢ㅥ〱晣户ㅡ挱㥤㐷㜱摦敦攲晡㌹昹昷㜸㘵愲晡敦愳扦昶〳愸㐷㜰㐹㘱ㄹ昲㙦敤〰㈳扤㥣搸っ〴昰昱昴㜲㐲㔷㘳㠲ㄳ㤳㑤㤴㌷㤰捤㌹愹昲摦㘸〷㔴㝥捥扦㙡㡥㕥捥扢㙡㑣㜰㑥愹晣㌷㤱捤改愴昲摦㙣〷㔴㝥㑥㥤㙡㡥㕥㑥㤹㙡㑣㜰慡㈸昳攰㔲㡣づ捤㠳㜷戰愱㕥㑤㜰晡愸㠴㙤㜶〲㙦戹〴㜰㝦㤵㔳㑡㈵ㄴ敤〴㥥㔸攵㙤㉣㤵㔳㐶㌵收㜶挶㌸㔳㔴㘳㍥㘸〷ㄸㄱ搴㝣㈵昳㈱㜲愹昴㑡收挳㉥㤹㕥㉡㜸戵㠹扤㔴散㙡㑣㔰㘹㔵晥㡦㤰㑤㝤㔵昹敦戰〳㡣昴㔲㌷慢㌹㝡愹㤳搵㤸愰扥愹晣ㅦ㈵㥢慡愶昲㝦捣づ愸晣㔴慢㙡㡥㕥慡㔳㌵㈶搴㌸戳挷捥㔱〳㘱㑦㠸攳敤㈳昷㑥〴㘰㜵愹搱㘴晣㉥挴㥤㈷挴㔱㔵㔲㜷㕢㔲㙡捣㈸㔵㔷ㄶ挷㑥㐹摤慢愴㝡㙦挳ㄷ㝦㤲攰㥤ㄱ改㡢㌳ㄷ㕦晣㝡慦慦敦㐸摦㜹㘷㜶㝦昴㠵㈷㜷摤昶挳ぢ㤷扥晣挶㥤㜷晥昰挵摢㥥㝥攳㉢愹愵摦扤敦扥㙦㥦㜵捦搳扢づ㌲敦昵㍥昲晡㥡㝢慦㠸㙣扤攲㔲㜳昳㈹慢慥㌸晦㤲戳㈳ㅢ收昷㜷㜴㜴㜶㥥戸攰㝢㠷㥦ㄴ扡晡搲㉦㠹㙦㍣㝦㔸㐱愸搱㙡㙡〶㐷㑤㌵攳㍥搵っ愱挶慢㐹㡡攳愶愴敥户愴搴愸㌴㐹㜱㜴㤴搴㈷㉤㈹㠵㝤㤳ㄴ挷㐰㐹㝤摡㤲㈲㤶㑡搳捥戵㌵㙤㌹戲〴㜰㘵挰〱㔵㄰㐷㈵㜱㑥扤㠴㈰㜴㉡㘱㜳㐳〲㍢愳ㄲ㌶㌵㈴戰晤㉡㘱愲㈱㠱㑤㔶〹ㅢㅢㄲ搸㑡㤵㜰㜶㝤㐲搷晦〱㑣挲搶ち</t>
  </si>
  <si>
    <t>Migration cost</t>
  </si>
  <si>
    <t>Annual Spending growth rate</t>
  </si>
  <si>
    <t>㜸〱敤㕣㜹㜴㕢搵㤹搷㤵愵㘷㕤搹㡥ㄵ㐲搸挲㘲戲戰㤹扡㤲戵㔹搰㤰㌸㜶ㄶ搳㙣挴〹㑢愱㤸㈷改扤㔸㐴㑢㤰攴挴㘱㈹戴㠵愱ㅤ搶㠱戶搰ㅥ昶愵㥤昶挰㜴㤹〲愵戴愵敢㘹て敢戴搳㑥换㉣㠵〶㕡㍡㠵攱搰昵搰づ㠵昹晤敥㝢㑦㝥㕡㙣㈷㘹㝡㈶㝦昴搹晡㜴敦㜷扦扢晤敥昶摤敦摥㈷㡦昰㜸㍣㙦攳攱㌷ㅦㅦㅤ㐷㡥敥慡㔴㡤㐲摦㔰㈹㥦㌷㌲搵㕣愹㔸改ㅢ㉣㤷昵㕤㙢㜳㤵㙡ㅢ〴戴戱ㅣ挲㉢晥戱㑡敥㘲㈳㌰戶挳㈸㔷㈰攴昷㜸〲〱改㐵㜸扢晤〹㌹ㅥ挹㔸搲㐷〲㈹㡦搴㐸㈸㈵〳㈴ㄲ愴㌳〸戲㜹㘸挵㠶昴㠵挸㜳戴㕡㉡ㅢ㈷昷㥣㘹愵扣㌴ㄲ改㡢昴挵挳挹晥扥昰挹㍤㐳ㄳ昹敡㐴搹㔸㕡㌴㈶慡㘵㍤㝦㜲捦挶㠹㜴㍥㤷㜹户戱㙢㜳㘹㥢㔱㕣㙡愴挳搱戴ㅥㅢ㠸挴攲㜱㌳㤵ㅡ攸散㐰捡敢㠷㔶㙣㉣ㅢ㘶㘵㝦愵搹挹㌴㌷っ慤攸㕢㙦㔴昷㔷㥡㕤㐸ㄳ㐹づ㤷ち㝡慥戸㥦ㄲ昵ㄳ昹昸戰㤱挹戱㠹っ愳㥣㉢㙥敤㐳戱敢㠰㠶㉦搹㌷㔸愹㑣ㄴ戶戳戵㠷㡣㝣㝥㤳㘱慡愶㈹っ㔷慡ㅢ昵㜲愱搲㔹㈰㝥㐶搹㈸㘶㡣捡㥣挲捡挹㡣㤱户〵㉢㠱挲㤹㝡㜹扤㕥㌰㝣㜴㜴ㄷ慣㌶ㅣ挹ㅡ挵㙡慥扡慢慢戰愵㘲㙣搲㡢㕢つ㡡昸ぢ慢㈷㜲㔹攱昳攱摦搳㜶㝣慢㤲愹㠶㐲㜹ち㐳攳㝡戹慡㝣㙣挲㐸㉢㔹㔷㜷㔱戵愸㉢ㄷ扢㔴㑦㐳㉣戶搹㘸慥昰㙥愳㕣㌴昲捣㠴㉤搹摢㈰愴〰戲摡愱㠶㔴慤㍡㤰ㄷㅤ昶㄰㘱㕤㤸㡢㌶〷㘴挱晡㔲戹㠰づ戹捥搰㡢㑢挳㝤㤱㤳㐷慢搹㘱㘳〷㥣攱㠸散㠶㠰っ㔱㜴㉥挸挲㤱㘲愶㙣攸ㄵ愳㈷㔷散挹攸攵㙣捦㜸㈹㥦㐵㙦敦昹收㈳㍤攷ㄸ㝡戹㈷㈲て㘲㡣㜹㈰挲昷㉡㠶愸㍢㑢挲攱ㅤ搳扤㘳㘹敦㔸挶㍢㤶昵㡥ㄹ摥㌱搳㍢戶搵㍢㌶敥ㅤ换㜹挷㉥昴㡥㙤㠳㡣昳〴摡摢扤昶㜳晢慤敦ㅡ㜹愲攳昵㌵て扥㜴搷戳㔷晣晢挵摦ㄲㅣ㤵㙡㔰捦㠷攳挸晡㉡㠴〷敡敡㜰〸㈴攴愱㈰摡㘱㈰ぢ〶㡢挵〹㍤摦㔳搹㙥ㄴ戳攸㔶㍤㕢换愵㥤搵㜱搶㈰㉡て愷攸ㄱ㈰㐲晣ㅣ㠵㘷〵㥥㍣㙣㐸㕦㜸搹㘹敢㙦㕢㜷捥捤㤱搴㘹㉦〸㑥〵㉡攷㈳㤹㕡㝤捥昵攰ㅤ挵搴㡥〶搱㡥〱㤹ㅤ扣愸散㘱㡣㘳㐱㠴昸愹㥤㝦昶扡晦㕥昸㠳㡥慥昵㌷㍥㜷摥㑦㥥戹㙡㐹挵捦㔹㈸摡慡攵ㅢ㍢搵㉡㑣㐶ㄹ扤㔲戵晢㍢㈷慥晤㍢ㅣ㘶ㅦつ慢捡㤹扦晥㘸㐰㈶晢㘵㌴挸㐵㐴㝦㌱㠸戶㠴㔸㙤㉥㔵搱㑦㌶㤶㑢㘶慥㉡㡦㘳搸昱㈰㐲晣挴㙥㤹㜴㝦㘷㝥戴㍦㜷晡攷㙥扦攱挱挴收攷㜲㠲〸慢㥥㜱㈲ㅣ㌳昶㡣㤳㤸㕡㉦㠸㜶㌲挸散㍤愳㕦扥㠳㌱晡㐰㠴昸扥㥤晦戵扦㝣攰㤸㠱摤㐷㥦㝥摤〹捦晥昶戲㙢扦摥㈶㌸昵愹晣挳㜰捣㍣㈶㈲㑣慥ㅦ㐴㡢㠲捣㌰㈶晡㘵㡣愲㜱㄰㈱㥥戰㜳㕥昸捦て㍥晥挹㐷㍥戰收㜳挷㍤昱搸ㄷ攷扤昶戴攰㔲愸㜲㑥挲㌱㜳捥〳㑣㉥〵愲㥤〲搲㌳晤㘸㔴昳㐹㔸㥥㑡昹㜷㠱〸昱㉤㍢晢ㅢ㡦㝡敥戸敤㕦㍤㘸挵愳㑢㕦扦攷㥢攲扣㍦㜷㥥㠶攰㌳散戹㙤戸慣敦挴戰㥥㕡㠸戰晡昲㙦昶ㄵㄸぢ戰ㄹ㌷㤳㘶㈴㤲㡤㠷昵愸敥攷攴户愷㔳㍤攷挸㑥昳慣㕣㌱㕢摡愹收晥㈳㔷㘰㥥㥣敡晣扤㜶搸㡡搲㐴㌱㕢㔹搰㍡㜰戴慡㔷㡤㈳ㅡ挳愶ㄲ㘹㡡㌶㡡㤵搱愸愸晣㡥㙥㡣㜶愶㥥㥦㌰〶㈷㜳㔶昰㔱つ挱㔸ㄷ㑢改改㐳㔷㤵㡤㡢㙡愱㑤㈵ㅡ㠴㝡戵㐳愵摤㔴㑢㉢挸㉡㔷捦搰㜸愹㘲ㄴ㔵昱㝡ぢㅢ㜳㤹㙤㐶㜹搴愰㜲㘶㘴㔵㔵攷㌳挸㕥㥣㝢㌷ㄴ㔱㔱㉣户搹㠵㙥慥戹㜲戲㡡㠹摡挸愲扣摢㡤㜲㜵搷㘶㍤㥤㌷づ愹ㄳ戱昲㐴挰攱㜵散㔵愵捣㐴㘵愸㔴慣㤶㑢昹晡㤰挱散づㅤち㐱㜶㕤㈹㙢㘰㍤昷昱昱〸㑦㕢㥢㄰㥥㤳㕡㑤慤㑣户搲愷ㅡ挲搵挴㕣捦づ慢敦㜶㝤㥢㔰㍢搴㈲㙦戰㑦㝡ㄷ捦㤲㤸㑡㤷挹㥣㌸扤愰慢㑥搴㘴㈹㝤挲昴搲慡㡣戵㤶晢敢ち㝢扤昳散摡慦摣〱愵㘹㡤㕥捣收㡤昲㡣㝡戸㘰㠹攴㌲㄰晦搷㌱㥡愷㐵㡦换扢㤸ㄴ扢晣㍢㜳搹敡戸㌶㙥攴戶㡥㔷挱㠳慥ㅥ〸㄰摡愶㐷づ㠲㈵㔷㤰っ㠱〴㠳ㅥ㙤㤸㐲㕡㔰慥戴晣㝥㡥搱扤㔷挷戸ㅢ㤰㑡晤㠳慥㕥昱ㄷ戰慣㔶摡摡㕡搵㜲㡤㕥ㄹ慦戲㝢捥ㄸ㐸挵㑢慥㈲㔹つ攲愷扥㌴慢戶挷㤹挸㐷愵戶慢㌰㙣㤸㍡戶ㄲ㙡㜴ぢ摤㕦戰戴搳㘱愳㤲㤱㔴㘳㐷㌰㔶㈶㌵戸㌰昸㍢ぢ散晤挶㘴㜵㔸慦敡敤〵㈸挴㘸㈵〹愱㕥ㄵ换㜲㌱㘶㤷攲㌹戱㠳戶て㈹㠴㤴搳㤵㑡㠷㘲㔸㈹㘱攰㘰扣㜸摡㙣㍡㜳㈵㔰㜶㉥搲㕡㘳㐷慦㔷㙣愱㙦㘷㔷ㅢ挵捤扢戶ㅢㄵ㡡〷戴ㄹ愱㙣ㅣ㕥㑣㙣㐳㈶扤愵㥡换㔷晡㔰搲搵攵搲挴昶晤㤹づ搳㤲㙢㐰㥣挷晦〸㝡昱㥥搷㠹晢搴昶ㅤ㙣㥢戱㌱㑦㠰愹㤱㈳愹㕢㑢昶㔶㈴昶㌶扥搴㈳搷攲㉢㌸㔳㤸㥦㙡昶摥㙣〲愸扡㜶ㄶ㠰搰收戲愱戶㌵〱攵〱摡㕤㠵戳㑡攵㙤改㔲㘹ㅢ晢搳ㅣ攵慢㡣ㅢ㐶㤵㕢㠵づ㝢㙢愴戶㐰㐲戴戵搵㈹昵慥㍤〵户㠲摡㐶㤰慥挱㝣扥挷㐹戱愲㥤〱㔶ㅢ㌶㉤摡㈶㌸扡㠷〷搷㡤つ㜱ㄳ搱摦㌷㤹慦㑣㡡〷㔱㘹㙡摡扦㍢收挴昷扣戸㘰敥挸〳㡦改扦て慦㍢敡ㄲ昱㠰ㅤ搰愴晣㔳愳㔷㍢㤳㉤㜰㠸捦㐰㡣㤳〹摣昵㡦㍣ぢ㝥㜹㌶挹㌹㈰㤸ㄲㄴ挸㤸ㄱ捥戵扣㠲扢〲捥ち昲㍣㤲昷㠲〸㙥〱搴ㅥ收㝣㌸㥣㐷摣㡤昴搹搴慡戹戸㡤㘸㙥慥㌴戸㐱㌹㐳㤸攰挶㠲㑤㈶〹㤱㈴㈸㤲㠰㠸㕢㤰㜰㑢〰㍥㘶〷㌴敤㐱戸戳㔰〰㙣㘳晣㡦㐰慣㌵〰〵收㔱㈴㈹㠱戸〰戸挸昲㡡愳昱慤〰㈸㔳愸〲㈲㝡㐰ㄴ〰㙡扥㠵㠷㡦戸〶㜹搴〰攰㜶愶ㄹ㠰㐹㜰㠳㜲㠶㌰㜱㉣㈴㕡〱昰晥改〰戸挲づ㘸摡〴㉤㐲㑡㌳愸㘶㜵晢㡥㠳㈱㕢愷㥡㜵㥡慢㜲昹慡㔱㔶慢㙦户㠹㉦换捥愰晣㕤搴㌸捡㝡挶摡挱ㅦ㙣づ㐱改㠰㘱愳扡㙢㑡つ㙢㔲㝡㉣㥤攰㙦慡摤〱愷摡㈹挵慥㑥扤㥢㐱㜵㐲愷㘹㔰敥㘶ㄶ㜶㜵㈲㙡㌵㉤㈷㘲搵愵晡㤰㜲㝤㈷愳㝣攳慡愱慣㌷㌵㜹㜷㈷愴㜴㜸㝡㤵㡦㥤扤戹㤳㌲搲戴敡搵摦㤴搳㔶㐶㘲㑢㌹㝤㍦㠰㤳ㅦ㈰昹㈰挹㤵㈴㔷㠱㠸㡢敤㘹㤶ぢ捤㈷昰戹ㅢ㑡敡捦㤵㜶㜸㌵㘵㍥㐴昲㘱㄰搷㌴㝢つ扣摡戵㈰摤㡥㌱愶挷敡㘲㐱㡦㔸っ戶㥡㝡慦㠳㐳㕥て搲㜹〳挸晡㌵㐶ㅥㅢ㥤晤㘵昲昵搳㜰㌱戳㙡㠶晥挳昹晥㤰挲攸慥㘲㘶扣㕣㉡挲㍣㑥㡤㜱㌰〳㥢㘹㐵攸㕡㘱㙤㘹㘸愲慡ㄵ搶攴昰搵㔹搸㘴㙣㌷昴敡㄰㌶戲㔰㐷搷挲挰愴㤴捤㤱散攴晦愷㌲敡㐱㘳愰㡤戰㍥㍢晡愸㘸ㅣ扤㤶㕡㘸挳摢㌷㕣㠲晤摤㔰〷〴㠴㕤搳戰戱㌸〰戵㑤㡦扣ㄱ愵扢昳搷㥦㌹㜵挹敤㥦㝤摢晥扥ㅣ㍤㔱㍤㤲㠶慡收㤵昸㘶㜰㠳㌳㠵〹㕡戲㙡㉢戱㜶㉢㝣㙤攸〶㤶㍡㘲㈲改㤶敡㠸㘱〷㌴ㄹ扥㘸捥㔲敡挸㙤㜰㠸っ挴㕡慢㈳㜷㈰㔸摥㐹㜲ㄷ㠸㙢㥣摣㘳㜹㐵㉦扥搵㤸戸ㄷづ㜹ㅦ㠸愰攱㑢愹㈳昷挳攱㍣攲㍤挸愳愶㡥㥣っ㜶㌳〸㥦〶㌷㈸㘷〸ㄳ㌴愷搵㐰㜰改㘳ㅢ愷〳㘰㠳ㅤ搰㘴㜹㡢㈰㈵〵挰ㄷ攰㄰敢愶〵攰㡢〸㤶て㤱㍣っ攲〲攰㑢㤶㔷昴攳㕢〱昰㈸㠵扥っ㈲㘲㈰ち㠰挷攰㜰ㅥ㌱散〶㈰ち㜶㌳〰㡦㠳ㅢ㤴㌳㠴〹㕡昵㕡〱㜰捡㜴〰愴散㠰㈶〳攰〰㔲㔲〰㝣てづ㤱㥣ㄶ㠰㈷㄰㉣㥦㈴㜹ち挴〵挰㌳㤶㔷搰㌲愸〰㜸㤶㐲晦〲㈲㘸〱㔴〰㝣ㅦづ攷ㄱ㝤㙥〰㘸㑡㙣〶攰㐷攰〶攵っ㘱㠲㜶挵㔶〰㉣㥥づ㠰㐵㜶㐰愳〹搲扦っ㈹敤愵改㐸㥡㘷收㡣㥤摣敢捥㌱㜱搶㌴㌴㔱愹㤶搴挶扣换ㅣ㉥慤㉦㔵㠷㜳㤵敤㜹㝤搷㍣搳㜶㥣㌵㙥ㄴ㘱㌶㉢挳㝡搶挰㉢㙤摦㙥㘴愵㌹㕡㥡㈸㘷㡣㤱攱〳挱慣〶㌸搰㜴捡愲收ㄵ㜸昶捤㔲㠴〹㕤愰㤷攰昱昸〷㤱㘰攳㠶摦愵㌳㑤愹攷散㍥摤㔳㠸㙥捥㔵昳㐶㠷愹挲㤵㍢㘰〲㐵搸㈲戳敤收收㜱㙣㠴㠷扢捣搵攵㕣㌶㥦㉢ㅡ㙣っ愸晣㍣挰㕢㙢㙣㠵摤㜱㘳愹㤲攳攱㘲㤷戹戹慣ㄷ㉢摢㘹㐲挹散㍡愸捥愷㤶㍦扦戹㈲㔷慣㈰ㅢ搵㡡㜴㜷㥢愳攳愵㥤㌸㡤㥥㈸ㄴ㔷敢摢㉢〷㐴慢㘰㝤戴ㅦ搵㌴挲㉢扣㕥ㄱ昰〶昶戵㝤戴㥦㈲戹㜹搶㈱㔸て晡㘹戵㥣㑢㑦㄰㌰㤵ぢ㘷㌳ㅦ㠹㙡㐳㡦㝦〵㕣㌳愸扤㔴㝥㙤㙢㌰㉤㥤㉣㙢摤㠱㔵㑢愳㕢敤㠸㥦ち慦㝣㥥㜱㕥〰㌹㝤昵㤶㤱愹㌳㠰扦攸㈴摥㑦㝢㘲愳㌲搱搸昳㙡㈶搷昹㄰㥥㘳㜵㈱昲搸愳㌰㌲搱ㄳ攸㙢散㤶㐱㔳挹戰㠷捥㤹㜲慥㠲搵慥搳㕣慢愷㡤㍣搴挶㠲㕥㥤㘳㜹戸〵挰㐹㙤挵づㅢ㉡ㄵち㍡扢ㅣ扢敢㘸㐶捦ㅢ〱㜳㜰愲㕡㕡㤷㉢㑡ㄳ㐴昵㑢㥢愵㑦㠲愵㑦㉡㔶愷戹㠹㠷㄰捡捤戴㑡㕢昵㜲慥㍡㕥挸㘵〲昴昰愰攰㠰攸慢㤸㍦㤴㔲〷㐰昹㌸㜳㐹愳㌲㙢愹㜵㘸敥㍥愸搶㠴敥〵〸愳㐷㝢㠵㠶㍦戱㡦㌶㙡捣㍣㙡㐱㤱扢㤱㥡㥦㕡㍥愷㈲昵扣敥摣㍢㜹晤㜲㜰搴攴㈴㔶㔲〰ㅦ昹愲敤愰挷㐷㉢敦㡣〶㑣㥥ㄸ〶搷㤶昴散㉡ㄸㅣ㑡攵㜶晢收㐸〰㑤换愹愶ㅣ愲㐹㜹〸愷ㄴ㌸晤搸㤱挳㐹㝢㠰㡣㔱㈸攸㍥ㅡ愳㌵慢つ㠹㡤挷敦敦〸戴捡㙢挴㐹㙢戱㙤愸㜳摦㡦ㄹ㘹㑡晦搵㌳〶㤶戱戶挱㘰ㅢ愸㝣㠹攴攷㈰㠲挶㙡搶愷㐱攰ㄷㄴ㜸ㄹ挴㑦戳㘸㘳摢搴㕢㜷㘱〳收㐱愱㑦摤戹愰摤㌹〰ㅢ慤㌲㔸晢㔵㐵㍡㕣㠶㘶捤戲㌱〷㥣㡢ㅣ摡㈸㝡戹㤱つ㕡昳㉢户㈷㙣づ慦搷㠷愶搶ㅡ㉤㐱㑤搹㈲戱挲愸愱㉣搰愲ㄳ㐵搰㝥〹㜲ㄲ〷ぢ搲ㅦ摢㠳㕢つ挳㤰挷搲晦㌶扥搴ㄳっ捡㕦搱ㄱㄴ㙢㐱ㅤ㕣ㄶ㤰ㄳ㥣ぢ㉡㕦㈱㜹ㄵ㐴㙣〱愱㜶攰㕡换〴つ㤳㠳攴㘹晦〳戲愷昳愷㌸ㅢ挲㥣㐳攵㙢㈰㠲㌶㑤㑥㑤戵慥晡㍡摣戳㜷㔵摡㍥㔵㔷晤戵敤愰㐷搰〰敡㔴挳搵晥扦〱㕢晥㤶〲㌴㡥戶㄰昸ㅤ〵㝥㑦㠱昳㐱搸〷戴㍦㠰㉣㜲戰㥤晥㝣㌷摡愴戰〱搴㌷㄰ㄷ愰愶㐱㥤捣愸㔶〶㠳ㅣ㈹昲㡦㈴㝦〲ㄱ摢㐰ㅡ㐱愵戱㔳㠱㉡戹㈸愹愷㘱〱ㄲ㕣㤶ㄴ㠰㙦挲㈱㑡㈰㜵〰扥〵挶散〰㕥挴戸昸㐸昶〶〵ㅥ扦换㈰㑥㤱㕤〰㔲㐰戲慢㡡㑡㙢〱㉦〵摡㈸㔰㠵㠰〲㤰搷搹昶扣㜳戶挴㔱㐳ㄲ挰㜱搲㤵愷ぢ挷㜶收ㄹ〰昱扦ㅦ〲㌳㉣㙤搸ㄳ扡㑣㘲㜳㈰慣㤹㕢㡡戹㉡㔶ㅤ㌶昰慡㕣㤵攷㍡㈶〸㥣捡㜶㜵㠴㕡㡤㕣㤱㝡㙢㕡敥㌱捤㐱㜵㙡敦搱捤攱㙥㍤㜸㜱㡢㘰㑢㐳㜶㈹挶戳〹㈹㑤戹㐵ㄹて㈴搵㔹㔸戶っ㕢㝢ㄶ㑢愶户晣戹㜰愷昶昳ㄷ㈸摡㙡㉣㝡㘴㤰摤㐶攰て㐳戱〳㙥敡摤ㅦ㤸戵㡢㌴ㄸ㐲㠳搴扤㉤㕥㤷㙤㘹ㅦ㈹㔶戰㝡〵㙤ㅦ㜴㤳㌹戶㜳挳㐴戵㉥㐴㥦㥣㘷㠷攰〴㘹㐳ㄱㅡ㈵慦㤹ㅤ㈰敡〸㠰戰戴㘶愵㔹散攳㡥〶㠹昰㜱㈹ㄱ搸愳㜶摡㔸㝦㄰㈱㝢㘳㐷收㤸敥㈲摣㌵昳㜲㠰㍥㕥攵㔳慤㘰㕤攵㔳摢换㡤〶昶㠶戸搹㤸㌷收愹〸㌵慦㕡㝡愵㌹㤸慥㘰慢㔲愵ㅥ㙡扢搴㐰㤷收㈶㈳慦昳扡〷搴㐶摢戵㌱㔳挵愹㐹㉤〱㕥攵㌸㜰㕡〸㠸昸散㔶ㄲ慡㥤戴ㄹ收户晡㑡㜰っ敤㘳慢愲晤㑣昵扣戶㑣㝣攲攳㝣㍥扤捣攳㌸散つ散㤵㐸㝥㠶摤て收摡㐶愳晦㍣攷㉣捡㥡攱搴攴搵改昰戸㐵敡攲㔶戶㕣挵㝤㈷㕥昲敢收搰挹㐳㠷慣收戰ㅢ挸敦㥡㘳㐲戳挹㑦㘴つ戵㤵㜰收㙣戵愳㌸㈰摡㑢㕤摢戶摡㙡〶㕣㙣㔰㐶㜰㜷摢戹晦〲㔵㝣ㅦ摢㐹㜶愱愵搴㘴㠷㌴㠲戲摢ㅥ㜷㔷愱㘹昶晡㠴㠵ㄷ㌹づ㥡㍡ㅦ㔴㜷㠵㌱戵㌵戱㌸愷搱㑣㕥㍢愴㔱㈳捥㈵戶戶戴戶㐴㝢㠴㡢戵㈶㘷戱づ㠸㜶㐲㍤慤㠹㑦搳戰愱摡㐷攴㤹挸㠵㘷て昲ぢ戳摦攵㤵㙢㍥㝦昱㔱㠷敤㕥㘶㤹㜷㍣攲㙡㜰㔵愰㌲㕢㜳ㄱ昲㔰㜹昳㤲㘰ㄹ挲㐲㈴㍥〴㤷㔲摥收㈲㔰昰愴挵㔲摥慣昶㤴昳挰㥤㕤㜹扢〶搱㈰攸㤱〷㌳ㄱ摢㈳㜸〴攳㈸㙦㜰㈲挳㌶㔰㌹ㅦ〲昲㄰ち㕥摦㕡攰㔰ちㅣ〶攲扦ㄱ〲㡤ㄳ捤戴〷づ㑣摣㕦攰㈶㈶㔰攰㘶づ挳㔴挳㕤ㅤㅣ愸㐰捤搵㍡〲㌷㌰昳挳㤱散搳㑦㍤戵ㄴ㙥㡦戸ㄹ挴㈹㈰愷㈹㕢㈱㍥㠲昹㉦〰ㄱ戴扣㌷㉡挴㜷㠰㌷㠸㡦㘷㝡㠵昸㑥㠴㉡㑣㡦㘲㈲㜷挱㘷㘱㙡㙦㝥㡦〱㜷㜶㑣敦㐱㌴〸㝡㘴てㄳ戱㍤攲㕥㌸㥣㈲㝢攱戶㌱㍤ㄶ〲㜲㈱〵敦㙢㉤戰㠸〲㡢㈹㐰㡢扦㔲㠸㤷挰户攷ち㜱㝦慢㡤挵昱㐸〲ち㌱て〵㥣㐲戹ㄴ攲ㄳ㤸攷㠹捣昳ぢ㄰㘸挴㤱㔶晢㐱㝣㍣㤲扢㌵昵戰㕢扡㉣㕢攲㈱昸ㄵ㡥扤㑣㠴挶晤㍡ㅣ摦〱敥散㌸㝥〹搱㈰㠸㝢扥㑣挴昶〸㥥〴㌸㐵㜶攱昸㑥〸挸㌰〵㜹㑡搰㐲㈰㐲㠱㝥ち昰攰㐰攱ㄸ㠵㙦て㜶㘶㉤〱㡣㈳㉥〰㝣摣㤵㤹ぢ挰〴㌳㑢㌲戳敦㐱愰ㄱ㐰㕡晤〷昱㤹〱挰㈷ㄱ慡〰㑣㌱ㄱㅥづ搴〱㜸㉡戸戳〳昸っ愲㐱㄰昷㠵㤹㠸敤ㄱ捦挲搱〲㥦愵㄰㤰愷㔱㤰愷っ㉤〴㌰㌷㜹攴㜲ち昰攰㐱〱㌸〸摦〹戳㙦㙤敤慢换㉤㡣〶㐳㐸〰㈸晥挸㤵㘳㤴ㅣ换㘸㌰捣ㅣ㔷㌲挷攷挱愴愸㕣㐵ㅦㅣ㙤昸昸㜷㠳㌴㥡㔸㥡捣㕦㍥〸㐱搳㠶㈱㙣戴扡㉢て攳㈳㥤㌴戹㔸㉥捥㌷㔶㌰っ㐱愵㌲搶㘰㕦攳㌵㠱㕡摣搳㤰㔴挷挱つ㌷㕣㔵㌴㠶扣㠰㡦晦搱户㥡㙦㜱搶攲戳攰㔳搷摤ㄸ㠷㡦戶〶晣㠳搷攵㌲攵㔲愵㘴㔶㝢㐶㘱㔸敦攱㡤㘱ㄳ㡢昰愰晦ㄱ愴搸㌲㑦㔶捣㔷攴换㌸㍢㜸㠳㉥戸慤㔸摡㔹㔴愵昱㔷㜸㜱㥡戹挹昶㜶㘶挳愵㔹㍤㡢〰㕥攸㐵㌸ㄹ㔹㥥づ㤱慥戶搰㑢㜰㜳㈴㘹敦㠶㝦挹搰㡡愱㑤㘳愹㠱㔴㈴摤慦㥢攱㐴㌸ㅤ㑢㈴〶㔲攱㙣㌶ㄲ㑦愴愳攱㜴㝦㈲ㄵ捥㘸㙢㙢愲戱㘴㈴㤹㑥愴㔳愶慥ㅢ戱㜸搸㐸愵㈲攱戸愹愷晡ㄳ搹㜸扦㤹搶㐳㌴㤷㌱㜹戹づ㜱攴㝡㤰搰㉦ㅣ搶〶戲㌶㤲昵戲挳慡㐹昹㘹㔱摡㔳㔳ㄶ敢㈳搲㈲㈳戲挲昰戵户㌷敤ㄲ㥢㑣㘰戵㍢㤵㥡㐶ぢ㤸晦㐱挰摣戸戵㙣ㅤ〹愵㜵戵㈲㈳戳㌳捡捤慣捡ㄶ㤰㘰攸ㄵ昸㔹㈰敤㑣㜸てㅡ㕡㌱㠶扢㝥捥敤㍦昶㍣敤㉣昰攷㠲㕦晦㡡㤵㜶㌶搸㥤㘰㉢㠵㘸ㄳ慥㔸㙢攷㠰㌳〷ㅣ搷㔱㐰㠸㔶㌴搵㝣㥢㤸敤戹㤰㔰㙦㈴愹㜷㤳挴㙢攰㠱攳㤱攷㠳搲愱㍥戴㠴㜱戰㠸扢㔱㑢㜶㔱戸㍤摡〵〸㥢戶摦㠹㍢㈱挶扥㔷摦㜷㘸㈴㔳㤹愷ㄱㄹ㝤攷㌷昰慢扥㤳㠱摦敡㍢改㙣㍡㤵㌱㡤㠱㘴挲ㄸ㠸㐵㈲㠹㜴㉣㤹㑡㐶捣㤴ㄹ㡢挵㤲改㜰㐴换搶㐴㤳㤱㔴㝦㌲㥢搲㤳㤹昴㐰㉣㥤㐰㙦㐹挷㤳改捣㐰㉣㤱㠹ㅢ晤㐹㍤㐴㔳㥢敡㍢散捤搲〴〹搱挲愶㔸㕢挹ㅡ㈷㡢昶戶㝡㈹㐱挳ㄹ晢㡦昸㈸慡挰戶㔵㙤㤴㘷㤴〲㐸㌰㐴摢㤹慡〸摢㐸ㄲ㜹㐹戰㈵㥢㈶㐴㥢摡ㄴ挴扣ㄵ㈹㜹挷㔲㑥㈰㔰㈸㕢ㄹ㝤㍢攸㠳㐳㝤摥㠲㘳㌷㍤ㅦ㐶㘶づ挴㤲㐳㥢愳㔸㕣つ㙥㌳㥡㙣〷㤵捦挵㤰〳㥡㑣㡡ㄵ搱㉥㠱挳㐲㌳ㅥ捤㈴㌲㠰㉦ㄲ㑦改戱ㄴ戰ち㘷愳〳搹愴㘱㈴挲〳搱㘴㉡慡㕤㕡ㄳㅤ挸㘶戳愹㐴㈴ㄵ㡦㐴挲戱㠴摥㥦㑥挷戳搱慣愱㘷挲挹㜸㌲㤱㠹㠴㘸㜷㔳㌸㕤〶㠷㝣ㅦ㐸挸敢戰愶㐶㈲㡤㙦昵㔲搸㌷摡㘸㕥收㐶昳㑡㜰攵㔵㈰挱㄰㉤㘸搳愲ㄹ㜰〲㔵㠷㍤ㅡ昵㤳扣戰㈹慦〳摦㑦ㄳ㑢攳戸㜳ㅤ㈶戹㑣㍡搰〵㍤㈱㤷㥤㑤㡤攰戹收ㄹ㜸㝢つ敦㈷㙥挰㘶慦㑡搶㠱戰㐵昰㔹㕢敥㔹㈷㉦㔵㠵㜳摦换㌹愴ㄱ㠳晡戹挷慥㥢扡〴扥㙦ㅢ㡥愰扦㡣戶摢戳㕣搰㈴㉤㘶戸愰扣〱〱摣㜹搰ㄴ㐶ㄹ㜹㈳愹晤〸ㅡ㙤㥡戸晥㉥戰昶㝣㌷换昸昳愶㑥㘴㜸昶搶㥢挷挶㝥て㡥㍡晦㠱搹㜷㤳㈰㡤晡㤲愹つㄲ戹㌷摢挱㥣っ〴㌷㐸㙡挴收㕤㈳㔶晢㈸戸搳㑦㡡ㄷ戶ㅣ挶摣㍢愹摥㝦ぢㅣㄸ挶昳昱挵㈷㜴㠸攳㌸搴㜱㜰㜳挴愷㥢摢ㄹ㑥慤㥡昲敥㐷ㄲ攲㈶㐸捤㜶㙡㍥㔳㌳㥢㥡搴戸㉦㔲晣㐵挸㑤扤搷㈷㙦〷㑢愸慤づ㔹㜷搰〷㠷晡㜰慢愳搰搱㕤攸㑣捤㘷㘳㉤㠱攸㐱㈴〵挴㍤㜰〰〸㙥㙥㌸㤵㘸昷挲㘱捤㘷㐶㍣ㄹ㌷〶㌲愹㘸㈲㥥㡡㐵㘲㘹㍤ㄹ〹㘷〶㈲㠹㔸搴ㄸ㌰〶挲晤摡㝤㌵搱㔴挲捣挴愳㐶㑡捦㈴戲㌱㈳ㅣㅢ攸㡦昷㈷㈲㤹㘸㌴㘹㘶晢㤳〳㤹搰㐲㍢㜹㜹㍦ㅣ昲㤳㈰愱㐵づ㙢㙡㍥㕢散戰㙡㔲㠲扢ㅦ戵㍡㙣㐱㌵㙡慢挳〳攰捡〷㐱㠲愱ㄳ㐰愷㥤捦戸㌱㔲㠱㙡㍥敢㈵㜴㈷㤱㍣〴扥㔰ㅢㅥ晡ㅥ愶てづ昵㜹〷愸㐲㜳挴㡤收〵っ攳敡戰扡㈵㥡摣昶愸㝣扥っ〷搰㝣㈷扥ㄴ㥡㡦挱㘱愱愹ㅢ搱㔴㜸㈰搹ㅦ换挶攳戱㑣㍣愹愷挲㤱㙣㌶ㄱ㡥㐶㡣㜰㈶ㄳ㑥㘹㕦愹㠹㠶㤳攱㑣〲ㄷち㡣㡣㤹㡥愵愲搱㠱㘴㉣㤲㐸㐶搲㤱戴ㄹつ㘳晤つ㜱昳挴攴攵㔷攱㤰㕦〳〹㜱捦愴㔸㔳㙢㉤㜷㔰昵㔲㈲づ㤶㐲㜳愹ㅢ捤㙦㠳㉢扦〳ㄲっ㈵㐰愷㐵㌳改〴㉡㌴晢㔹㠰〸挹搳攰㡢ㄴ〹㝤捦搸づ㌵㜲㑦㠵㘷㌷戸㈲搲ㄲ捤㜷戶㐴㤳㝢㈰㔵㠸ㅦ挰〱㌴㤷攲㡢ㄵ搱晥ㄵづぢ捤㔸扣㍦㘳づ㠴㌳挹㘴㝦㍣ㄶ搵攳〰㔳て敢挹㜰㌸愹㘷搲改㑣㔴晢㘱㑤搴捣㐴戳㝡㌲㥤㡣㈵〷挲戱㑣搸搴㘳搱㑣ち㑢慦㤱㡣㈵㡣㙣㈴ㄶ㍡捤㑥㕥晥〸づ昹㙦㈰㈱㙥愰ㄴ㜴㍦㈶敢㈷㘴㉤㜷㔸ㄴ㔰愲㘲〸㉥㠵收ㄲ㌷㥡晦挹昰晦〲〹㠶㠶㐱㔹ㄱ敤愷㜰戴搲㉥㥦〷扦㠵㜶昹〲搸昵摡攵捦挰㘹搴㉥㔷㠲愷㘰㔲捤昱㈲㝣敡敤㔴㌹㠰ㅣ㐳摣㝤愹挰㕦挰搱搵收攷〶攲搴改捦㘳㕣㕡㙢㉦捣㤶㜵敦㉤慥挴㝢㠸扢㠸㐶ㅢ㑥敥慤昳㙥㥦昷㤴㝤㑢㡢换㈸慤㐰晣昸て〷㙣㝦㐱㍡愸㤱㙢敤㘳㡡挷攰㈳㝦〹扥㝦ㅤ㐸㑢戳㘸攳慢收敥摦㉦攰〴㍦扦㌰㔲㠱㍥㡦㙢捣㥢㑢㠳戵ㅦ㔱㤸敢攸昹扤捥敢㜴㑢愶㌸捥愹㠳ㄳ㙤㐳戹ㄶて慦愷㘱扦㠷㠰㕥扥㝣㌷㝦捡攷扡㉦戰㘰㡡㡢挳㈶㤸挰㡤慣㤳㘲〵〷攴㍥㙦㕢搳㝤㘰愵㜵搹㍦㤷挰ぢ〲㑣つ慦㡡㡥㘴扢㔰㠳〵㉤㙥㑢慣挸㔵搵㙤愳㈰挲㠵攴收㔱晢ㄵ㘱㕡扡㜸昵攲㤸㝦㍥摡愱搱〲㌸㙤ㄶ㠸收㐲㥤ㄹ戲㙢〴攵慢〸㄰摣㌲ㄲ㝡㈱搷㠲㙡慦㠱㈰㡦㌵㡢㘳㘲㉥昲㘰㍥㥣ㄵ㠲昲㜵捡㜰摥㈷㡢昱〵㜷㤶㑥㜸㌷㌷㘸㝥㜰ㅢ㔶摣搷㤷㠱挷㘷戹愲㥥㠰晤ㅤ㕡摥扤挵㠹昱㕥㜱散㑤㠳晥ㄷ㉥㙦扣㜷㙣㥤㘸㍣扡散㤲㠳晦㘹昵捦㉥扥㜲㤹㌸ㄷ㌱收㈱㥤挶㔷㥡㍡㔱愲㤶㜷㠸㍢散㠰挶㜷扡㐲攷㈳㈵㌵搴晥〰㐷㔷ㅢ昶戶戸挴㠵㡦㤰㠸挱㍥慥扡攵ㅢ攴ㄸ㈰ㄶ㍥ㄹ戸戴㍦㠱愸㌶㐸〸㍦攴ㅣ㌰㠲昲㑤ち㥢㌵攱㉣㠵摦戲㠴搷㉣㑥〸㘱ぢ㕢㘰戲〱〴愷㝤㈷扥ㄸ户㍤っ敦捥㌳ㅥㅣ㝢づ㘶挱㠹㌱ㅤ㤸ㄶ㠸㕦㥣〲㜳〲㌱㕡㠱昹收㥦愷〱昳㝦敤㠰挶昷挳㐲㍢㤰㤲〲㔳㐳慤〰㈶户㕢ち捣㍦㈲㐶つ捣〰慢㝣ㄹ㠲㉣㌰㉦㠱㑢ぢ㠲㘷㜵㘸昱㝢挸㍡㘰攰㠸㤲挲敦慢〹㕦㑡攱㌹㤶㌰㝢收慦㙤㘱ぢ㑣晥㠴㑥昷㤵㄰搹㍢挸慥㜲㘲㑣〷㔹㔳晦扢づ㌱㕡㐱昶慡㡤㑣搳㍢㠵慦搸〱搹㠶㥦搵㄰㌷㈰㈵晣㘳攳㡢戲戳ㄶ晣㠴ㅣ㠵㕦㈸㙤㥢挱㌵づ㠳愹㕦㉢㥣て㐳㈴攰㝣ぢ晣ち攷㤷㤱㑤つ攷㈳㄰㈸㙥㐷搰㔴㐹㙦㘵㔲㕣㜱挴敥改㑡晡㌳㍢愰昱戶㝤攸づ㈷搳ㅥ㉢㔳敡㥥㉡搳攷摤㤹㉥㘴愶昷㈳挸㙡摣㝢攱搲ㄶ㠳㘷㌷敥㝦㐰㜶慡㜱㡦愳㌰昵㐹㑢昸㍥ち㥦㘰〹戳㜱㝦㙣ぢ㕢㡤㝢ㄲ〲扡愹㍢敥㕤攳㍥攸挴搸攳挶㝤〸㌱愶㈰㍢愳〶搹て㙣㘴㥡ㅡ昷晢㜶㐰攳晤晣搰挳㐸㐹戵㔳ㄸ㘵㐷㍢㔱挱㔴㤰㍤㡢ㄸ戵㜶敡㈷ち㕦㐵㤰㠵〲戵㑥㉤㘶愱戰ㅡ昳挵㤳㌶ち攰㘰昲㑤㔰昸㙢㌵攱慦㔰㜸挰ㄲ收攴昲㕤㕢搸㠲散ㄴ〴㜴㝦ㅢ㈲㝢〷搹㜷㥣ㄸ搳㐱搶㌴㠵㍣㡤ㄸ慤㈰晢愶㡤㑣ㄳ㘴摦戰〳ㅡ㙦昴㠷愸㠰㉡挸㤶愳散㠰㡣㕡愴㠲散㜱挴愸㐱戶㠲㈸㔰攳戳㈰愳㙡愹つ㑦愱昰㔸ㅤち慢㈸㑣挵捦ㄲ愶㜲愹慤戱㠴㠹敦㈳戶㌰㌸挰昷㜴ち㔳㜱㜴㝡愹愰〲㐹て㈱敤愶㝥戸㜷㘰㔲㤹㔴㌱昶ㄸ㑣㉡㠳慤挰晣㠲㡤㔹ㄳ㤸㥦户〳㥡摥づ愰晡㌸摢摢〱慥摦昲攰挱㡡摦愴攵戴挳戴搸搴昸搴昵㤹扣㌲㜸㜷攲㌲㙦ㄹ扦愶戱ㄶ㜷搶㜱㠵ㄷ扦っ㘵㕢㔶㜱㤷㥤挷㡡捥㜵㔱愹㝣㡣慣㤹ㅢ捡戸㍦摡㙥㡥㔴㜰㐱㈴ㅢ挰慦〱㔴昱ち㙣昱㐰戰ㅥ攱〸挲挷㐶挷㥣换㕦攰昰戶戴晥搳慣摦㔲扤㔲搷捥晡愶昰㜰㉥〹㜸㜹〷㜸摦㙣㐷摡㐶ㄴ挷戹㤵㤹㜵摤㙡昷㠹捦愲㠹㉤扢收ㄵㅥ㕡㌳昱㜸㌱㤳㐳㕥ㅢ〵㘹㠳攵㕢㉤㈳㈰㐱戹ㄹㅣ㜵ㄸ㘹㕤慦昲㔳愹㙥慣ㅣ捦㘳㌸㌰㍣つ㍦㜵搱搱挱ㅡ㍢㡦㡦㡡攱㑣㍡㈹〷㐵㝢㘱㑣攷て摥〵ち㘳㜹愳戸戵㍡㕥晢㤱㍢㤸ㄲ昱㝡㥢㍣ㄳ昹㌰㉢㍥㠲摡㈳㔳㤵㘷戹戹搴扥搸㕢戵戳挱㙤つ挱愷㕡㐲昰ㅥ挸㑢㐲㌰㔵晤昳挸ㅡ〶挷慡扥愰昲㐶〸㥣㐷㔰㐱㔳㐵㌸ㅦ㤲㡣捡〷ㅤ挰收㡥戹戹搴㘴㔸㌰挹戶昱㠹㍢㕢ㄶ㈲㡤戰㠶㐲㘴挹㜲ㄵ㠲㑡㑦㕤㈱愸搸愸㐲㤸㜰攰㕦㍤㠲ㅡ㡣攲㙥㜵㜱㐳搴つ搴愴㌸づ㠷捣㤱㕣〸ㄲㄴ㕣晦ㄵ㙣摢攰㤸㝡搹㜳〷㌷㉥ㄵ慦昸㠸㔳摡㔷晡て㥦敡㌵〵挶愷㈶㈰攰㘰挵㠳戲㐴㤶慢戴㔴ㅤ㔴㘹㝦摢㌱攸㜹昹晥㐱搱〳㠶ぢ㠶敢㥤㠴㍤敥敥㔸㘱㉡昵㙤㌱搱㤰㌰搵㠳㍡ㄸ㡥〳㐳㔵㜸㈷ㅣ昸㔷㡦攰㕡慦戸㤳㙥㉥㔷㔱㔵〸㜶ㄲ㥦昸扢㤶㠵戸〴㘱つ㠵戸㡣㉣㔷敤戸攰搶ㄵ㠲㡢慡捡敥㜲㌸昰㙦ㄵ㠲慢愷攲㕥攱收㉥㠷挷㔵㠸昷戵㉣挴〷㈱搴㔰㠸慢挸㜲ㄵ㠲㑢㔸㕤㈱㌸ㅡ㔵㜶㔷挳㠱㝦慢㄰㕣㡦ㄴ昷㐳㉥慥㥦〳㝦㡦㘷㈵㜶晤㝤㌴昶㝥ㄸ昹〸㑥㈷㑣㐳晥扤敤愰愷㥢㠳㥡㡥〰㍥㥥㙥づ收㥡㑦㜰㔰戲㠸昲ㅡ戲㌹ㅥ㔵晣㙢㙤㠷㡡捦戱㔷㡢搱捤㌱㔷昳〹㡥㈷ㄵ晦㍡戲㌹㤴㔴晣敢㙤㠷㡡捦㘱㔳㡢搱捤攱㔲昳〹づㄳ愵㌴㕣㠴搶愱搲昰㉥ㄶ搴慢〹づㅤㄵ戰摤づ攰㌵㤷〰㉥戰㜲㌸愹㠰㤲ㅤ挰摤慡扣㠹愹㜲戸愸挲摣㑣ㅦ㐷㡡㉡捣㐷㙣〷㍤㠲㍤㕦挹㝣㤴㕣㜶㝡㈵昳㌱㤷㑣㌷㍢㜸慤㠸摤散搸㌵㥦㘰愷㔵昱㙦㈱㥢晤㔵挵扦搵㜶搰搳捤扥㔹㡢搱捤㍥㔹昳〹昶㌷ㄵ晦攳㘴戳慢愹昸㥦戰ㅤ㉡㍥扢㔵㉤㐶㌷扢㔳捤㈷㔴㍢戳挶捥㌶〳㙥㑦㠸敤敤㈳昷㌶㌸愰㡢愹搶㙣㤲㘲慢㉡愹㍢㉣㈹搵㘶㑤㔲㙣㍢㈵㜵㤷㤲敡扥〹㕦㝣ㅤ挱㍢㈹㌲ㄷ㘴㉦戸攰㡤㙥㕦捦ㄱ扥戳㤷㜷㝥晣㠵㈷㜶摦昴挳昳㤶扥晣收㙤户晤昰愵㥢㥥㝡昳㉢改愵摦扤攷㥥㙦㥦㝥攷㔳扢て㌲敦昲㍥晣挶摡扢㉥㡤㙣扢昴㈲㜳换㐹慢㉦㍤攷挲㌳㈲ㅢ攷昶戶戵戵户ㅦ㍦敦㝢㠷㥤㄰扡攲愲㉦㠹㙦㍣㜷㘸㔱愸搶㘲㌱敥㐶㑥㝣昸ㄵ㘲慢愹㘲摣〳〷慡愴摡ぢ〱昵ㄵ㘷扢㈹愹晢㉣㈹搵㉡㑤㔲㙣ㅤ㈵昵㐹㑢㑡㘱㑦愹㑦挱敦㍣㈱戶㠱㤲晡㐷㑢㡡㔸慡㥥㜶㤶摤搳㔶㐰㌴㠰换捦㠴㑦〵㥣搹㄰㐰挴㔴挰㤶晡㠰㄰㙢挶愴扢㝣㠲搵㔱㌲㥢敢㘵〴㙢愰〲㐶ㅢ〲㔸㘸ㄵ戰愹㍥㈰攴㤴㕥戰挰㑡攲㡣㝡㠹㡥晦〳㜱㤷搹昵</t>
  </si>
  <si>
    <t>Client Level Profit</t>
  </si>
  <si>
    <t>Rate of Growth of Cards</t>
  </si>
  <si>
    <t>Std Dev</t>
  </si>
  <si>
    <t>dcb3eb7e-48d4-4553-8794-84d40dcccce1</t>
  </si>
  <si>
    <t>㜸〱敤㕣㕢㙣ㅣ㔷ㄹ摥ㄹ敦慥㜷搶㜶散挶戹㌴改捤扤㕦ㅣ㙤攳㌴愱㉤㈵愴扥挴㐹摡㕣㥣搸㐹愹㑡搹㡥㜷捦搸㤳散捣㍡㌳戳㑥㕣〲㑤愱昴〶〸戵㍣㐰㑢㠱慡愰ち㕥㤰捡㐳搵㐲㜹㐰慡〴㐲㉤㐲愲㐲攲〱愹㔴〸ㅥ㐰㔵㈴㕥晡㔰愹㝣摦㤹㤹摤搹㕤敦搸搹戴攰㈰㑦戲㝦捥㥣晢㌹晦昵晣晦㤹㈴㤴㐴㈲昱ㄱㅥ晥换㈷挹挴攵㤳ぢ慥㈷慣摣㘸戹㔴ㄲ〵捦㉣摢㙥㙥搸㜱昴㠵晤愶敢㜵愰㐲㍡㙦愲摣㑤攵㕤昳㘱㤱挹捦ぢ挷㐵愵㔴㈲㤱挹㘸㉡捡搹〹㝦㝤攱㡢挶㔶摤㐹㠰愹搱㤱㐳搳挷搱敢愴㔷㜶挴㤶㠱㘳㝥摢㥤㐳㐳戹愱摣㡥慤户㙦换㙤摤㌲㌰㕡㈹㜹ㄵ㐷散戴㐵挵㜳昴搲㤶㠱㠹捡㜴挹㉣摣㉢ㄶ愶捡㈷㠴扤㔳㑣㙦扤㙤㕡摦㝥挷搰昶ㅤ㍢㡣㍢敦扣愳ㅢ㐳㈷づ㡥㡥㑣㌸挲㜰㍦愶㍥㔳㥣昲昶㌱㔱㌰戹㌶㈱ㅣ搳㥥挹㡤㡥攰㙦㘴晥㜸扢㍤㌷㌹㉢㠴挷愱㠵㈳散㠲㜰㌵㌴散戲㠶㕤户㘲捤㜱昳㌴㙢ㅣ㑢㉤攸慥㤷戲㐶㐵愹愴㔹㘱慦ㄹ敢㄰昶慥愴㉦㜴㕢㤳挲㜶㑤捦㥣㌷扤㠵戴㌵㠵㡥㡡㍤搶㔱㔷ㅣ搱敤ㄹ㜱㔰户㐴捡摡㔳㌱㡢㐹晦㐹㜴摣ㄸ㜶ㄱ㥤㤸㕣㝥㙥搸戵㐶㘷㜵㐷捥挸攵挶挴搴ㅤ㜷ち昵㜵慦㙤摤㉦愷㉥㐷㘰㥦搷户慥㠷㤲㘳扡㔳慤㌹搸扡㘶戰昸晡ㄹ摣摡扡㝥㘴㡦敡摢摣摣扡㡤摣捡晡摡㑡㔷㐰摦㜲㐷戱ㄸ㉤㑤搰㐹㤰㈱㈰〲戵㉣㐱ㄷ㐱㌷㠰㤲晣㌷戸㈴摡㤰㐵㙡㕥㔷昳搳㙡扥愰收㡢㙡㕥愸㜹㐳捤捦愸昹㔹㌵㙦慡昹攳㙡晥〴敡㠴㑦愶戳㔳つ㥥㈷摦㝣㉡晦扥户㜷攴昱愷㌷㍥晤挷㈷㝥搴搹扤〶㤵づ〷㤳ㅡ㜳昴㔳㈰戵ㅡㄵ㠳㈳昸㘷㘹慥〰㔳ㄸ㍢㡣摢㡤愱愱攲㡥慤晡㙤㝡㡡换㡡㐱㝥ㅤ愱昴愱㙥户㜱㥦㘹ㄷ换愷㈴敥㉥ㅦ搱㕤㔱摢戸挱愰㙣愴㕣戱㡢敥㘵㡢ㄷ㑥㝡扡㈷㌶㌷㤶搵㍡㘹㙡㌶〹戶ㄲ慥ㅣ敦捡挶㘶挷昴㔲㐵っ㥦㌶晤攲㉢ㅡ㡡慤〹愷㍣摤扡㜴摣ㄱ㈷慢愵㑤㌳ㅡ㠶㔰㥢㤷㝤㌷慤搲㉦昲攷㌵㌰㍡㕢㜶㠵㉤愷㌷㘸㑤㤸㠵ㄳ挲㤹ㄴㄴ㠹愲㈸㤷扡㥥㐵〱搷てㅥ戲戱㔰㜰㙢昱㥡㘸慥戱晢戴〷㘶ㄶ㐵捣㜷㑥㌸摥挲㤴㍥㕤ㄲㅢ敡慡昸㘳愲㘰㔳㕤昶㜸戹㔰㜱㐷换戶攷㤴㑢昵㈵挳挵㜹ㅤ㤲愶㜸愰㕣ㄴ挹㘴㐲ち〵〸摣㡥づ㐵㐹摣搲㥡ㄷ㈴㈲㈲㈸㈶㈳㕦㕡㑦㜶戹㈳㔸ㅤ㔶㔱ㄲ愴㐹昵扡㈵㍡攳㝣愵㡣㠹攱挰挸㥡愸㍦㌸攸㑤㑢㜴㕢挵摣㈷㕢㔹㔵晢㠳搵敦㥥ㄷ戶户㔷户㡢㈵攱挴㙡㍦㠵㌳搲㝡〱㔲攷㈰㄰㕡敥ㅥ㔵㥤㜲㕡㔹㐸㥤㌲㡢摥㙣㝡㔶㤸㌳戳ㅥ昲愰㈱㌳ㄹ㙥㙤搳愳㕤㠲㉣㙤㉤㐱㍦㐰㌶㥢㐸慦㘳愵㜴ㄶ㑦㈲㐵改ㄴ挳换㜵㠲㥣敤敡㜸戹摢ㄸ㌷㑢㥥昰㠵㜲慦〱㡣昸㕡㑤愲慦㠷㈴敡攸〵㕦㘱慣㌳㐶㐱愵扡㘹㝢ぢ㌵扥㙤攲ㄲ㥦㠸㔶㘵挱㡡㤳〵ㄴ〵昵昲㈰㠶搷㐰㌴つ搲㈰扥㜲㠴㠸挸〶㌱㥡ㅤ㍤搷ㄳㄹ敢挷挸〸搴㡦ㄲ㈱㙢㙦㙤㉤㈳㐸散捤㐴捡㐶㉤昹㜱㔵㥡㉤㘶换晢搲㙣㍤㌶㑥摢㐰戰㤱攰㔲㠲㑤〰捡摦㈱攱㈸攵㤰慥㝦戴换昰慥㕤㑥㜰〵〰攴㤳㐶㤹ㄳ㠸㉡摡㔰换戱㈳㔹慦〷㜶戲㌴㡡㝤㔱㐴换戸㙡㘷昶㔸ㄲ搱㠱搵戹㌲㜴㙤㔲敡搸ㅢ㕡搳㘶㜴㌹愴挸㤸慡搱戵㉥㔱㌵扡ㄱ慣摡愶摥扡ち㑤戵〱㠲慢〱㝣挵㐲㘳㜷㜹搶㍣捤挹㡢挲㈴昲つ愱㌶㤵㝢㐰挴㌴晦㘳〴㕣搳搱㘵搵㝥愶㈹㌸㘸㕣昴昶昳㤶搶扣ㅤ㈰扤㐱㘷慥敡ㅣ晡㡡捥搳㠲扥〶散愵晣愵愵㝥戹づ挵摡昵〴㌷〰㌴攸ㄷ㥥扣捦搷㑢㈰㑤㘲㉢㠲戹戵昴戸㐸ぢ㜷㙡㘱㑥㐸敤搳㙤㑣改捥㡣昰攰扤搸㌷〶㍢戸散㌸愲㠴〳㙤㔱㘶昰散戲戱㍥搳ㅤ㜷捡ㄶ昳㔷敤㘳昷愲㔰っ挹愴摡㤱㘸戰㡦㘳散捣㠸扦㈹㐲㌹搴扦户戵ㄶㄲ㤱㐶昵攴挵㜶昱㘷换㔵㐹搲㠶㈴戹〹摢慡摤っ〰㈹愱晣愹愵㐴ㄹ㘴戵㉤戲㕡扤戵㑡敦㕥捣挹愴挱㝦搸㈴㐷扡㝣㘷敤〸㝣〷㙥㡦㌵㘹㕡㔵㘱搱㘵㑤〸愷〰扦㠲㔹ㄲ㔹摦㈵㑢㔱戳㉡㉢㉥ㄲ㔹搱搱搱㜴㤶㡥昱慤㐹㍡㘹㤰ㄲ戱摣ㅥ㕢ㄸ㜳づ慦ㄱㄵ㕤㤰ㄴ㉡㌱㙥愱慡〴㈲攵戱敥慡㠸㘹㐳挴攴戰㜱摡慤〴㕢〹㠶〰㔲扦㠷愴㔹敥挶㌳ㄴ搶㌹㑦㜷㜶㍥㥦挸㄰つ搲㍤昸㜶㑢㘱戵㥤挳散㈰昸ㄴ㐰㠳昹㐳攷㘳っ㈱㑡㤴㐷〸㤱搶㤲㘶ㅣ㌳挵㈹搲挰ㅡ〳㐱愵搱㡡敢㤵㉤㐶㤵㝡㡣戱昲挱戲㌷㘶扡㜳㠸㐲昵ㅢ㐱攲扥㔹㘱㠳扡ㅣ搸㍥つ㜹攵戹㌹㔱搴㡣挹㜲〵愲㙤摦搸㑡㌸㤴㘳㝤戰㈵攵戹㕣㔵昰戴㜷㌶㐶ㄷ㡡㍣ㄱ挳搷㑡㑦散戲㍣摦㍣昴昵搶㜶㜴捡昴㑡愲换昰㤹㡥改㡣㠱㕤㐴搴愰搸㘹㑣捤㍡㐲㡣昵ㄸ㝢ㅣ戳㔸㌲㙤㐱㘴挰挶㘴愰㙥扦㤸㐱㠴㘰愲捣昸㕦搹敥㌱愶ㅣ摤㜶攷㜴〶ㄳㄷ搶搶扤挹㤰㐸捡ㄸ㌱㙤ㄷ挳㐸㉣㌲摤㙢㑣捥㤶㑦㈱㕡㕢戱散㍤晡㥣扢㈲戰㐲愲昷ㅦ㠹ㅡ㐵㔵㔴㔵挹愸㤹㜶昱挳〳㜹㈲戱つ扦㈴㠱挴㔵㈲㐵㝦㜹㡣昶愶㕤ㅦ挴㘷㘸愷㜳㑥摤㠸ㅣ㔵㌳㍢㘲愵㌰㌹㔵扢㠳㙤敥〴戸㘷捦搱㝤戵愸摣〵挵慢㔳昴昰挷挸㜸㐹ㄶ搵㈰〸晤㜳㙢㝣㔲㘱ㅥ㈹〷ㅣ〸㡣昳慤㤱晣戲㠶慣㐳敡㕢㔳㑢㡥㈳㡡搴㙤散搷愷㐵〹戱㘸㑢昷搶昸㉦㌴㘳㉤扤攴〶㘵愳㘵换搲㐹㕡㈴换挹㠲㑥ちㅥ慥㜸攵〳愶慤ㄹ〰㤲晥㠲㉣晤㌴戲昴搳㌲慢摢㌸挲戰愰㑣戳慦昲㡣敥㤸摥慣㘵ㄶ㌲㝣㘱攸㙥㐵搰㈴㤸㥣㤲㌷㝣㐲㤹㌱搰㘰捤ㅦ㠵挹收收㠰敥ㅣ攴㈸户㡥攸〷攵慡㑡ㅡ㝦㤴㌶ㅤ㑢㄰㌰搲㑢慡摤㠵摥㔲昲㘶〴㐴㡥㝣捥㠵昷㉦捥㍤㠲ㅣ摦㉦㐷慣挷㤰〸㍣㠲ㄱ㈱㑦昷㜶摡㌸㙡㥢ㅥ戰㐷㡣㡤㥢摥㤸ぢ㤴〳㈰㈹㡦户㥢㈵㔶㈳㡤〶慢㕡攱慡收愲㍡㌵㜱㘵㜳㜹㔴㙦㕣户㐸戱慦㔱㈲㡡㘴愹㑡㔲戳㉣㌲挷㤵愴㙡ㄴ愹戸㐳㙤愳挴戹㑤㙢晢㑥㈹㜲〱㡡㐹搲㑣㐲摢㈹〹〵㐱㕥㔲〷㜴ㄴ晤昵昱攴ㄱ㠹搶搰〶挸㔲㑦昹㜹㍤㐱㌸㜰ㅦ慥㥣ㄴ㐵㌶㜸〳㝦慦〹㤲㠷㉡㕥㕤㠹㝥扡㍦㈸ㄹ㉥㤵づ搹戰ㄲち扡㔳㕣㈱㉣㡤戵昹ㅡ㐶㜲㘷扢摡摦摦摥〸㈳〶㙣挸㤰㐸㡣ㅦㄸ㙣〸收㡡㐴㔳㘹㥤昵㜰慢慢搹ㄹ扥ㅤ㄰扡㉤㌱㌰改ㄵ挷挴扣㌴挳㙡㤶㝣扦㙣㔰㍤㉤㑡㌹慡ㄹ挳搳㉥㔴扡㐷㌹ㅥ愴㈴㠳㙢挶ㄱ扡愵㜰㠱〱㘲㌷㐸㑤ㄴ㍣㠴㜵慢ㅤ昰㘴戰㜲戰㠳ㅤ昱挳㈶戴捥㈸㐱搳㌱㠴㕢扦〸昲㑥㥢ㄸ㠵㈰㌵攴昳晥㉥攵昹攷昸晣㜴㔷㈲㑣〴㑣挴㔰㔷㡣昵〰攴㐶愳㤲攴愲晥㌰㔸敥㑢㌶㈹戴扡挳㍣㥡ㄸ㍤㌴昹ㅣて㌷㜸ㄸ挷敡㈵摢㤴㜰挷捤㌳愱㑤㑢ぢ㙢㡣㝤㜶愱㔴㈹ち愹㡡㐳㔹㉤㌵昲㡡挰㤷扣晥攷㜳㔳捣扥〴㥢戲て㐷㈹㉥㤹㐸㙡摦敥搶㍥㡢收㔲挸愱て㕦戶㌱昸ㄸ攳㤶㤳挱戰愶㍢ち戴て搷搶㉥㉦挸㡢㜳㄰㘹㑤㔹㤴㘵晢㜱ㄷ慦ㅡ㐱㤶摣ㄶ愹戶扦扣扦㑣㥢㍤㤲戵搷昴戳㔶〴㡥戰㑥㕦攰愵搳㌰㐶摡攴づ㜶㤲㌸ㄷ㐴㜶捦㍤㈲㕦ㄳ攷㜶〵挶㠷挲昸㉥㑦㐱〹散㉡ㄸ㠹〶户㕡戳扡ㄵ㐶㝥㘹㜹㙢㜷〳㈸っ〱搳愰㐵㑤摦挰ㄹ㐱㝡㘹〳㠷挱挸㤸攸㘸㌴㤰捡ㄸ㘵㍦ㅣ昶㐰ㅡ戸㠹〷改愹㌲㤴㤰户㑥㕥ちぢ敦㈵づ㕡㌸〲㤵㥤つつ㤹ㄳ扡㠷慢㉦昶愶㠶散攱㘲㤱收㉥晣㜳㉢〲慢戸戶攱㥢愳敢ㅡ㉥㘴挹㌵搱扥扢戶愱㈰戸㈸戸㙤㉣户㔷昷ち戳㤳摥㠲㝦㘹慢㕤㤲㐸晤ち晥㠸㐵㐷愷捤㥣戴㜹〹㜵㥥㝢㥦㍤㘱㤷㑦搹㜲㕥㈹㤷㌷晥㘸挵㙡㥤㥤㥣㘴㌶昱ㄱ晥挸㐷㑤愴摥㐰㡦换㤹㌶㍢愸㌹㐸搸㡦㝣㝣㘹㌰㠰㜴っ㥤挰㜶慦摥ㄸ㈰㥤慣㙢愰ㄳ㈹〸㔶〹挵㥥昹搸〸㐵昹㈵搰㑡㘲昱㡦攴搸昳㤷挱晡捡㉦㤰㐳㠴攳㍤㄰㈳愹慢㤱㡡㐱㥤ㄴ攴挱昵づ㕥〶昹晦挱㔲挸捤㡢戲搳㝦㠱㤹㤵搷ㅢ㔱㜴㈵㔱昴㕡㌳㡡ㄸ㠸㍤慦㤰㌷㘷扦㝡搴晣挴慦昵晥て㡦㥡昷〰挳㝣愴㌵㠶愰ㅡ㠳昱㔵㘳愰愳挹ㄸ戸ㅥ挵搲ㄸ戸㤷㙤ㄸ慦昷㡤㠱挰摢㜱〰ㄹ㑢ㅢ〳㡣攲挵㤸㝣㤱愰㙡挴㠱挱戳搶〶㡢㥥戰扤戸㕥㉢㕣㐴敥愱㥥摣㔱昸㥥㌶㌶㘷㑦攸㡥㙥㙤㤲昹㝢ㅣ〱戵攵㑣攱扥戶㙣挲ㄶ㥢ㄷ㉤㤱㡤ㄶ昱㑡㠴晥昴㔵捦挹昲㙥愹〳㔳晥攳㍢敡㤵㡣㤲扥〰㥦㠸挲ㄳ㐲攲㡢敢㝥戶攷慦て㍦戶㡢昷搲〲㕡㑤㌱㄰摣㑥㜰㥥㤶〳挲户㤱㉢㈱敢昹昹捤〱㝣㠸㘴捥㤵挴㠸敥㐸㝢挷搵慣㌰改ㄳ㕥㠴㌰㝤攲㕢〹挶㈴㙥㌸昸挶㘴慥挱戱㈹㍦㕦㤲捥挰㕣㘴攲搲㝢ㄷ〶〸㤵㤶㉡慢㑤扢㌲昵㜳㈸㥤昳㥣㐸扤㍤挸昳㈵ㅦ㐵㜹愵㔱慢敤愰㔶㤳㘶愲㌲㠸ㅡ愱㤴㐲愴㠱ㄴㄲ㍤戲㌰昴㉦愵搴〴ㄲ愹ㅣ㐰㑣っ慤㌱㤸换㤳晦慡㄰㄰搵敢㝤㙤㝥慡㠲㕤〴ㄶ㐳慦㝢扢㘷㔷㕡㥤愱㙡㘲㔰㔶㥥㍥づ㈳㈱㡦㈹捣㘰㤴㔶收ㅥ㐱㈲㝣㔲㐳㐸㉤摢昱挴㐱㝡㉣㍦挴收㌳㜶捡愲㔷㉤㙢敤戶㉢戸攳〱㍤㤳㤶ち挳㕥换㙣ㅣ㍤㘵㌴捥慦㥡昵戳〸㝢晤㘴戵㔱㔷㔰〴㥤㘵㙦挲昹ㄳ㘱㍥㝥て挴昲挱㕡搷敢ㅢ㑢愸攳散㑥㉣㤰㍦搸㕦㔷挶㌰㌶㐶㈵挷㐰挲㉥慢㔶挶扦〴㍥㠹㈶搲㥥㔷戴㕡㤲㘳㈹ち愳搱㈱㘷㜵愸㑤晡㥦㜱㙡挹㔹㔳慣捤㠰㜵㥤晥㍦㠶㡣㈵昵扦挲㈸㥢㐴搹㝤㐱㠲㉦㈹㐶㑡㤶っ捥㜰㐷攰挳㐶㤸㐶ㅥ㠱㌵㤹㘴㜰摢㑦㑤攲ㄳ㔵扦㔸㑡㜰㜸戸㤲㡤㤷㈰慡㙤㘹摢㜶戵ㄴ㠰㡣〲愵㝥〲ㄱ搴戲㍤㈷摤㝣㡥㑤摦㡦散㜵〷捣㠲㔳㜶换㠶㌷㌰㠹昰敥〰扦㌰㌳㘰昳っ㉢㉦㌷ち戵㙢戱ㄳ摤て愰捤挱㐳㄰搸〷㠵昷㜱㐵ㅤㄹ㐳㔸㕥捣㠲㕦ㅢ昵㐵〲㐹搴づ敥㈵挶攱㡡㕥挲〷慡㠷攰搵昴㤸戵㈲㤴㥤敦㕢㙥扣㡢挱慤挳㙤慣㝢攱昹ㄱ愵ㅣ挲㘰㜲〹て㍣挸㝤㙤摣㠳晡扡挱摡㕣搶㙣捦扢㤶㑤晤ㄸ㌸㕤摥㈸昵㈴挳㌱昹摤㜱㔶㝢㤰㄰㜱ㅥ㝡㐷㤷敦㡡㘵㙦晤愰昳攰戳㙤扡扣〶㑢㜰㤴㉤㈳捥晤〵㌴㔵敥㈶挰㑦换〷〹扥㈸昴攷摤挵挴㡢㔸ㄶㄹ〰改㐴㕡〷㘸㑤搵㍦㔸㡣慡ㄵㅥ㉤㐸㠵㔹攵晢㈸攷㉥昹慢㉤㌲て㐷つ㜹㠴㐰㕡㡢㑡㙥㠵㐷〸㌹晥昳㘸㔰ㅤ㝦〶戹慤挷晦敥愲攳㔳昹换昵㐵晢敦ぢ㤵㠷㜶㥣㐳㥦㈰㈸ㄱ㔸〰㝤㘱捤㕥㡡㐵捡㥡戴ㅦ㐴㜸㝤ㄷ搲㜸晥㄰晣晢敥慥户摦攲昳慦㕤㡡ㄴ㠴㈸慡㕦〵〵愱㕣挵㌳搱㔵捣㈱户昵㉡扥戵搸㉡晡㈸㈳㌹ㄳ捤〱攸改㔰㐸㉢㜲㔵㉥ㄲ摣㔰晥ㄴ㠹㔰㈴敡㘶搱㐷挴捡戶ㄵ㈴搰㤶㍢㉦摢捥㈳ㄱ戶㑤㜱㈳㘲㍥攱㤱昶ㄱ慦㍣搲㙢㤳昶摤慥㘹㕦㉢㘶慣挰摦扡㈲㘴〳㤶挴㙦㘲㕢㡡昴㜴㥢戱㝣攵愹㄰㌱㝢昷㠶摦㐷愹㐱㜴〹㠴攱㕢愴㈴㈴㙥愴昲㘴㔸昹㤵㔷㙢捥㔱ㄴ攰〱昵昸㤵㐹㜰戲昲ㄳ㘱攵㙤昸昶㑡搶㐹昰慥〰㥦㜷挳捡㈴㑣㔹昹昱戰昲㍦户㙤慡㔶づ改搰敦㌹㐵㈲㠹戱㜵愵昵ㅦ昹づ㥢㠷敡㤴㐱晤搹㘵昸搹㤴㥣㌲㐸㕣㤲ㅡ戴ㅢ搷㍥ㅣ㝣〹扤ㅦ户㤸㜰搹〳㐲搶晦てㄱ昶攱㜶搳㤸敥改昸搰㜹ㅥ㘱㘵㐷㤳㙦㙣㥣㌶づ㌹挸攸㌴昶戹㌸㔳ㄵ㔷ㄴ㠹挰ㅣ㐸晡晢扢㠴晢㍤挶㜴慣敤㐷ㄸづ㔳㜹㕢愴㍤攵㈱㐳㈸㐹攵戱㄰戳㠹戳㌵㥡搱扥〴攴㐰㑣〲㌲愱㝤ㄹ搰て戹慣㘳㐶ㅦ昹㕦㌲昷㔹㈴戴㐷〹扥〲㤰㔵挸散愴㠳昴㔷〱㝡挳晦㡥㘲㘰㕥晡㑢㔴攵㑣㌸㔸㤴㡣戴慦戱挱攳〰ㅤ㜰搴㉡〱ㄱ㘶戵㈷㤰ㄳㅤ㤴㠲㐳づ晡ㄴぢ㥥㈶昸㍡㐰㌶挵挹㉥㝢搷戸愶㌶㌵搷㌷搰㔴攱㔶㐸㌹昶捤㈰挱㤷搴㔹㠰扢㕡摢捡㍣ち㠷㥦敦㈳愸㔹昷㥤晥㙥㝣㜷扦挰㐵㜷攰扦ㅤ㐹㐹挳㍥愹㝥扡扤扥挸〴戴挹攵捦挱㘶㕦㐰㍦㕣㔷捤挶㘴㡦㥦挱㉦愳愶㤵㐷昱敦㔹晣㤴㤳ㄸ㠱愳㔰搳㘶攰㘶㈱つ挸㠲戹愰㠰㉡㑢㝢〶㐰㈱㡥㠹㈷敤㔹扥ㄱ戵散㕦晢㜶㤰攰㡢㐲扣㥥㘵愲ㄴ㌴て〷㈴慥㘵挱㠹㠶〱㠹㝦㔹㜰㍣㍡攰㜷㤰慢㐸㘴㈱㔱慦㤵㠸戴㈴㜳㥦〳攸改攸攵摣愸攵搴搳㑡攱愱攲㐳て㝤搰㥢ㅣ搸㥣晣摣摤摤捦扤晢扢昷㥥㝤攷昳㍢晦昱攱ぢ㉦扣昳户㘷摦晡昰㡤改㥤扦㜹改愵㌷敦昹攱㕢敦慤㌵㕥㔴㕦晤㘰晦㡢㘷㠶㑥㥣㌹㘹ㅣ扤㘵捦㤹晢㡦ㅦㅥ㥡戸㘴戰愳愳戳昳挶晥摦㕥㝡㔳摦搹㤳慦㈹扦晥昳㐶㕢㤱换攵㠰㐷〰挲愷㡦换㤶搳昸ㅥㄲ㤸〶㘷晣㠹㑥㠳换㍤㡢㥦㔲っ㌶㙡〴㉦ㄹ昸㌴㌸〱㔹㔰愸㉦攸晡て攱晢戲㈰</t>
  </si>
  <si>
    <t>㜸〱捤㔸㙢㡣ㅢ㔷ㄵ㥥㍢昶㜸㍤㕥㍢㜱㕥㑤㤳收㘱㑡㄰㉤扢戸扢㥢㙣昳㈸㘹搷㡦散㘶摢散愳戱㤳愰㑡㌰ㅤ摢搷敢改捥㘳㤹ㄹ敦慥ㄳ㠴ち㐴㙡〰〹㉡愸昸㤷ㅦㄵ㉤〲〹㑡㈵㠴〰戵㠰㉡昱〳愱晥㐰㔵㐱㐲慡㡡愲晥攰〷慤〴愲昰〳㠴捡昹敥㡣㜷㙤慦㌷㑤㐲㤰㌲扢㜳㝤敦㌹攷㥥㝢敥戹攷㜵㐷㘲㤲㈴㝤㐰て㝥昱㐴搱搹㔷㙡㜹㍥户戲〵挷㌴㜹搵㌷ㅣ摢换收㕣㔷㙦㥤㌱㍣㍦㐲〴㌱捤㈰扣愷㘸㥥㜱㤱挷戵㘵敥㝡㐴愴㐸㔲㍣慥捡㠴〷つ摥㜴㝢愰㘲愴㐶搱㄰㤵㤴㡣㔱㔳㉥攴攷㉡㑦ㄱ晦㤲敦戸㝣㌸㜳㍥攰㜲㜲㜴㌴㍢㥡ㅤㅦ㌹㍡㤶ㅤㄹ捥ㄴ㥡愶摦㜴昹㐹㥢㌷㝤㔷㌷㠷㌳昳捤㡡㘹㔴ㅦ攳慤戲戳挸敤㤳扣㌲㜲戸愲ㅦ㌹㌶㝡㘴㝣扣㝥晣昸戱攴〰㜱㥥㉦攴㑦㜳㜳㠹昸摤㉥慥㜱攲㍡㕢挸捦扢扣㝥扢㜸㉡㔰挹㘸㤱㔷つ攸㡥㜳搷戰ㄷ戲㠵㍣晤㜷㘸㠵㐶㐷戳㜳愵ㄲ户㍤挳㌷㤶つ扦〵昵愹搶㕣戵㜲㕥㌷㥢㍣㘶〹㤱攲搶㜹摤㥤搵㉤㥥戲捥㜹晣慣㙥㉦㜰㡣ㄴ㙢慡㘹搴愲㜴愶㤱晢晢㉤ㄴ㉡㈹㍢㔷挸ㄷㅡ扡敢ぢ㤶㔰攰〳晤愸挵㑡搹づ㔱挴㥣㘰㝤㥡挳〶㐳慢挱㥡㌸㕦㔵㐵㤳愰㈶㌶㐸捤㡥㡥㤹ㄹ㌱㌵㜳㤸㐵摦㈷摢敢㥣〸㑡㔹搳㘵慤㈲㙢㔵㔹慢挹ㅡ㤷戵扡慣㉤挸㕡㐳搶っ㔹㝢㑡搶ㄶ㠹愶晤挴〷〶攴昰戹戰㙦改搹㙢捤㑦攵㕥㠸㙡捡㙦㔲㥦㕥㘴㌰㌷㘱㜷㈹敡愸㕢愸㠹㙤愵愶㡦㈰㘳㡣晤㤵〴㠱㌰换㥦昹挸㌷戵摦㔵㜳㉦扤戱㘳攴攴昳晦㝣㡦㐱攱㠲换㌶㜰搹づ㉥㍢晡㜳ㄹ㘵散摤㤰换ㄳ摦㝤敤慤㝦攵㕥捤㕦晤挴敥扦㍤㜷昵攳ㄳ挹㕤㌴㘵㤶昴㥣㥤攵晥㙤㌲㑡〵晡扤昱㜳㑤ㄲ戵㘲〵㘶㔱攴㕥㔵㠵捤㑣摢㌵扥ㅡ愳ㅥ搹㔲搲㉡㌸戶捦㔷晤愲敥敢〳搶扣敥㜲摢㔷㠹㘸㐸捣ち㝡㤸㤹ㄲ戰昶散㐴㌸㈲づ㘹搱敤攰㌲㈸〰〱㈷㐶㤱㈵ㄲつ摡㜸慣㕦㠸㌹慤㝢つ㕦慦㤸晣㔰㡦昹㐱㙦㘴昱攷㝣挳昴戲挴㜲捡㜵㥡㑢搰攸敤攲〳㥢㔷㘱㝡戱摤搴㠸㠰㠸㕦㕡㘰㐲扤㥢㝥ㄲ〲愹〲㐹〷晣〱㌰敢戸攴㍥ㅡ㤰㠸㐵挷搲つ晢㌶ㅤ㙥㜲㍦㌱㝤㍣昴愸愲慢慦㔰㜴㔸㘷㑤愱ㄱ㝦ㅦㅥㅥ㈹㍡搶挷敢㐷敢愳愳戵昱ㄱ晤戰慥挰ㅤ㙦搶扢㜷搲㥣愴㜵挱戰㙢捥㡡㜰昷敤ㄶ昹戲㜰攱㜲㙢㠹ぢ㔰戲㕥搶摤〵㑥㈱挴㥤㉥敥慣ㄷㅣ搷攵愶敥昳㥡〰㈰㙦散敥〶㝡㤳慥㘳〱扥㉦慦㝢㝣㍤㤴っ搵㠳㠵昲㑥搳慥㜹昷昴㐷㤶㝣㘲扤户ㄷ户捥㘴挳戴ㄲ㠵㔷敥〹㐹て昴㑥ㄳ挶㥦㕢㌵〲昴晥ㅥ㌴〵㔸愷戲㌹㜶搲攵㥦㕢挳㙥㤰㈸㐷挹㜳㤹〳扦㘱㤷〱㉡㤰㡢挲愱攳㜱㕢㠸㌷㘴捤ㅢ搵㐵敥㤶㌸㔲㉦慦㠹慤敥〲㡡㤳㍦㔶戹㌷㌴〷搵㔳㠴慦摤摢〹慤㥦㕡昵㌹㜹㜳㡤攴愵捣攷户捡昰愴扢扡㐸㠲㌵〹戱愷ぢ㍣改㔴㥢ㅥ扣搶㜵捣㙥㑣慥戶慣搳㥡戵ㄹ愷挶愳㔱㌹㈲㐵愵㈸ㅥ㠹㌲㑡㠴㕣㜹愴挷㔱㐵晡〲㙦慦㌳㑦㜴㔸づ昲攸攱ㅢ㥡搴㙤㕥㤸搷㉦㘴慣㔵㈵散敥㙥㕦挹㥥㈵敤㤱㤶㑣づ㐷㤲㝢㈳㑡㠷愰敢㔶㠳㐵晡挶搳㘰㐷ㅤ㍡㠳摤㠲晡扥捤户㈲搸慥㔹挶晦㤷㔸㤶㜷㠴扢㍦戵㑣㌱晢戴㙥搷㑣敥㕥㕦㕦㤰㐸㍤㠰收㈰㥡っ㌵〹㐹昹ㄳ㐵户㑤㌵㠹㝣捡㔶㔹㑢㔹㌱㙡㝥㈳搶攰挶㐲挳㈷ㄸ㔵㝤昱㌸搴扣㤳昲愴㐳扦晦愱戲敦㍤㤴㝥敡扤㘸㍥㑡㑤㈲㤱㤰㐴晣㡣㈵搴㡦㠹戱挴㐴㕡〶〱戲昲挶攰㝡ㅦ挸慥㠷㘳㐸改〸㘸敡㌰㥡㑦㘲㤴㤰搸ㅢ戴〷散挳愵㌱摥㜵㘹ㅥ〰搹㠸㈰㕢㤷㘶㑣㡣㈵㈶搲㍢〸㤰摤㌷㑡㌳づ戲敢攱ㄸ㑡〳㈱捤㜱㌰㌸㠱收㈱〱㘲扦づ㈵晡㈵つ昱慥㑢㜴ㄲ㔴て㠳慡㐳㍦ㄳ㘲㉣㐵㤱㜹晡ㅤ攲㕡㥥㐴摡㑡㥣㜱昴摡愴㕥愵ㅡ㝡㈰慣愰攳〵挷㕡愲散敤愶㐱㔹㈰摦愵㤸戰㙣搴戸ㅢ〷愰㐴㌵㝢㤴ち㘸㉦㈶㈲㥦㐷㘹㌹㈲㈹捡㘰扣摦㕡搳㙤㕥㠷㐲ぢ敢扣ㄳ㑣㙦攰晦敥攳挷ㅥ挱挱㈷ㄲ愲㘴捡㔱㔷捤㔳愳挰搲㙥㍡㕡挰㉥敥戲㑡つ㘷攵㌴㤹ㅡ昷㠲〲搵㉢戸㠶扦㝢㈳㤸捡っ摤摡㈳攰㔳㉥愷〴攱㤶㈹㑥㡡㍤㘲挶摥扥ㄸ㌱㘹慦㜰搶㡥㌰㌵㔴㍦㙦昰ㄵ㈴户㠳ㅢ㔱㔴㘱ㄷ㥡㥥敦㠸慡攸挰㐶㝣搱㤹㜵晣愲攱㉤㤹㝡敢㔰ㅦ㜴㠰戹搰攰㌶挵㜶㤷㐲晣㠷ㄱ㌹㑢㑢扣搶㐷挶㤲搳㜴慢㝣扡㜸㈷㘴〷㍡愹攰㘱㈲㌱戰㌸㡢挹㡣㥥㕢ぢ㑣㙣て㤸㕤摡昹搲搴戵㡢㤷ㅦ㠹㔱扡㘱攴㈰攴㈲ち㠲搵慤㈴㄰搴捡愹慥戲㘵ㄷ慥㑡㌳㜴扤㌴㤶㑣㥥搷㕤㌲㙣挷昵㔴慢摤つっ慦攳搲ㄲ㜸换㥤愰㙣捡挲㐱晥捤㙥㥥㝦㍡〴ㄷ㌶〸㘳㐶捣㘷㍢㝢ㄲ愵搸㌷愲昷㉤㥥㤵昲ぢ㡡㙥㌷㈹〸㍥㌲っ㉣攳搲愱㘹㤴㍤㘸㠴㠷㈹慦ㄲ慢扥昲㈱昵㐴㙤㕣㘹挵慣挴愲敤慣搸㐲㜲挵㐳㉤〸㠶敡挰〰戶㠱㄰㉣㥥昱戶搹㐸㑡㠶〰㐳晤㜴ㄵ搴散㙢㜷敥改ㅡ愵捦昰㤲㥤挴㈵扢散㜲㜱㤳㡥㡢〱愹㌰㘵㕤㜰摣挵㡡攳㉣攲㈶戵㐵㡣扣〶攷㍥㙥扤㠳㔶㜰㜵㐷㥦㙣㍦ㄲ改扡搹㠶㝡〷ㄲ㌷㠶㈰ㅢ㑥㔲㉦㌲改㔶挵㠸晤㡣昶㡦㑢攸ㄷ晥昲攳户摥㍣㕤㍡昵捣㜳㤷摦㑣扤晥晡㌵昶搳㄰㌱昳昶扦摦㤹㐸㕦㥤晥挹昳㙦晦晥挸㙦㜳慦㈸㐸戰㌷㔴摣愴㠹㜰㙢㝤㉤㜶㤵つ摦攴㠳昵挰㌴搰㡦搷㈹ㅡ㔱攱㔹ㅢ愸㤷ㅢ戴敢㘲慡㍥攵ㅡ㌵搳戰㌹㑣㠷㑡㝡㝣㈱㌸挳ㄷ愸挸㥣㜷昰㌵挲戱㔳昵戲慢摢ㅥ㜲㡤㕤㙤㙤敦ㅡ〹㙦㔱敡㜹挳昶㘸ㄹㄱ㉦搱摦㕡㐷㌸愷㤳㙢㕡昶㤴扥攴摤〹敥㐴㜶搲㝥㠲攰㈵㌳㔹㘶㜱㌹㝥㡢ㅥ㈱挵ㅥ㈵㝥㝢㍡㍣昰㐴愶散昸扡㤹愱㍣㕣㌷愸㘴㈲昶㠸㜰㌲㙡て愴㝥ち㙣㈸㤲㙥扣昸㠴挴㐹昱敤㈷扣ㄵ㐴晡㈵敦戵敡ㄸㅥ愶㍥㐶つ㐳敤㈵㥣攵㑣搸挱㠰愱搴㐲戵搱㤳扥㘷〸愴捥㠲〰〵ㄶ㔲㜸㙦㘰㈶㐸㈲愱捥ㄱ〶㤵ㄷ㉡㌰〴㘸昶㌲㤹㉢挲〲昵㈵挶㝥㐴㍤㜸㜶ㅦ捦㘴㈸挹㘰挳㔲散㉣㌵愹㉥㥤昵搳ㄳ㐳昹〶㕤愹㈵㙡ㄸㄴ㈸戶㔳づ㍢㘲㍢愸搵晡㙣攷ㅣ㠱搵昳㈰㐴㠵搶㙦㍢㙢㜹㠶愱㝣ㄳ㕢昹㝥搷㔶扥㜷㥤慤愰搸换搰㉢㕣㔹㠵㘳〷㑥晤〲捤㠱㔳扦㝦昰晥㈷摥戹㘷摢昴て㕥搱晦㌱㌲戳晦ㄲ晢㑥㠸愸㡣㈵捤搲㤸昱攸换㔷扦昱挳〷换㝦㌴ㄸ慡挲㐰㈹㥦愵摥捤ㄹㄲ㝢㤸愶〸〵㘹搴㘱ㄳ㘸攸㔵㥦っ㍢ㄸ愴㜳搴挸昴挶㜴㙡戶ㄵ昲㕡㄰户摡攱㉦㔶㈱昰ㄶ〲㜷㕣㜹搲昹㜰㡥㕡愵㡥昸慣挷㠴㐵㘱挴愹㘹㍦㘹㔸ㄶ攲戵㕡愷㈶ㄵ㐹挳㡡戰㤸㡡挵㔴戰㑥挳愶〴挸〰〸㘵㍣㠳つ㐱戶㉥㕥㑣ㅣ㜲㉦㌴㡤挳ㄶ㉢㤸搴愱ㄵ㜰戰㍤㉢攰㤸〵挸愱㡥昸㙡挷㠴㍥㌰敡㤲昶㐹㠲〸㕥㉥㜵㔲ㄱ㠶摤㘵攸㡤㔱㕤㉣愵㜲愶㤹㘹〷㝣㉦㠶换㑥慡敢㘳㘹慣㐹愰晤挵摣㡣㔶愰慦ㄸ㤹㌱㙤挵昰ㅢ㑥搳捦㡣て㍦㌸㝣㌴扢㙡㝡慢散慢攱㌱㝦㙢昲昲搷㑦㝣敤搹搹ㄷ扦㝤攵捡㙢㍦晦挳慦搸㔷㐲㐴敦㠷换㜴㕢㐰〵ㅡ㝣愸㕦摥摡㜰㈳ㅤ敡扤晥㥦愲敢㝣ぢㅡ㠸㔰愹慦㠸㘸ㅣ㤵㑦摣ㅡ慦㜶敤㠰㌰愲㕣㈱愹晦〷㍥㌸攳敥搴て㌷㔳㕢搴㌰㔸㐳〶㈳攸㕥㠵戶㔵攸㤷㝤㜹㌳つ㝥㈹㐴㙣昸㘸ぢ挳㠰昲搸ㄷ㠹〲ㄲ㡢㐵㥥〶〴〶㤱愱户㜷㤱捦㙦戶挸愵㄰搱晢㑤㤷挱㘲挴㈲ㄷ㍢ㄷ㜹㠶愰ち戶搳㕢挸攰摥㌵㠹ㄳ改戹㍦てづ愲㙣㤱晥㍥㤸㤳晥晣㘲㡥㍤㑤㝤㑣㕦〳㠰㘱㈷㘰昰扦㤹搴㥦昱</t>
  </si>
  <si>
    <t>㜸〱敤㕣㜹㤴㕣㔵㤹慦㕢摤昵㔲户扡㍢㕤㈱㠴㝤㘹㈰挸㤲搸㜶㔵昵㔶㘰㐸㍡摤搹㌰㈱㈱㥤戰㠸搰扣慡㝡㉦㕤愴㤶㔰㔵㥤㜴搸ㄵ㄰ㅣ㄰ㅣ挰昵㈰㍢捥攸㤱㜱㐴㌶挵搱搱搱㈳〷㌲㍡㍡攰攸搱㐱〴ㄵ㡦攴㌰愸愳〷ㄵ㘱㝥扦敦扤㔷晤㙡改敥㈴挶㌳昹挳搷㕤㕦摤晢摤敦㙥扦扢㝤昷扢昷㔵㐰〵〲㠱户昰昰㥢㑦㉢ㅤ㐷㡤敥㉣㔷慣㝣昷㜰㌱㤷戳搲㤵㙣戱㔰敥ㅥ㉡㤵捣㥤㙢戳攵㑡ぢ〴㡣戱㉣挲换愱戱㜲昶㌲㉢㍣戶摤㉡㤵㈱ㄴち〴挲㘱ㅤ㐴昸ㅣ昷ㄳ昵㍣㥡戱㜴㉢〹愴〲摡㈰愱㤴づ㤳㘸㤰昶〸挸愶攱攵敢㔳㤷㈰捦搱㑡戱㘴㉤敥㍡挷㐹㜹㐹㉣搶ㅤ敢敥敢ㄹ㠸㜷昷㉣敥ㅡ㥥挸㔵㈶㑡搶㤲㠲㌵㔱㈹㤹戹挵㕤ㅢ㈶㔲戹㙣晡㕤搶捥㑤挵慤㔶㘱㠹㤵敡㐹愴捣摥挱㔸㙦㕦㥦㥤㑣づ戶户㈱攵戳㠶㤷㙦㈸㔹㜶㜹㝦愵搹捥㌴搷て㉦敦㍥换慡散慦㌴㍢㤰㈶㤲ㅣ㈹收捤㙣㘱㍦㈵ㅡ㈲昲㝤㈳㔶㍡换㈶戲慣㔲戶戰愵ㅢ挵慥〱ㅡ扥㠱敥愱㜲㜹㈲扦㡤慤㍤㙣攵㜲ㅢ㉤㕢㥡㈶㍦㔲慥㙣㌰㑢昹㜲㝢㥥昸㔹㈵慢㤰戶捡㜳昳㉢㈶搳㔶捥ㄵ㉣㠷昳攷㤸愵戳捣扣搵㑡㐷㘷摥㘹挳㌵ㄹ慢㔰挹㔶㜶㜶攴㌷㤷慤㡤㘶㘱㡢㐵㤱㔰㝥搵㐴㌶愳㕡㕢昱ㅦ㘸㌹愹㔹挹愴愱㔰㥥晣昰戸㔹慡㠸㡦㑤ㄸ㙢㈶敢敢㉥㔲㡢㥡㜲戱㑢㜵搵挵㘲㥢㡤㘶昳敦戲㑡〵㉢挷㑣搸㤲㡢敡㠴〴㈰愷ㅤ慡㐸㔵慢〳㜹搵收づㄱ搶㠵戹ㄸ㜳㐱㡥㍡慢㔸捡愳㐳慥戳捣挲㤲㥥敥㥥挱挵愳㤵捣㠸戵㥤敥㤸敥㠴㠴㡥㔲㜶ㅥ㐸搷㔰愱㌰㘱收扡㐶户㔹㠵っ摡愴㙢㑢愹戸愳㌲摥㔵㌲㉢㔶搷搷ㅦ敦㡡改㠳㈸㍦ㅦ㐴戵敥挶〸昵攷㐸㌴㠲㘳㘶㜰㉣ㄵㅣ㑢〷挷㌲挱㌱㉢㌸㘶〷挷戶〴挷挶㠳㘳搹攰搸㈵挱戱慤㤰昱㥥昰㥣㌹㐱昷昹晥㔳㙦愶愳㝦扥敥捣㍢户扥㕡㕡㕥敥戹㔱㜱㔰捡㤸㕥〰挷捣㌵㌸〴ㄲ晡㔰㄰攳㌰㤰搹㙡㤰搰㠷㔳晥〸㄰愵㝥㡥ㅡ戰ㄶ捦捣晦攴挳愳㍢捡换㙥扢㘶昹㐹搷㉥㜸昶㐲挵改㐰戲㍦ち㡥㈳㙢〱㡣搵攰㜷㌴㔳㍢〶挴㌸ㄶ攴戸㡤〴慡㘸㜷慤㜲㜰㠳㙢搸㉣㘵捡挴敥㝣换㉣㜵挵㜵ㄷ㈳ㅣ〷愲搴昳㙥昶扢㑥㝡攴晤〷ㄵ摦㕣昹攰㤳晦昳㘰愲敤昸晢㐲㥣㠸ㄲ捤ㅡ扦扥㕦慤挴㝣㤴㌶换ㄵ户换㜳敥摡扦㈳㘲昶〱戱戲㤴晥敢て〸㘴戲㕦〶㠴㍥㠱攸㉦〴㌱㑥㈴㔶㥢㡡ㄵ昴昶つ愵愲㥤慤攸户㌱散㈴㄰愵㝥攰戶捣扡攷晦昴搲戲攸㈷搷㍣㝡敦昳捦昵㍥㍤昴愴㈲挲搲㌱㑥㠱㘳挶㡥㜱㉡㔳㕢〴㘲㉣〶㤹戵㘳㈴昴摢ㄹ愱ㅢ㐴愹敦扡搹㝦攷攲㘳㝦昸昲つ㐷㡥㝣晡戵挵昷扥戹晢挶㌱挵挹㑦戲敦㠱㘳收㘱ㄱ㘳㜲㜱㄰㈳〱㌲摢戰㠸敢㕥捡昷㠱㈸昵戴㥢㝤昹摥㘷㉥㕤㌵㜷晢㡡捦攷㈳㡦㝥攲搵愳㔶㉡慥㠸㤲晤〰ㅣ㌳搶㝥㤰愹㈵㐱㡣搳㐰㘶慤㝤㑣㥦捥〸敦〴㔱敡摦摣散扦戰㙤搳㘱㤳㍦㕡㝦收㕤攳攷晣㘰昷〹晦扣扡晤っ〴㥦敤㑥㜱㈳㈵㜳〷㈶愸愹昵〸㡢㌰晦㘶㕦㠸戱づ摢㝤昶㠰ㅤ㡢㘵晡㝡捣㠴ㄹ攲ㄴ戸愷㌳㍥㘷捡㜶晢摣㙣㈱㔳摣㈱㑢挰㔱换捤戲㌵㌵〰ㄶ戹㘱换㡢ㄳ㠵㑣昹挸收㠱愳ㄵ捣ㄲ㐷搴㠷㑤㈵搲㄰㙤ㄴぢ愴㔵㤶晣㡥愹㡦㜶㡥㤹㥢戰㠶㈶戳㑥昰搱㜵挱㔸ㅥ㡢愹改㐳㔷㤶慣㑢慢愱つ㈵ㅡ㠲㤶戵㕤搲㙥愸愵ㄳ攴㤴慢㙢㜸扣㔸戶ち㔲扣㐵昹つ搹昴㔶慢㌴㙡㔱㐷戳㌲㔲搵〵っ㜲搷攸㐵敢ぢ愸㈸㔶摤捣昱㝥慥扤㘲戲㠲㈵挷捡愰扣摢慣㔲㘵攷㈶㌳㤵戳づ愹ㄱ㜱昲㐴挰攱㌵散㤵挵昴㐴㜹戸㔸愸㤴㡡戹摡㤰愱捣㜶ㄳ㝡㐱㘶㕤㌱㘳㘱㔹㙦攵ㄳ㔰㠱㤶ㄶ愵〲愷㌶㥢㕥㤹㙥戹㕢ㅡ挲搷挴㕣搷づ慢敤㜶摤ㅢ㔱㍢搴㈲㘷戱㑦〶ㄷ捥㤲㤸愴换㘴㑥㤹㕥搰㔷㈷㉡戴㤴㍥㜹㝡㘹㈹㘳戵攵晥扡挲挱攰㝣户昶㉢戶㐳㜷㕡㙤ㄶ㌲㌹慢㌴愳㍡慥㔸㈲扤ㄴ㈴昴慦ㄸ捤搳愲挷㘵㕥㑤慡㥤愱ㅤ搹㑣㘵摣ㄸ户戲㕢挶㉢攰㐱㘵て㠷〹㙤挳愳㠷挰搲换㐹㠶㐱㈲㤱㠰㌱㐲㈱㈳愲㔷㌸晥㄰挷攸摥㙢㘵摣ㄴ㘸搱〲愱戲㤷㐳㜹㉣慤攵㤶㤶㘶戵㕣㙤㤶挷㉢散㥥㌳〶㔲晦搲㉢㐹㔶㠱㠴愸㌷捤慡昴㜱㈶㙡愵㙥摢㤱ㅦ戱㙣ㄳ㍢ちㄹ摤捡っ攵ㅤ㈵㜵挴㉡愷㌵戵搹㌵ㄸ㉢㤳〶㕣ㄸ晣敤㜹昶㝥㙢戲㌲㘲㔶捣㌹㜹攸挵㘸㈵つ愱㐵ㄲ换㜱㌱㘶㠷昰扣搸ㄱ搷㠷ㄴ愲攲昴愵搲㈶っ㈷㈵っㅣ㡣㤷㐰㡢㑢㘷慥〴捡捥㠵摡愸敦攸戵晡㉤搴敥捣㉡慢戰㘹攷㌶慢㑣昱戰㌱㈳㤴昵挳㡢㠹慤㑦愷㌶㔷戲戹㜲㌷㑡ち㘵㙢㘲摢晥㑣㠷㘹改搵㈰摥ㄳ㝡ㅣ扤㜸捦敢挴敤敡㥣敤㙣㥢戱戱㐰㤸愹㤱愳愹㘱㙢昶㔶㈴昶ㄶ扥攴搱㙢昱ㄵ㤹㈹㉣㐴㜵㝢㙦昶〲搴㕥摢昳㐰㘸㔳挹㤲摤㑤㔸㍣㐰扢㈳㝦㙥戱戴㌵㔵㉣㙥㘵㝦㥡㉢扥昲戸㘵㔵戸㘳㘸㜳㜷㐸戲ㄳ㔲慡愵愵㐶戹昷㙤㉤戸㈳㌴㌶㠰㜴っ攵㜲㕤㕥㡡㘵攳㙣戰㕡戰㜷㌱㌶挲㜱昴挸搰扡戱㘱㉣㡥㕤昱戱ㅤ搹捡㜸㜱愲搲搵户戸㝦昱㐰昷㘴慥㍣愹ㅥ〲〴㔴扤慦㝡攵ぢ㍦㝥㜶昵攸㡡ㅢ敥戸敥搹㡥㕤扢㝥慡㍥敢〶㌴㙣〹愸攷换㙥㘵㌳ㅣ敡㌳㄰攳搴〲㜷敤愳捦㠵㕦㥦㐷㜲㍥〸㈶〸㠱ㅣ昳挳〵㡥㔷㜱慦挰㌹㐲扦㠷攴㐲㄰挵㍤㠱散㙣㉥㠲挳㝢搴扤㐸㥦つ㉦㡤挷捤㐵㘳攳愵挰㡤攸ㄹ挲ㄴ㜷ㅡ㙣㐰㑤挰㌴㈱搲㠴㐷㝤ㄴ〹㌷〵攰㈳㙥㐰挳愶㠴㕢つ〱㘰㉢攳摦〱戱收〰攴㤹㐷㠱愴〸攲〳攰㔲挷慢㡥挱户〰㔰愲㔰ㄹ㐴㜵㠱〸〰㌲晢挲挳㐷摤㠴㍣慡〰㜰㝦搳〸挰㈴戸ㄱ㍤㐳㤸㍡づㄲ捤〰㜸敦㜴〰㕣攳〶㌴㙣㡢㑥㐰㑡㌳㈸㙡㌵㍢㤱㠳㈱㕢愳愸戵摢㉢戳戹㡡㔵㤲戵戸搳挶㤷㘳㝣㄰㝦〷昵㡦㤲㤹㜶戶昵〷摢挳㔰㐱㘰敤愸散㥣㔲捡ㅡ㔴㈰㐷㐳昸㥢愲㜷挰㈹㝡愲收搵㈸㝢㌳㈸㔲攸㌴㜵慡摥捣挲扥㑥㐴ㅤ愷改戴㉣㕤慡ㅢ㈹搷㜶㌲捡搷慦㈱㘲搲愹捡晢㍢㈱愵㝢愶㔷〰搹搹ㅢ㍢㈹㈳㑤慢㙣晤㑤㔵㙤㘶㌹㜶㔴搵昷〲㌸晤㍥㤲㙢㐹慥㈳戹ㅥ㐴㕤收㑥戳㠷㘰ㄱ㔸て挶扤㔰㔹㝦㉥扡攲つ㤴戹㤱攴〳㈰扥㘹昶㈶㜸㡤㥢㐱㍡㍤昳㑣㤷搳挵㈲〱戵㄰㙣㤹㝡㍦〸㠷扥〵愴晤㔶㤰戳㔶㕢㌹㙣㝢昶㤷ㅤ㌸㐴㔳挶捣㡡ㅡ晡て攷晢㐳昲愳㍢ぢ改昱㔲戱〰㥢㌹昵挷愱㌴っ愹㘵㘵ㅡ昹戵挵攱㠹㡡㤱㕦㥤挵㔷㝢㝥愳戵捤㌲㉢挳搸搶㐲㌹㕤ぢ㤳㤳愸㥥㙢㌲㤳晦㥦慡㘹〰㡤㠱㌶㐲搳㜸摡愹慡ㅦ扤㡥㤲攸挲摢㍤㔲㠴㔱摥㤲㔳〳挲㙥ㄸ搸㘶ㅣ㠰扡㘷㐰㝦〸愵扢晢搷㥦㌹晤挴㑦㝥敥㉤昷晢㙡昴㐴㜹㌴㑤㔷㡤㉢昱敤攰㐶㘶ち㔳戴㙤㔵㔷㘲攳㘳昰戵愰ㅢ㌸敡㠸㡤愴㥢慡㈳㤶ㅢ搰㘰ち愳㠱慢ㄳㅦ㝤㈷㠸㑡㐳慣戹㍡㜲ㄷ㘵敥㈶戹〷挴㌷㑥敥㜳扣㙡ㄱ扥㘵㑣摣て㠷㝥〰㐴搱ㄶ㈶敡挸㠳㜰㜸㡦㝡㌷昲愸慡㈳㡢挱㙥〴攱搳攰㐶昴っ㘱㡡ㄶ戶㉡〸㍥㝤㙣挳㜴〰慣㜷〳ㅡ㡣㜱㌱愴㈴〰㍣っ㠷㕡㌷㉤〰㡦㈰㔸㍦㑡昲ㄸ㠸て㠰㈷ㅣ慦㡡攳㕢〰昸㈲㠵扥〴愲㝡㐱〴㠰㈷攱昰ㅥ㌵攲〷㈰〱㜶㈳〰㕦〵㌷愲㘷〸㔳戴昱㌵〳攰戴改〰㐸扡〱つ收挰㐱愴㈴〰㍣〵㠷ㅡ㤸ㄶ㠰愷ㄱ慣㥦㈱搹〵攲〳攰摢㡥㔷搱㔰㈸〰㝣㠷㐲晦〱愲㘸てㄴ〰扥ぢ㠷昷愸㙥㍦〰戴㉣㌶〲昰ㅣ戸ㄱ㍤㐳㤸愲㤵戱ㄹ〰ぢ愷〳攰〴㌷愰摥㈰ㄹ㕡㡡㤴昶搲㤰愴敤㜳戲搶づ敥㝣攷摡㌸㠰ㅡ㥥㈸㔷㡡戲㑤敦戰㐷㡡㘷ㄵ㉢㈳搹昲戶㥣戹㜳扥敤㍡捥ㅤ户ち㌰愲㤵㘰㑢慢攳ㄵ户㙤戳㌲摡ㅥ㉤㑥㤴搲搶㥡㤱〳挱挸〶㌸搰㜴㘲㕦ぢ㉡㍣晢㘶㌷挲㠴慥搰㑢昰〴㐲㐳㐸戰㝥晢敦搳㤹愶搴㜳㜶㥦捥㈹㐴㌷㘵㉢㌹慢捤㤶㜰㜱㠷㙤愰〸换㘴㘶㡥扤㘹ㅣ摢攲㤱づ㝢㔵㈹㥢挹㘵ぢㄶㅢ〳㉡㍦㑦昵搶㕡㕢㘰㠵摣㔰㉣㘷㜹攲搸㘱㙦㉡㤹㠵昲㌶ㅡ㔴搲㍢て慡昱挹昲ㄷ戲㤷㘷ぢ㘵㘴㈳慤㐸㜷愷㍤㍡㕥摣㠱㈳敡㠹㝣㘱㤵戹慤㝣㐰戴ち搶㐷昷㤱愶㔱㐱ㄵっ慡㜰㌰扣慦敤㘳㍣㡦攴收㍢愷㘲㕤攸愷㤵㔲㌶㌵㐱挰㈴ㄷ捥㘶慤㈴搲㠶㠱搰㜲戸㘶㔰㝢愹晣扡戶㘱摡㍤㔹搶㥡㈳慣愶㈶戸敡戹㍦ㄵ㕥晤ㄳ挶㜹〱攴捣㔵㥢搷㑣㥤〸晣㐵挷昳㈱㕡ㄷ敢㤵㠹晡㥥㔷㌵挰㉥㠰昰㕣愷ぢ㤱挷ㅥ㠵㤱㠹㥥㐰㕦㝤户㡣搸㈲挳ㅥ㍡㜷捡戹ㄲ㌶扣㜶㝢慤㤹戲㜲㔰ㅢ昳㘶㘵慥攳攱ㄶ〰挷户㘵㌷㙣戸㤸捦㥢散㜲散慥愳㘹㌳㘷㠵敤愱㠹㑡㜱㕤戶愰㙤㄰改㤷㉥换㥣〴换㥣ㄴ㔶扢扤㤱㐷ㄲ攲㘶㕡挵㉤㘶〹㔶㤹㝣㌶ㅤ愶㠷挷〶〷㐴㕦挵晣㈱㑡ㅤ〰攵攳捤㈵昵捡慣愳搶愱戹扢愱㕡ㄳ扡ㄷ㈰㡣ㅥㅤ㔴〶晥搴㍥㕡慣㌱昳挸㠲愲㕦㐴㙡㈱㙡昹㥣㡡攴㜹捤扢㡣昲摡搵攰挸攴愴㔶㔰〰ㅦ晤㤲敢愰愷㤵㌶摦ㄹ捤㤹㍣㐳㡣慣㉤㥡㤹㤵㌰㌸ㄴ㑢㜳摣敢㈴㘱㌴㉤愷㥡㔲㤴〶收㘱㥣㔹攰㉣㘴㝢㌶㘳㤵挲㘴㡣㐲㐱㙦愵㘹摡㜰摡㤰搸〴㐲愱戶㜰戳扣搶㜸㘹㉤㜴捤㜶晥㑢㌳㙢ㅡ搲摦㝤昶攰㔲搶㌶ㄲ㘹〱搵㍦㈳昹㌹㠸愲改㥡昵愹ㄳ昸〵〵㕥〶〹搱㐸㕡摦㌶戵戶㕥㔸㠴㜹㙣搸㉡ㄷ㌱㘸㠵づ挳㘲㉢收敢㤰㔴愴捤㘷㜶㌶ㅣ㡢㜳搸扢摤㘱㡣愲㤷㕢㤹㠸㌳扦㜲㝢挲收〸〶㕢搱搴㐶扤㈵愸㈱㕢㈴㤶ㅦ戵挴ㅥ慤摡㔱〴攳㤷㈰㈷㜳戰㈰晤戱㔹㙦㍡㡣㐰ㅡぢ晦㕢昸㤲㈷ㄲ搱扦愲㈳愲搶㠲㝡愸搰㉡ㄹ㠹捣〳搵慦㤰散〶㔱㥢㐱愸ㅢ昸㔶㌲㐵戳攴㄰㜹㥡戳愷㍣㜵㌳愵㍡て㕣捥㤶晡㔵㄰㐵敢㈵㈷愱㙡愷㝣つ敥搹㍢㈵慤㥣搲㈹㝦敤㍡攸㔱㌴㜵㝡㐵昶戵昴㙦挰搶扦愵〰捤愰㑤〴晥㤷〲扦愳挰㐵㈰㙣㙤攳昷㈰㝢㡡㘲愲㐱㍦〳㡡慦㈳〱愰㤸〲昵㜲愴㐵㌹ㄲ攱挰搰㝦㈰昹㈳㠸摡ち㔲㡦㈲㙤㥢㠲愲昱㈷戸昶㜴つ㔲㕣㤹〴搹㌷攰㔰㐵㤰ㅡ㘴摦〴㘳㜶㘴㉦㘵㕣㝣㌴扢㠴愰捡敦ㄲ㠸㔷つㅦ戲ㄴ搰散慤慡摣㕣㈰㐸㠱ㄶち㔴㈰㈰挸昲㥡摢㈹㕥晦㥣晤㈶㐹㤳づ㙡㈰〵㐰㍢改换㤲㍤摦㠵㜶づ戳っ㠳㠴摥ぢ收っ㡢ㅢ㜶㠵㍥愳搸㕣〸ㅢ昶收㐲戶㠲㜵㠷挵㕢㤹慤昰㥣挷〶㠱㔳慣㔷㐷挸㝡攴㡢戴愸慡攷ㅥ摢ㄸ㔴愳昸ㅥ搳ㄸ敥搷㠴ㄷ㌶〹㜶㜴㘴㥦㙡㍣㥢㤰攸捡㑤捡㜸㈰㈹捦捡戱㘶戸晡戳㍡㜱㝡摢㥦て㜷敡㍦㝦㠱慡㉤挳㌳愰㈳散㌶ち㝦ㄸ㥤㙤㜰㔳昳㝥摦慣㕤愴捥ㄴㅡ愱昶敤昰㍡㕣㕢晢㥡㐲ㄹ敢㔷挴昵㐱㍢㤹敢㍡搷㑦㔴㙡㐲捣挹昹㙥〸㑥㤴搶ㄷ愰㔳愶㜱㙤敡〰㔱㐸〰㠴愳㌷㡢㙥戱㡦㝢ㅡ㈴挲挷愷㐶㘰㤷摡敥㘲㝤㉤㐲昶挶㤲捣㑤㜷〷攱慥ㅡ㤸挳昴昱㠶㥦戴㠲㜳挱㑦㌶㤸ㅢ㉣散づ㜱攱㌱㘷捤㤷〸㔵慦㉣扥摡ㅥ㑡㤵戱㔹愹㔰ㄳ㜵㕤㌲搰戵扤搱捡㤹扣晥〱挵搱㜵㙤㐸㔷㜰㙥㔲㑤㠰㔷㍢づ㥣ㄶ〲㈲慤㙥㉢㈹㘹㈷㘳㠶昹慤戶ㄲㅣ㐳晢搸慡㘸㍦㕢㥥㔷㤷慡㑦㝣㥣捦愷㤷〶㍣㠷扢㠵扤づ挹捦戰晦挱㕣㕢㙦昶㥦敦㥤㐶㌹㌳㥣㑣㕥敤ㅥ㡦㥢愴づ㙥㘶㑢ㄵ摣㝦攲挵扦㑥づ㥤ㅣ戴挸㑡ㄶ晢㠱摣捥戹昶㥡㐲㍡㌷㤱戱㘴㌳攱捤搹戲愷㌸㈰摡㑢㙥㜳㍢㙤㌵〳㉥㉥㈸㙢㜰愵摢扢て戳敦ㄶ〵摤㠱㤶㤲挹づ㘹㐴㜴愷㍢敥慥㐷搳散昵ㄹぢ㉦㜶ㅣ㌴㜵㐲㈸㔷㠸㌱戵㌵戰㌸愷搱㔰㕥㍤愶㤱ㄱ攷ㄳ㕢㕢㕣㕢愴㐵挲挷㕡㥤㜵㔸〷㐴㍢愱㥥捥挴㘷ㄸ搸㔲敤攳〸㘱㈲㤷㥣㌷挴㉦捣㝥㔷㡦㥣晣扡昱昸ㄳ扢㤷㍡〶㥥㠰扡〱㕣〹ㄴ挳㌵ㄷ愱〰戵攲㈰〹㤶㈱㉣㐴敡㐶戸㐴㜷㥢㠷㐰挵戳ㄶ㐷㜷㜳摡㔳捦〷㜷㜶摤敤㈶㐴㠳㘰㐰ㅦ捣㐴㕣㡦攲㈱㡣愷扢挱㠹っ㕢㐰昵〲〸㘸ㅥ昸愸㕢㥡ぢㅣ㑡㠱挳㐰㐲ㅦ㠲㐰晤㐴㌳敤㤱〳ㄳて攵戹㡤〹攷戹㥤挳㌰㌵㜰㜷〷㐷㉡搰㝣㡤戶昰慤捣晣㜰㈴晢敦扢㜶㉤㠱㍢愰㙥〷昱ち挸㕤㤴慢挸ㅤ挱晣㡦〴㔱戴扤搷敢挸㜷㠱㌷㠴㑦㐰㔳㐷㤶㠷㜰晡㙣㌲敡㙥昸〵搳愳㤹挸㍤昰㌹㤸扡摢摦㘳挱㥤ㅤ搳晢㄰つ㠲〱摤挵㐴㕣㡦扡ㅦづ慦挸㐱戸㕤㑣㡦㠳㠰㍥㥥㠲て㌴ㄷ㌸㠱〲ぢ㈹㐰㥢扦攸挳㈷挲户挷晡㜰搳慤挶㐹㐸〱晡㌰㑦〵扣㌲昹昴攱㤳㤹攵㈹捣昲㘱〸搴挳㐸戳晤㄰㍥㌳㙣搸ㅥ㐵愸挰戸㠸㠹搰扡㕦〳攳摢挱㥤ㅤ挶㈷㄰つ㠲戸晢换㐴㕣㡦攲㔱㠰㔷㘴ㅦ㡣敦㠰㠰敥愱㈰㡦〹㥡〸挴㈸㄰愷挰㤳㄰㄰ㄸㄳ昰敤改㠶㉤摥㙣挳搶㠷〴㠰攲㔷㝤㌹晡㔰散㘷㡥〳捣昱㈹〸搴愳㐸摢晦㄰㍥㌳㜴挶㘷㄰㉡㈸㈶㤹挸㉥昸㙡㔰㍣ㅤ摣搹㔱晣㌶愲㐱㄰㜷㠸㤹㠸敢㔱㍣㑦㘸〲搲ㄲ〸攸㌳㈸挸戳㠶㈶〲㤸㥦〲㝡ㄹ〵㜸晣㈰㈸づ挱户挷㥤㌱搶っ挶㘱愴〰ㄸ㥦昳㘵戹㠰ㅣ挷㝡㌰挲㉣㔷㌰换㥦㠰㐹㔱扤㤲㍥㌸㕡昰〹扤〸㔲㙦㘹㘹戰㠲戵㐲〸敡㌶散㘱愳㤵㥤㌹搸㈰改愴攵挵㜱㜱搲㜱㠲㘱て㉡㤶戰㄰户搶摦ㄶ愸挶㍤〳㐹戵ㅤ㕣㜷敤㔵愲㌱攴〵㝣㐲㕦㝣戳昱㙡㘷㌵㍥ぢ㍥㜵〷㡥㜱昸ㄸ慢挱㍦㜸㕤㌶㕤㉡㤶㡢㜶愵㙢ㄴ昶昵㉥㕥㈳戶戱ㄲて㠵ㅥ㐷㡡㑤昳㘴挵㕡ぢ㝣㔱㘷㍢慦搵㐵戶ㄶ㡡㍢ち㔲㥡㔰㤹户愹㤹㥢㥥㌳㠷搹㜰㝤㤶攷〴㠰ㄷ㝤〹㑥㐶搶㘷㐲愴愳㈵晡㌳戸㌹㥥㡣㜷挱㝦攲昰昲攱㡤㘳戱㘴㑦㕦㌲㤹戰攳㌱㌳摥摢㥢戴㤳昱晥㜴挶ㅥ散㌱㤳昱㥥㘴扡㈷㘹慣慤㡡づ挴㤲㠹㑣敦㘰㍣㌱㌸㤰散敤㌳捤挱㐴㙣挰敡㐹㥢ㄹ㍢㤱ㅥ㑣愵〶愳戴㥡㌱㜹扤づ㜱昴㔹㈰搱㕦㜸慣昵㘴㙤㈰敢㘵㡦㐵〱ㄱつ搱戴戴愷ㄶ㉤搶㐷愵㔴㕡㘵㤴搵㍡㘷㑥挳㔶戱挱ㄲ㔶扤㘸㘹ㄸㅣ戸愱㠷〰㜳晤晥戲㜹㈴㤴捦搷㡡㡣捣捥愸㌷戱摣㥢㐱㈲搱㔷攰㘷㠱㡣㜳攰㍤㘸㜸昹ㄸ㉥〰㝡㔷〲搹昳㡣㜳挱㥦〷㝥敤敢㔷挶㜹㘰户㠳㉤㕡搱㐶摣扢㌶捥〷㘷㉥㌸扥ㄳ㠱攸㙥㌷㜵㌹愴搶ㄷ㐰㐲㕥㔶㤲搷㤶搴慢〸〴㈷愰㉦〲愵㐳㍥㌴㤳㜱戰愸㝢㔱㑢㜶㔱戸㜱㥢㤳㘱攸㘲敡㙥㜰搸捤㙡扢〹㡤㘵搲㑤㔲㤰㐳㌷昹つ晣搲㑤搲昰㍢摤㈴㙤挶㝢慣㜸㍡搱㤷戲㝢㝢慤㔴㉣㌵㘰昶㥡改晥㡣ㄵㅢㅣ㑣挷㔲扤㐶愶㉡㥡㠸て㈶㔲愹㠴㌹搸㙦愵㝡㤳扤㤹挱㐴㈶㤱戰㔲㝤改愴ㅤ敦敦㡤挵愳㌴戹㐹㌷㘱挷搵㌶㐸㤴㤶㌶㘱㑤㜵ㄳ摡摤㠴㐵〱㑤㔱㐵摢ㄹ扢㡡晡㌰慡挰㘶㤴收挸㌱㍣てㄲ㠹搲㝣㈶ㄵ㘱㜳㘸㠲慣搹〰㥡攰㐶㘹㔶㤳挰㡤㜰挸㍢㔳㥡〷㉥㥡㐶㑣㈵愶㌱昲户㠳㠵㝦攷昳㈶ㅣ㉦搲昳〱㘴搶㠸收つ攰㌶愲㐹挸㈵㥦换㤰づ搰㘴㔲慣㠸㜱㌹ㅣづ㥡扤㤹晥㌸〶㔹㘲㄰㐰昶愶㘳戶搹㥦ㄹ㐸愵搳挹扥晥ㅥ搳㡡昷㘵㡣㉢慡愲㄰敡㑤挷㘳昱挱㥥㐱㠰搷搳㠷㜷㌶ㄲ挹摥晥㐴㍣㤶ㅥ挸㔸㈹㍢㑡㌳㥢攰㜴㈵ㅣ晡㉡㤰㘸搰㘳搱㕡慦慦㈱㡢戶㌶㤱愲㠰愶㈸昶㠹㉥㥡㔷晡搱扣㡥攱搷㠳㐴愲戴㤸㑤㡢㈶㉤㘹㔳㘸ㅥ㠳晡改㥢ㄹ㤵昷㌴㐳㌴愹搴て㌱摦昱㤱捦㠴〳摤㉦㄰昵搹搵㘴戰捥戳捦挶㝢㜸㜸㑤㜱㍤㌶㜷ㄵ戲づ㠴㉤㐱慢戳挵㥥㜵㥥㤲㉡㕣㜰㈱愷㡢㝡っ㙡愷ㄹ户㙥㜲〹㝣摦㌶ㄸ㤱㔰〹㙤户㘷戹愰㐹㥡㑣㘶ㄱ㝤㉢〲戸搳愰改㡢㌲晡㐳愴敥愳㘸愴㘹攰㠶戸愱摣昳摤㉢攳捦㥦㍡㠳攱㘹摢愲ㅣ㌶昲㝢㜰戸昹昷捣扥㤳〴㘹搴㤶㑣㌶㐴攴摥敥〶㜳㌲㔰摣㄰挹㠸捤昹㐶慣昱㘱㜰愷㕤㜷搵㈵㑤㠷㌱昷㑡搲挱㍦ち〷㠶㌱昷㐵㝣愲㠷㜸㡥㐳㍤〷㌷㐳㝣㍡戹㝤攱搴㙡㠸㜷㍦㤲㈸㌷㍤㌲摢搵㑤㙡摣〷〹㝦㈱㜲搳㜷挲㈷㙦昹㈹搹摡㤰㜵ㄷ㔸昸㜷㍥摣摡〸㍡愶て㥤愹搵㘱慣㈹㄰㕤㠸㈴㐰摣〷〷㠰攰㘶㠶㔳㠹㜱㍦ㅣ捥㝣㘶昷㘴㤲〳晤㠳晤㌱扢摦散㑤愵慣挱㜴愶搷㡣㘵戰㘲愴ㄲ改㥥㔸摡㜸愰㉡㥡ㄸ㠸愷㉤戳㙦㌰搱ㄷ㡦昷㈶㉤㌳㘹昶摢晤㝤㍤㔶慣㘷㈰㥤散㡦昷㐴㡦㜷㤳搷て挲愱㍦〵ㄲ㍤挱㘳㑤捤㘷ぢ㍤ㄶ〵㐴㔴㜱扢㈳慢挳㘶㔴愳扡㍡㝣㤶攱て㠱㐴愲摣昱㐸㐵㥡慤づ摣〹㐹愰慣づ㡢〸摤㈳㡣㝡㉡戱㤳ㅤづ㔹㡦㠱㠵㝦攷昳㜶戸〴捤㌵㑤搱㕣搵ㄴ㑤敥㜳㈴㥦㉦挱〱㌴摦㠱㉦㐱昳㐹㌸ㅣ㌴晢㘲愹㘴扡㍦㘱愶〶慣晥摥㜸㙡㈰〵ㄵ慤㉦㘵攲ㅤ晡㝥摢敥㠹昷ㄸ㕦慥㡡㈶攲㠰戳㈷㘶愶晡ㄳ㜶㙦ㄲ㈲㕣㘳〷〶ㄳ㜶㝦㈶㠶㤷晣㔲㔱敥㤶㤸扣晥ㄷ㌸昴㔷㐰愲摣㈴〹㙢㙡慤攵㤶㐹㔸ㄴ㄰㔱挵㙤㡦愰戹挴㡦收㌷ㄸ晥㑤㤰㐸戴ㅦ㜴㕡㌴〷扣㐰㐱㌳捥〲散㘲搴ㄸ戱㤳㥤づ㔹摦〶ぢ晦搲㠱搵改㜰扤挸攰㔸㔳㌴摦搱ㄴ㑤敥㜷愴㄰摦㠳〳㘸㉥挱ㄷ㉢㘲晣㈷ㅣ敥㕡摢㤷ㄹ戰捣㜴捣㑣挶㝡㝡愱挱づ㈶㤲㘶挶㑣昶昷昵攳挷〸ㄲ〳㐹攳搹慡㘸㍣〹㈵㈵搳搷摢ㄷ㑦昴昴㥡㍤㤹㔴扣扦㉦摥搳㤷㐹㤸昱㘴㌲㤶捣㐴捦㜰㤳搷捦挱愱扦てㄲ攵㘶㐹愰㥢敡㥢换㍣ㄶ〵㐴㔴つ挳㈵㘸㥥攸㐷昳挷っ晦㙦㤰㐸㜴〴㜴ち㑤㔱㕡㘴愴㡢收戲挲ぢㄴ㌴㕦㘲慣㈴昱ㅢ〴㠹慥昴〲㝦〱㐷㐷㑢㠸慡晥改搳ㅦ㥦昸昴换㐵戰㌲搶扣㜶戸〲慦ㄱ敥㘴㘵㕡㜰搴敥ㅣ㔰户〶㑦摢户戴戸ち戶㈱㈹㝥㐲㠷愳搶㝦㐱㍡愸㤱㙦改㘲㡡挷攲愳㝦〹㝥㘸ㅤ㐸㔳㉢㘶晤摢攲晥㕦㈱攰晣扣㈰扦愶っ捤ㅢ昷㡥㌷ㄵ㠷慡㍦㠵㌰捦搳挸ㄷ㜹㙦挳㥤㌸挵昱づ〹扣㘸敢㑢搵㜸㜸扢っ㍢㌳〴㉣攲扢㜳ぢ愶㝣扥〳晥㈳愷戸㌸ㅢ㠲挵摡捡㜸㈹㤶㜱捥摤ㅡ㙣㘹戸挰㉢㑡㤳晢愳〷㍣搱㘷㙡㜸搳㜳㑤㠶㘷挶㐷㌶戹摥戰㍣㕢㤱敢㐱ㄱ㠴㉢捤㙤㥥昱㉢挲戴㘴攱敡㠵晤愱〵㘸㠷㝡㠳摤戴㔹㈰㥡て㜵㘶挸㠵㈶愲㜷㈳㐰㜱敦㐶攸㤵㕥ぢ㙡扣ち㠲㍣㔶㉤散㔷昳㤰〷昳㘱㍦㡡攸搷㈸挳㠹挶㘳㈹敥〱改㘱㘲㥤㥢ㄸて㡥扡〵昳戵愵攰昱㔹㈶㌴㄰㜶扦愳换㍡㌷㝢㌱㉥㔴挷摤㌶ㄴ㝡攱敡晡㡢挲㤷ㅦ晣㑦慢㝥㝡搹㈳㑢㥤敦敢㤶慡ぢ㄰㘳㍥搲愹㝦〷愹ㅤ㠵㘸㝡改户捤つ愸㝦〹㉢㝡ㄱ㔲㤲㐱晡㝢㌸㍡㕡戰ぢ挵慤㉢㝣㤴㐶っ昶㜱改㤶慦㤳㘳㠱㌸昸愴攱㌲晥〸攲戴㠱ち㐱捥慢㝦㐴扦㐱㘱扢㉡㥣愱昰㥢㡥㌰挱㔴慥戰〳㈶㈷㥡捥ㅣ㐳㔱㥤㍤㠷㉣敦挵搸㘳挸㉡㠸搱っ戲㌷晥㍣つ㘴㝦㜲〳敡㕦摢㡡㙥㐷㑡〲㤹㠱戲〳㌲敥㠹〴戲㍦㈰㐶ㄵ戲㌰〲搵㤵〸㜲㈰扢ㅣ㉥㈳〲㥥㐰搶慢㝥〷搹㈹挸摡㈹㝣㔵㔵昸ちち捦㜵㠴㔷㉤散㔵扦㜶㠵挱㐱晦攳捦摤㈸㑥捤搵晥㜷㡤敢㤱晥㜷ㅤ㍣㝢〷收昵㕥㡣改挰㜴づ挰扥㌸搵晦㙥㐶㡣㘶㘰敥㜶㌱㙢㜸〹昰ㄵ㌷愰晥ㄵ㌰㜵㉢㔲挲㍦戶慣愸ㄵ换捦㑦搴搳搷㤵㈸换っ慥㜲ㄸ㑣昵㔸㕡攰㌰㐴㐲ぢ㔰㥤㤵ㄶ㜸ㄹ搹㔴㕢攰〸攲㜴㈷㠲愶㑡晡㌱㈶挵ㄵ㐷扤㌸㕤㐹㝦敡〶搴㕦㡦㡦摥攵㘵摡攵㘴㑡搵㔱㌲晤㠹㍦搳攳㤹改㠳〸㜲㥡晤㝥戸㡣㠵攰戹捤晥㈳挸㑥㌵晢摢㈸㑣㙤捦ㄱ㝥㠰挲㈷㍢挲㙣昶晦㜲㠵挱㐱戳㥦㡡慦捥捦㐲㘴敦ㅡ昷㈱㉦挶ㅥ㌷㉥㜵挴㈹挸捥慥㐲昶㍤ㄷ㤹㠶挶晤慥ㅢ㔰㝦愱㍥晡ㄸ㔲㤲㜶敡㐱搹搱㑥搴て〵戲敦㈰㐶戵㥤攲〸㔴搴攵ㅣㄴ愸㌴ㅡ扤攰戹㤳换㌳㉥ち散ㄸㄱ摤㑦攱慦㔴㠵扦㑣攱㐱㐷㤸㤳换户㕣㘱㜰㈰㝣ㅡ扥㍡扦〱㤱扤㠳散㥢㕥㡣改㈰㙢㤸㡦㜷㈱㐶㌳挸扥敥㈲搳〰搹搷摣㠰晡㉢昸㔱敡㡦〲搹㌲㤴ㅤ㤰㔱〹ㄴ挸扥㡡ㄸ㔵挸㤶㈳㔰㔱㘱㜳㈰愳㘶㘸㡣㠰攷昶戲㈷㕤ㄴㅣ挸㔶㔲㤸㝡㥢㈳㑣摤搰㔸敤〸戳㤷㍤敥ち㠳〳挸捥挴㔷攷㡦㈱戲㜷㤰㔱攳㤳ㄸ搳㐱搶㌰㠵㔰攵㙢〶搹挳㉥㌲つ㤰㝤摥つ㘸戸戴㑦㈵㜱戶㑢晢扥ㅦ摣攰㕤㡢㤰㑤㑢㘶㥢敤戰愹搷挹㥤㤶㥣ㄸ愰摢㜱挷戶㠴㥦扣㔸㡢慢攴戸㔹㡢㕦㜱㜲㉤㥤戸㘲捥戳㍥敦ㄶ愷ㄶㅦ㈳ㅢ昶晡ㄲ慥㜵捥戱搷㤴㜱㙢㈳ㄳ挶㉢晢ㄵ扣㤹㕡㌸㄰㑣㍣㌸ㄲ㘸㘵搳㘲㘶攵捦㘴〴㥢㕡攳㘹㘶㙦慡㐴挹㕤戰敥㈹㍣扣㤳晢㈰慦收敥㥢㠱挷搸㠰攲㜸ㄷ晤㌲扥换收慤敡㜳㘸㘲挷昸㜸㑤㠰㈶㐷㍣㐱捣搷㤰㌷㐶㐱㕡㘰㠹㤶挵〲㈴愲㌷㠱㈳愷㌲㐲〲㈱慡捥昵㤵攳昹〸扢㝦愰敥昷㈸摡摡㔸㘳敦㘹摤㡤愸㌳㘹㥥ㅣ㐷㜳昲㘳㈶㝦㥣㉥㥣ㅦ换㔹㠵㉤㤵昱敡て搲挱摥㠷户捥昴㌹挸㠷㔹昱㔱搴ㄱ㤹慡㍥搷捦愵㡥挵摥慡〹㐱慢晡㠷愶搵㝤㌷挲㌴慢㍢㔵搵昷㤰㌵〲㡥㔳㔵㐵㜵㡣搵昵ㅥ昵〶㍣㤲摤㐵㤰㘴㔴㍥㘸㙣㤷㍢收攷㔲㙢㘱㈱㡣㡢攱㘸摥づ㜷㌷㉤㔸ち昲㜵〵换㤰攵㉢ㄸ㤵㥥㥡㠲㔱戱㤱㠲搹㜰攰㕦ㅥ㐵つ㐶戸㕢㝣摣㈸㌵〰㤹晡挶攱搰㔹㤲㑢㐰㈲㡡慢扣㤴㜸㉢ㅣ㔳敦㘰㙥攷昶愴ㅣ㔴㜷㜸愵㝤㈵㝥昸㔴慦挹㌳㍥搷㝢〵〷挱㠸攸㈲㔹扥搲㔲㐱㤰搲晥戶㙤㈸昰昲㠳㐳慡ぢっ㘹ㅦ㐲搳慡㙥昱ㄲづ昸扢㘳㤹愹搴戶捦〴㔹扥㠴愹〴搴挰昰㌶㌰愴挲㍢攰挰扦㍣㡡㉢扡㜰㈷晤㕣慥㤵扥㑥昲晥愶㠵戸ㅣ㐲㜵㠵戸㤲㉣㕦㈱戸慣搶ㄴ㠲㑢愷㘴㜷㌵ㅣ昸㜷ち挱㌵㔲戸搷昸戹换攰昱㈱㜱㔵搳㐲㕣ぢ愱扡㐲㕣㑦㤶慦㄰㕣愸㙡ち挱搱㈸搹摤〰〷晥㥤㐲㜰搵ㄱ敥㡤㍥㙥㠸〳㝦㡦㘷㈵づ㠷㝤戴挸㝥〰昹㈸㑥㈷㑣㐳晦㥤敢愰愷㤳㠳㥡㡥㌰㍥㠱㑥づ收慡㑦㜱愰戲㠸晡㈶戲㌹㐶㈵晥捤慥㐳攲㜳㍣㔶㘳㜴㜲ㅣ㔶㝤㡡攳㐹攲㝦㤰㙣づ㈵㠹㝦㡢敢㤰昸ㅣ㌶搵ㄸ㥤ㅣ㉥㔵㥦攲㌰ㄱ搵攰㔲戴づ㔵㠳㜷戲愰㐱㐳㜱攸㐸挰㌶㌷㠰㜷㑦挲戸㔵捡攱㈴〱㐵㌷㠰㝢㔲㝤ㅢ㔳攵㜰㤱挲摣㑥ㅦ㐷㡡ㄴ收づ搷㐱㡦㘲捦ㄷ㤹て㤳换㑥㉦㌲ㅦ昱挹㜴戲㠳㔷㡢搸挹㡥㕤昵㈹㜶㕡㠹晦㔱戲搹㕦㈵晥挷㕣〷㍤㥤散㥢搵ㄸ㥤散㤳㔵㥦㘲㝦㤳昸ㅦ㈷㥢㕤㑤攲㝦挲㜵㐸㝣㜶慢㙡㡣㑥㜶愷慡㑦㐹㍢戳挶摥㘶〲敥㐰㤴敤摤㑡敥㥤㜰㐰攳㤲搶㙣㤰㘲慢㡡搴㕤㡥㤴戴㔹㠳ㄴ摢㑥愴敥ㄱ愹捥摢昰挵昷〴㠲㤳㉡㝤㜱收攲㡢㕦敦㙣敤㍡愲昵扣㘵敤ㅦ㝦攱改ㄷ㙦㝢昶㍤㑢㕥㝥攳捥㍢㥦晤搹㙤扢摥昸㜲㙡挹户敥扢敦ㅢ㘷摥扤敢挵㠳散㝢㠲㡦扤扥昶㥥㉢㘲㕢慦戸搴摥㝣敡慡㉢捥扦攴散搸㠶㜹㡢㕡㕡收捣㌹㘹晥㔳㠷㥤ㅣ扤收搲㈷搴搷㝥㜸㘸㐱㐹㙢㌵ㄴ㠳慤㈶挵戸㑦㡡愱愴扤ㅡ愴搸㙥㈲昵㠰㈳㈵慤搲㈰挵搶ㄱ愹㑦㌹㔲㠲㝤㠳ㄴ摢㐰愴晥搱㤱㈲㤶搲搳捥㜵㝢摡㜲㐴〹攳㐶㌲攱㤳㠰㜳敡〲㠸㤸〴㙣慥ぢ㘰ㅤ㈴㘰㔳㕤〰㡢㉤〱愳㜵〱㉣愹〴㙣慣ぢ㘰攱㈴攰散摡㠰戶晦〳㕡敦攲敦</t>
  </si>
  <si>
    <t>Case-2 Migrating clients with Maximum rating 5</t>
  </si>
  <si>
    <t>Case-1 Migrating all clients</t>
  </si>
  <si>
    <t>Case-3 Migrating clients with Maximum rating 4</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</si>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</sst>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9" fontId="0" fillId="0" borderId="0" xfId="0" applyNumberFormat="1"/>
    <xf numFmtId="10" fontId="0" fillId="0" borderId="0" xfId="0" applyNumberFormat="1"/>
    <xf numFmtId="0" fontId="0" fillId="0" borderId="0" xfId="0" applyAlignment="1">
      <alignment wrapText="1"/>
    </xf>
    <xf numFmtId="0" fontId="0" fillId="0" borderId="1" xfId="0" applyBorder="1"/>
    <xf numFmtId="9" fontId="0" fillId="0" borderId="1" xfId="0" applyNumberFormat="1" applyBorder="1"/>
    <xf numFmtId="10" fontId="0" fillId="0" borderId="1" xfId="0" applyNumberFormat="1" applyBorder="1"/>
    <xf numFmtId="164" fontId="0" fillId="0" borderId="0" xfId="0" applyNumberFormat="1"/>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9" fontId="0" fillId="0" borderId="1" xfId="1" applyFont="1" applyBorder="1"/>
    <xf numFmtId="1" fontId="0" fillId="0" borderId="1" xfId="1" applyNumberFormat="1" applyFont="1" applyBorder="1"/>
    <xf numFmtId="0" fontId="0" fillId="0" borderId="1" xfId="0" applyBorder="1" applyAlignment="1">
      <alignment vertical="center"/>
    </xf>
    <xf numFmtId="164" fontId="0" fillId="0" borderId="1" xfId="0" applyNumberFormat="1" applyBorder="1" applyAlignment="1">
      <alignment vertical="center"/>
    </xf>
    <xf numFmtId="0" fontId="4" fillId="0" borderId="1" xfId="0" applyFont="1" applyBorder="1" applyAlignment="1">
      <alignment vertical="center"/>
    </xf>
    <xf numFmtId="0" fontId="4" fillId="0" borderId="0" xfId="0" applyFont="1" applyAlignment="1">
      <alignment vertical="center"/>
    </xf>
    <xf numFmtId="164" fontId="0" fillId="0" borderId="0" xfId="0" applyNumberFormat="1" applyAlignment="1">
      <alignment vertical="center"/>
    </xf>
    <xf numFmtId="9" fontId="0" fillId="0" borderId="1" xfId="1" applyFont="1" applyBorder="1" applyAlignment="1">
      <alignment vertical="center"/>
    </xf>
    <xf numFmtId="9" fontId="0" fillId="0" borderId="1" xfId="0" applyNumberFormat="1" applyBorder="1" applyAlignment="1">
      <alignment vertical="center"/>
    </xf>
    <xf numFmtId="0" fontId="2" fillId="0" borderId="0" xfId="0" applyFont="1"/>
    <xf numFmtId="11" fontId="0" fillId="0" borderId="0" xfId="0" applyNumberFormat="1"/>
    <xf numFmtId="0" fontId="0" fillId="0" borderId="0" xfId="0" quotePrefix="1"/>
    <xf numFmtId="164" fontId="0" fillId="3" borderId="0" xfId="0" applyNumberFormat="1" applyFill="1"/>
    <xf numFmtId="0" fontId="0" fillId="0" borderId="0" xfId="0" applyAlignment="1">
      <alignment horizontal="right" vertical="center"/>
    </xf>
    <xf numFmtId="164" fontId="2" fillId="0" borderId="3" xfId="0" applyNumberFormat="1" applyFont="1" applyBorder="1" applyAlignment="1">
      <alignment horizontal="center" vertical="center" wrapText="1"/>
    </xf>
    <xf numFmtId="0" fontId="0" fillId="0" borderId="4" xfId="0" applyBorder="1" applyAlignment="1">
      <alignment wrapText="1"/>
    </xf>
    <xf numFmtId="9" fontId="0" fillId="2" borderId="0" xfId="0" applyNumberFormat="1" applyFill="1"/>
    <xf numFmtId="0" fontId="2" fillId="4" borderId="0" xfId="0" applyFont="1" applyFill="1"/>
    <xf numFmtId="0" fontId="0" fillId="4"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4" fillId="0" borderId="6"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xf numFmtId="164" fontId="0" fillId="0" borderId="1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0" fillId="0" borderId="12" xfId="0" applyBorder="1" applyAlignment="1">
      <alignment wrapText="1"/>
    </xf>
    <xf numFmtId="0" fontId="0" fillId="0" borderId="11" xfId="0" applyBorder="1" applyAlignment="1">
      <alignment wrapText="1"/>
    </xf>
    <xf numFmtId="0" fontId="0" fillId="0" borderId="13" xfId="0" applyBorder="1" applyAlignment="1">
      <alignment wrapText="1"/>
    </xf>
    <xf numFmtId="164" fontId="0" fillId="0" borderId="3" xfId="0" applyNumberFormat="1" applyBorder="1" applyAlignment="1">
      <alignment horizontal="right" vertical="center"/>
    </xf>
    <xf numFmtId="0" fontId="0" fillId="0" borderId="14" xfId="0" applyBorder="1" applyAlignment="1">
      <alignment horizontal="right" vertical="center"/>
    </xf>
    <xf numFmtId="0" fontId="0" fillId="0" borderId="0" xfId="0" applyBorder="1" applyAlignment="1">
      <alignment horizontal="right" vertical="center"/>
    </xf>
    <xf numFmtId="0" fontId="0" fillId="0" borderId="0" xfId="0" applyBorder="1"/>
    <xf numFmtId="164" fontId="0" fillId="0" borderId="0" xfId="0" applyNumberFormat="1" applyBorder="1"/>
    <xf numFmtId="164" fontId="0" fillId="0" borderId="15" xfId="0" applyNumberFormat="1" applyBorder="1"/>
    <xf numFmtId="0" fontId="0" fillId="0" borderId="16" xfId="0" applyBorder="1" applyAlignment="1">
      <alignment horizontal="right" vertical="center"/>
    </xf>
    <xf numFmtId="0" fontId="0" fillId="0" borderId="17" xfId="0" applyBorder="1" applyAlignment="1">
      <alignment horizontal="right" vertical="center"/>
    </xf>
    <xf numFmtId="0" fontId="0" fillId="0" borderId="17" xfId="0" applyBorder="1"/>
    <xf numFmtId="164" fontId="0" fillId="0" borderId="17" xfId="0" applyNumberFormat="1" applyBorder="1"/>
    <xf numFmtId="164" fontId="0" fillId="0" borderId="18" xfId="0" applyNumberFormat="1" applyBorder="1"/>
    <xf numFmtId="0" fontId="0" fillId="0" borderId="14" xfId="0" applyBorder="1"/>
    <xf numFmtId="0" fontId="0" fillId="0" borderId="16" xfId="0" applyBorder="1"/>
    <xf numFmtId="164" fontId="0" fillId="0" borderId="14" xfId="0" applyNumberFormat="1" applyBorder="1"/>
    <xf numFmtId="164" fontId="0" fillId="0" borderId="16"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40</xdr:row>
      <xdr:rowOff>6350</xdr:rowOff>
    </xdr:from>
    <xdr:to>
      <xdr:col>9</xdr:col>
      <xdr:colOff>520700</xdr:colOff>
      <xdr:row>56</xdr:row>
      <xdr:rowOff>238</xdr:rowOff>
    </xdr:to>
    <xdr:pic>
      <xdr:nvPicPr>
        <xdr:cNvPr id="3" name="Picture 2">
          <a:extLst>
            <a:ext uri="{FF2B5EF4-FFF2-40B4-BE49-F238E27FC236}">
              <a16:creationId xmlns:a16="http://schemas.microsoft.com/office/drawing/2014/main" id="{59711069-2237-8DB1-8151-EE20E643A480}"/>
            </a:ext>
          </a:extLst>
        </xdr:cNvPr>
        <xdr:cNvPicPr>
          <a:picLocks noChangeAspect="1"/>
        </xdr:cNvPicPr>
      </xdr:nvPicPr>
      <xdr:blipFill>
        <a:blip xmlns:r="http://schemas.openxmlformats.org/officeDocument/2006/relationships" r:embed="rId1"/>
        <a:stretch>
          <a:fillRect/>
        </a:stretch>
      </xdr:blipFill>
      <xdr:spPr>
        <a:xfrm>
          <a:off x="101600" y="7372350"/>
          <a:ext cx="5905500" cy="2940288"/>
        </a:xfrm>
        <a:prstGeom prst="rect">
          <a:avLst/>
        </a:prstGeom>
      </xdr:spPr>
    </xdr:pic>
    <xdr:clientData/>
  </xdr:twoCellAnchor>
  <xdr:twoCellAnchor editAs="oneCell">
    <xdr:from>
      <xdr:col>10</xdr:col>
      <xdr:colOff>6350</xdr:colOff>
      <xdr:row>40</xdr:row>
      <xdr:rowOff>5949</xdr:rowOff>
    </xdr:from>
    <xdr:to>
      <xdr:col>15</xdr:col>
      <xdr:colOff>425450</xdr:colOff>
      <xdr:row>56</xdr:row>
      <xdr:rowOff>31750</xdr:rowOff>
    </xdr:to>
    <xdr:pic>
      <xdr:nvPicPr>
        <xdr:cNvPr id="4" name="Picture 3">
          <a:extLst>
            <a:ext uri="{FF2B5EF4-FFF2-40B4-BE49-F238E27FC236}">
              <a16:creationId xmlns:a16="http://schemas.microsoft.com/office/drawing/2014/main" id="{668BD38A-9E95-9BE9-AA5F-E4505B73E479}"/>
            </a:ext>
          </a:extLst>
        </xdr:cNvPr>
        <xdr:cNvPicPr>
          <a:picLocks noChangeAspect="1"/>
        </xdr:cNvPicPr>
      </xdr:nvPicPr>
      <xdr:blipFill>
        <a:blip xmlns:r="http://schemas.openxmlformats.org/officeDocument/2006/relationships" r:embed="rId2"/>
        <a:stretch>
          <a:fillRect/>
        </a:stretch>
      </xdr:blipFill>
      <xdr:spPr>
        <a:xfrm>
          <a:off x="6102350" y="7371949"/>
          <a:ext cx="3467100" cy="2972201"/>
        </a:xfrm>
        <a:prstGeom prst="rect">
          <a:avLst/>
        </a:prstGeom>
      </xdr:spPr>
    </xdr:pic>
    <xdr:clientData/>
  </xdr:twoCellAnchor>
  <xdr:twoCellAnchor editAs="oneCell">
    <xdr:from>
      <xdr:col>0</xdr:col>
      <xdr:colOff>88900</xdr:colOff>
      <xdr:row>2</xdr:row>
      <xdr:rowOff>6350</xdr:rowOff>
    </xdr:from>
    <xdr:to>
      <xdr:col>9</xdr:col>
      <xdr:colOff>493584</xdr:colOff>
      <xdr:row>18</xdr:row>
      <xdr:rowOff>0</xdr:rowOff>
    </xdr:to>
    <xdr:pic>
      <xdr:nvPicPr>
        <xdr:cNvPr id="5" name="Picture 4">
          <a:extLst>
            <a:ext uri="{FF2B5EF4-FFF2-40B4-BE49-F238E27FC236}">
              <a16:creationId xmlns:a16="http://schemas.microsoft.com/office/drawing/2014/main" id="{8A5EC4D3-D11F-4A09-8E69-D8F9F138260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900" y="374650"/>
          <a:ext cx="5891084" cy="2940050"/>
        </a:xfrm>
        <a:prstGeom prst="rect">
          <a:avLst/>
        </a:prstGeom>
      </xdr:spPr>
    </xdr:pic>
    <xdr:clientData/>
  </xdr:twoCellAnchor>
  <xdr:twoCellAnchor editAs="oneCell">
    <xdr:from>
      <xdr:col>10</xdr:col>
      <xdr:colOff>6350</xdr:colOff>
      <xdr:row>2</xdr:row>
      <xdr:rowOff>19050</xdr:rowOff>
    </xdr:from>
    <xdr:to>
      <xdr:col>16</xdr:col>
      <xdr:colOff>596900</xdr:colOff>
      <xdr:row>18</xdr:row>
      <xdr:rowOff>7881</xdr:rowOff>
    </xdr:to>
    <xdr:pic>
      <xdr:nvPicPr>
        <xdr:cNvPr id="6" name="Picture 5">
          <a:extLst>
            <a:ext uri="{FF2B5EF4-FFF2-40B4-BE49-F238E27FC236}">
              <a16:creationId xmlns:a16="http://schemas.microsoft.com/office/drawing/2014/main" id="{5B757D17-861C-4257-A9B8-D7AAB9695D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02350" y="387350"/>
          <a:ext cx="4248150" cy="2935231"/>
        </a:xfrm>
        <a:prstGeom prst="rect">
          <a:avLst/>
        </a:prstGeom>
      </xdr:spPr>
    </xdr:pic>
    <xdr:clientData/>
  </xdr:twoCellAnchor>
  <xdr:twoCellAnchor editAs="oneCell">
    <xdr:from>
      <xdr:col>0</xdr:col>
      <xdr:colOff>76201</xdr:colOff>
      <xdr:row>20</xdr:row>
      <xdr:rowOff>171451</xdr:rowOff>
    </xdr:from>
    <xdr:to>
      <xdr:col>9</xdr:col>
      <xdr:colOff>514350</xdr:colOff>
      <xdr:row>36</xdr:row>
      <xdr:rowOff>133351</xdr:rowOff>
    </xdr:to>
    <xdr:pic>
      <xdr:nvPicPr>
        <xdr:cNvPr id="7" name="Picture 6">
          <a:extLst>
            <a:ext uri="{FF2B5EF4-FFF2-40B4-BE49-F238E27FC236}">
              <a16:creationId xmlns:a16="http://schemas.microsoft.com/office/drawing/2014/main" id="{CAF54209-BC12-45AA-8D3C-8C7531BCD51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1" y="3854451"/>
          <a:ext cx="5924549" cy="2908300"/>
        </a:xfrm>
        <a:prstGeom prst="rect">
          <a:avLst/>
        </a:prstGeom>
      </xdr:spPr>
    </xdr:pic>
    <xdr:clientData/>
  </xdr:twoCellAnchor>
  <xdr:twoCellAnchor editAs="oneCell">
    <xdr:from>
      <xdr:col>10</xdr:col>
      <xdr:colOff>99844</xdr:colOff>
      <xdr:row>20</xdr:row>
      <xdr:rowOff>165766</xdr:rowOff>
    </xdr:from>
    <xdr:to>
      <xdr:col>15</xdr:col>
      <xdr:colOff>476250</xdr:colOff>
      <xdr:row>36</xdr:row>
      <xdr:rowOff>137387</xdr:rowOff>
    </xdr:to>
    <xdr:pic>
      <xdr:nvPicPr>
        <xdr:cNvPr id="8" name="Picture 7">
          <a:extLst>
            <a:ext uri="{FF2B5EF4-FFF2-40B4-BE49-F238E27FC236}">
              <a16:creationId xmlns:a16="http://schemas.microsoft.com/office/drawing/2014/main" id="{8D8009D9-EE1F-4326-BDAA-DDCD4ECF70B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95844" y="3848766"/>
          <a:ext cx="3424406" cy="29180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5071-32D0-4426-AF1C-EC32AD0B6DA9}">
  <dimension ref="A1:S39"/>
  <sheetViews>
    <sheetView tabSelected="1" workbookViewId="0">
      <selection activeCell="S9" sqref="S9"/>
    </sheetView>
  </sheetViews>
  <sheetFormatPr defaultRowHeight="14.5" x14ac:dyDescent="0.35"/>
  <sheetData>
    <row r="1" spans="1:19" x14ac:dyDescent="0.35">
      <c r="A1" s="28" t="s">
        <v>183</v>
      </c>
      <c r="B1" s="29"/>
      <c r="C1" s="29"/>
      <c r="D1" s="29"/>
      <c r="E1" s="29"/>
      <c r="F1" s="29"/>
      <c r="G1" s="29"/>
      <c r="H1" s="29"/>
      <c r="I1" s="29"/>
      <c r="J1" s="29"/>
      <c r="K1" s="29"/>
      <c r="L1" s="29"/>
      <c r="M1" s="29"/>
      <c r="N1" s="29"/>
      <c r="O1" s="29"/>
      <c r="P1" s="29"/>
      <c r="Q1" s="29"/>
      <c r="R1" s="29"/>
      <c r="S1" s="29"/>
    </row>
    <row r="20" spans="1:19" x14ac:dyDescent="0.35">
      <c r="A20" s="28" t="s">
        <v>182</v>
      </c>
      <c r="B20" s="29"/>
      <c r="C20" s="29"/>
      <c r="D20" s="29"/>
      <c r="E20" s="29"/>
      <c r="F20" s="29"/>
      <c r="G20" s="29"/>
      <c r="H20" s="29"/>
      <c r="I20" s="29"/>
      <c r="J20" s="29"/>
      <c r="K20" s="29"/>
      <c r="L20" s="29"/>
      <c r="M20" s="29"/>
      <c r="N20" s="29"/>
      <c r="O20" s="29"/>
      <c r="P20" s="29"/>
      <c r="Q20" s="29"/>
      <c r="R20" s="29"/>
      <c r="S20" s="29"/>
    </row>
    <row r="39" spans="1:19" x14ac:dyDescent="0.35">
      <c r="A39" s="28" t="s">
        <v>184</v>
      </c>
      <c r="B39" s="29"/>
      <c r="C39" s="29"/>
      <c r="D39" s="29"/>
      <c r="E39" s="29"/>
      <c r="F39" s="29"/>
      <c r="G39" s="29"/>
      <c r="H39" s="29"/>
      <c r="I39" s="29"/>
      <c r="J39" s="29"/>
      <c r="K39" s="29"/>
      <c r="L39" s="29"/>
      <c r="M39" s="29"/>
      <c r="N39" s="29"/>
      <c r="O39" s="29"/>
      <c r="P39" s="29"/>
      <c r="Q39" s="29"/>
      <c r="R39" s="29"/>
      <c r="S39" s="2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F417-574F-4B57-9133-7DB7F5D9E4AE}">
  <dimension ref="B1:AU92"/>
  <sheetViews>
    <sheetView workbookViewId="0">
      <selection activeCell="A3" sqref="A3"/>
    </sheetView>
  </sheetViews>
  <sheetFormatPr defaultRowHeight="14.5" x14ac:dyDescent="0.35"/>
  <cols>
    <col min="2" max="2" width="25.36328125" bestFit="1" customWidth="1"/>
    <col min="10" max="10" width="35.6328125" bestFit="1" customWidth="1"/>
    <col min="11" max="11" width="6.08984375" bestFit="1" customWidth="1"/>
    <col min="12" max="12" width="8.54296875" bestFit="1" customWidth="1"/>
    <col min="13" max="13" width="7" bestFit="1" customWidth="1"/>
    <col min="14" max="14" width="7.90625" bestFit="1" customWidth="1"/>
    <col min="15" max="15" width="8" bestFit="1" customWidth="1"/>
    <col min="16" max="16" width="12.26953125" bestFit="1" customWidth="1"/>
    <col min="17" max="17" width="11.81640625" bestFit="1" customWidth="1"/>
    <col min="18" max="18" width="8.453125" bestFit="1" customWidth="1"/>
    <col min="19" max="19" width="5.54296875" bestFit="1" customWidth="1"/>
    <col min="20" max="20" width="12.26953125" bestFit="1" customWidth="1"/>
    <col min="21" max="21" width="9.81640625" bestFit="1" customWidth="1"/>
    <col min="22" max="22" width="8.36328125" bestFit="1" customWidth="1"/>
    <col min="23" max="23" width="7.36328125" bestFit="1" customWidth="1"/>
    <col min="24" max="24" width="9.81640625" bestFit="1" customWidth="1"/>
    <col min="25" max="25" width="11.81640625" bestFit="1" customWidth="1"/>
    <col min="26" max="26" width="8.453125" bestFit="1" customWidth="1"/>
    <col min="27" max="27" width="5.54296875" bestFit="1" customWidth="1"/>
    <col min="28" max="28" width="12.26953125" bestFit="1" customWidth="1"/>
    <col min="29" max="29" width="9.81640625" bestFit="1" customWidth="1"/>
    <col min="30" max="30" width="8.36328125" bestFit="1" customWidth="1"/>
    <col min="31" max="31" width="5.54296875" bestFit="1" customWidth="1"/>
    <col min="32" max="32" width="9.81640625" bestFit="1" customWidth="1"/>
    <col min="33" max="33" width="11.81640625" bestFit="1" customWidth="1"/>
    <col min="34" max="34" width="8.453125" bestFit="1" customWidth="1"/>
    <col min="35" max="35" width="5.54296875" bestFit="1" customWidth="1"/>
    <col min="36" max="36" width="12.26953125" bestFit="1" customWidth="1"/>
    <col min="37" max="37" width="9.81640625" bestFit="1" customWidth="1"/>
    <col min="38" max="38" width="8.36328125" bestFit="1" customWidth="1"/>
    <col min="39" max="39" width="7.36328125" bestFit="1" customWidth="1"/>
    <col min="40" max="40" width="9.81640625" bestFit="1" customWidth="1"/>
    <col min="41" max="42" width="10.81640625" bestFit="1" customWidth="1"/>
    <col min="43" max="43" width="9.81640625" bestFit="1" customWidth="1"/>
    <col min="44" max="44" width="12.26953125" bestFit="1" customWidth="1"/>
    <col min="45" max="47" width="10.81640625" bestFit="1" customWidth="1"/>
  </cols>
  <sheetData>
    <row r="1" spans="2:47" x14ac:dyDescent="0.35">
      <c r="Q1" s="38" t="s">
        <v>125</v>
      </c>
      <c r="R1" s="39"/>
      <c r="S1" s="39"/>
      <c r="T1" s="39"/>
      <c r="U1" s="39"/>
      <c r="V1" s="39"/>
      <c r="W1" s="39"/>
      <c r="X1" s="40"/>
      <c r="Y1" s="38" t="s">
        <v>126</v>
      </c>
      <c r="Z1" s="39"/>
      <c r="AA1" s="39"/>
      <c r="AB1" s="39"/>
      <c r="AC1" s="39"/>
      <c r="AD1" s="39"/>
      <c r="AE1" s="39"/>
      <c r="AF1" s="40"/>
      <c r="AG1" s="38" t="s">
        <v>127</v>
      </c>
      <c r="AH1" s="39"/>
      <c r="AI1" s="39"/>
      <c r="AJ1" s="39"/>
      <c r="AK1" s="39"/>
      <c r="AL1" s="39"/>
      <c r="AM1" s="39"/>
      <c r="AN1" s="40"/>
      <c r="AO1" s="38" t="s">
        <v>185</v>
      </c>
      <c r="AP1" s="39"/>
      <c r="AQ1" s="39"/>
      <c r="AR1" s="39"/>
      <c r="AS1" s="39"/>
      <c r="AT1" s="40"/>
      <c r="AU1" s="41"/>
    </row>
    <row r="2" spans="2:47" ht="58" x14ac:dyDescent="0.35">
      <c r="J2" s="8" t="s">
        <v>30</v>
      </c>
      <c r="K2" s="8" t="s">
        <v>31</v>
      </c>
      <c r="L2" s="8" t="s">
        <v>156</v>
      </c>
      <c r="M2" s="8" t="s">
        <v>3</v>
      </c>
      <c r="N2" s="8" t="s">
        <v>4</v>
      </c>
      <c r="O2" s="8" t="s">
        <v>33</v>
      </c>
      <c r="P2" s="25" t="s">
        <v>32</v>
      </c>
      <c r="Q2" s="42" t="s">
        <v>164</v>
      </c>
      <c r="R2" s="43" t="s">
        <v>166</v>
      </c>
      <c r="S2" s="26" t="s">
        <v>153</v>
      </c>
      <c r="T2" s="26" t="s">
        <v>154</v>
      </c>
      <c r="U2" s="26" t="s">
        <v>157</v>
      </c>
      <c r="V2" s="26" t="s">
        <v>158</v>
      </c>
      <c r="W2" s="26" t="s">
        <v>159</v>
      </c>
      <c r="X2" s="44" t="s">
        <v>160</v>
      </c>
      <c r="Y2" s="42" t="s">
        <v>165</v>
      </c>
      <c r="Z2" s="43" t="s">
        <v>167</v>
      </c>
      <c r="AA2" s="26" t="s">
        <v>153</v>
      </c>
      <c r="AB2" s="26" t="s">
        <v>154</v>
      </c>
      <c r="AC2" s="26" t="s">
        <v>157</v>
      </c>
      <c r="AD2" s="26" t="s">
        <v>158</v>
      </c>
      <c r="AE2" s="26" t="s">
        <v>159</v>
      </c>
      <c r="AF2" s="44" t="s">
        <v>160</v>
      </c>
      <c r="AG2" s="42" t="s">
        <v>168</v>
      </c>
      <c r="AH2" s="42" t="s">
        <v>169</v>
      </c>
      <c r="AI2" s="26" t="s">
        <v>153</v>
      </c>
      <c r="AJ2" s="26" t="s">
        <v>154</v>
      </c>
      <c r="AK2" s="26" t="s">
        <v>157</v>
      </c>
      <c r="AL2" s="26" t="s">
        <v>158</v>
      </c>
      <c r="AM2" s="26" t="s">
        <v>159</v>
      </c>
      <c r="AN2" s="44" t="s">
        <v>160</v>
      </c>
      <c r="AO2" s="45" t="s">
        <v>155</v>
      </c>
      <c r="AP2" s="26" t="s">
        <v>158</v>
      </c>
      <c r="AQ2" s="26" t="s">
        <v>159</v>
      </c>
      <c r="AR2" s="26" t="s">
        <v>160</v>
      </c>
      <c r="AS2" s="26" t="s">
        <v>162</v>
      </c>
      <c r="AT2" s="44" t="s">
        <v>170</v>
      </c>
      <c r="AU2" s="46" t="s">
        <v>175</v>
      </c>
    </row>
    <row r="3" spans="2:47" x14ac:dyDescent="0.35">
      <c r="C3" t="s">
        <v>125</v>
      </c>
      <c r="D3" t="s">
        <v>126</v>
      </c>
      <c r="E3" t="s">
        <v>127</v>
      </c>
      <c r="G3" t="s">
        <v>133</v>
      </c>
      <c r="H3" t="s">
        <v>177</v>
      </c>
      <c r="J3" s="4" t="s">
        <v>34</v>
      </c>
      <c r="K3" s="9">
        <v>4</v>
      </c>
      <c r="L3" s="9">
        <v>1</v>
      </c>
      <c r="M3" s="11">
        <v>0.02</v>
      </c>
      <c r="N3" s="12">
        <v>3</v>
      </c>
      <c r="O3" s="9">
        <v>9</v>
      </c>
      <c r="P3" s="47">
        <v>523243.08</v>
      </c>
      <c r="Q3" s="48">
        <f ca="1">RAND()</f>
        <v>0.63123764338163058</v>
      </c>
      <c r="R3" s="49">
        <f ca="1">IF(Q3&lt;0.1,0,1)</f>
        <v>1</v>
      </c>
      <c r="S3" s="50">
        <f t="shared" ref="S3:S27" ca="1" si="0">ROUND(O3*(1+$C$4),0)*R3</f>
        <v>10</v>
      </c>
      <c r="T3" s="51">
        <f t="shared" ref="T3:T27" ca="1" si="1">P3*(1+$C$6)*R3</f>
        <v>565102.52640000009</v>
      </c>
      <c r="U3" s="51">
        <f ca="1">(5000+T3*0.01)*R3</f>
        <v>10651.025264</v>
      </c>
      <c r="V3" s="51">
        <f t="shared" ref="V3:V27" ca="1" si="2">S3*Service_charge*R3</f>
        <v>400</v>
      </c>
      <c r="W3" s="51">
        <f t="shared" ref="W3:W27" ca="1" si="3">(S3-O3)*Issue_card*R3</f>
        <v>45</v>
      </c>
      <c r="X3" s="52">
        <f ca="1">T3*$M3*$N3/12*R3</f>
        <v>2825.5126320000004</v>
      </c>
      <c r="Y3" s="58">
        <f ca="1">RAND()</f>
        <v>0.24184441913928822</v>
      </c>
      <c r="Z3" s="49">
        <f ca="1">IF(R3=0,0,IF(Y3&lt;0.1,0,1))</f>
        <v>1</v>
      </c>
      <c r="AA3" s="50">
        <f t="shared" ref="AA3:AA27" ca="1" si="4">ROUND(S3*(1+$D$4),0)*Z3</f>
        <v>11</v>
      </c>
      <c r="AB3" s="51">
        <f t="shared" ref="AB3:AB27" ca="1" si="5">T3*(1+$D$6)*Z3</f>
        <v>610310.72851200018</v>
      </c>
      <c r="AC3" s="51">
        <f ca="1">(5000+AB3*0.01)*Z3</f>
        <v>11103.107285120001</v>
      </c>
      <c r="AD3" s="51">
        <f t="shared" ref="AD3:AD27" ca="1" si="6">AA3*Service_charge*Z3</f>
        <v>440</v>
      </c>
      <c r="AE3" s="51">
        <f t="shared" ref="AE3:AE27" ca="1" si="7">(AA3-S3)*Issue_card*Z3</f>
        <v>45</v>
      </c>
      <c r="AF3" s="52">
        <f ca="1">AB3*$M3*$N3/12*Z3</f>
        <v>3051.5536425600008</v>
      </c>
      <c r="AG3" s="58">
        <f ca="1">RAND()</f>
        <v>0.44529740510566895</v>
      </c>
      <c r="AH3" s="49">
        <f ca="1">IF(Z3=0,0,IF(AG3&lt;0.1,0,1))</f>
        <v>1</v>
      </c>
      <c r="AI3" s="50">
        <f t="shared" ref="AI3:AI27" ca="1" si="8">ROUND(AA3*(1+$E$4),0)*AH3</f>
        <v>12</v>
      </c>
      <c r="AJ3" s="51">
        <f t="shared" ref="AJ3:AJ27" ca="1" si="9">AB3*(1+$E$6)*AH3</f>
        <v>659135.58679296018</v>
      </c>
      <c r="AK3" s="51">
        <f ca="1">(5000+AJ3*0.01)*AH3</f>
        <v>11591.355867929602</v>
      </c>
      <c r="AL3" s="51">
        <f t="shared" ref="AL3:AL27" ca="1" si="10">AI3*Service_charge*AH3</f>
        <v>480</v>
      </c>
      <c r="AM3" s="51">
        <f t="shared" ref="AM3:AM27" ca="1" si="11">(AI3-AA3)*Issue_card*AH3</f>
        <v>45</v>
      </c>
      <c r="AN3" s="52">
        <f ca="1">AJ3*$M3*$N3/12*AH3</f>
        <v>3295.6779339648006</v>
      </c>
      <c r="AO3" s="60">
        <f t="shared" ref="AO3:AR27" ca="1" si="12">AK3+AC3+U3</f>
        <v>33345.488417049608</v>
      </c>
      <c r="AP3" s="51">
        <f t="shared" ca="1" si="12"/>
        <v>1320</v>
      </c>
      <c r="AQ3" s="51">
        <f t="shared" ca="1" si="12"/>
        <v>135</v>
      </c>
      <c r="AR3" s="51">
        <f t="shared" ca="1" si="12"/>
        <v>9172.7442085248022</v>
      </c>
      <c r="AS3" s="51">
        <f t="shared" ref="AS3:AS27" ca="1" si="13">VLOOKUP(L3,Client_Level_Cost,3,FALSE)*(AH3+Z3+R3)</f>
        <v>4500</v>
      </c>
      <c r="AT3" s="51">
        <f ca="1">R3*VLOOKUP(L3,Client_Level_Cost,2)</f>
        <v>2000</v>
      </c>
      <c r="AU3" s="52">
        <f ca="1">AO3-SUM(AP3:AT3)</f>
        <v>16217.744208524804</v>
      </c>
    </row>
    <row r="4" spans="2:47" x14ac:dyDescent="0.35">
      <c r="B4" t="s">
        <v>176</v>
      </c>
      <c r="C4" s="27">
        <v>0.1</v>
      </c>
      <c r="D4" s="27">
        <v>0.1</v>
      </c>
      <c r="E4" s="27">
        <v>0.1</v>
      </c>
      <c r="G4" s="1">
        <v>0.1</v>
      </c>
      <c r="H4" s="1">
        <v>0.01</v>
      </c>
      <c r="J4" s="4" t="s">
        <v>35</v>
      </c>
      <c r="K4" s="9">
        <v>3</v>
      </c>
      <c r="L4" s="9">
        <v>2</v>
      </c>
      <c r="M4" s="11">
        <v>0.01</v>
      </c>
      <c r="N4" s="12">
        <v>3</v>
      </c>
      <c r="O4" s="9">
        <v>56</v>
      </c>
      <c r="P4" s="47">
        <v>1785506.91</v>
      </c>
      <c r="Q4" s="48">
        <f t="shared" ref="Q4:Q27" ca="1" si="14">RAND()</f>
        <v>7.9967115397991284E-2</v>
      </c>
      <c r="R4" s="49">
        <f t="shared" ref="R4:R27" ca="1" si="15">IF(Q4&lt;0.1,0,1)</f>
        <v>0</v>
      </c>
      <c r="S4" s="50">
        <f t="shared" ca="1" si="0"/>
        <v>0</v>
      </c>
      <c r="T4" s="51">
        <f t="shared" ca="1" si="1"/>
        <v>0</v>
      </c>
      <c r="U4" s="51">
        <f t="shared" ref="U4:U27" ca="1" si="16">(5000+T4*0.01)*R4</f>
        <v>0</v>
      </c>
      <c r="V4" s="51">
        <f t="shared" ca="1" si="2"/>
        <v>0</v>
      </c>
      <c r="W4" s="51">
        <f t="shared" ca="1" si="3"/>
        <v>0</v>
      </c>
      <c r="X4" s="52">
        <f t="shared" ref="X4:X27" ca="1" si="17">T4*$M4*$N4/12*R4</f>
        <v>0</v>
      </c>
      <c r="Y4" s="58">
        <f t="shared" ref="Y4:Y27" ca="1" si="18">RAND()</f>
        <v>0.53283160033921695</v>
      </c>
      <c r="Z4" s="49">
        <f t="shared" ref="Z4:Z27" ca="1" si="19">IF(R4=0,0,IF(Y4&lt;0.1,0,1))</f>
        <v>0</v>
      </c>
      <c r="AA4" s="50">
        <f t="shared" ca="1" si="4"/>
        <v>0</v>
      </c>
      <c r="AB4" s="51">
        <f t="shared" ca="1" si="5"/>
        <v>0</v>
      </c>
      <c r="AC4" s="51">
        <f t="shared" ref="AC4:AC27" ca="1" si="20">(5000+AB4*0.01)*Z4</f>
        <v>0</v>
      </c>
      <c r="AD4" s="51">
        <f t="shared" ca="1" si="6"/>
        <v>0</v>
      </c>
      <c r="AE4" s="51">
        <f t="shared" ca="1" si="7"/>
        <v>0</v>
      </c>
      <c r="AF4" s="52">
        <f t="shared" ref="AF4:AF27" ca="1" si="21">AB4*$M4*$N4/12*Z4</f>
        <v>0</v>
      </c>
      <c r="AG4" s="58">
        <f t="shared" ref="AG4:AG27" ca="1" si="22">RAND()</f>
        <v>0.9245421253887427</v>
      </c>
      <c r="AH4" s="49">
        <f t="shared" ref="AH4:AH27" ca="1" si="23">IF(Z4=0,0,IF(AG4&lt;0.1,0,1))</f>
        <v>0</v>
      </c>
      <c r="AI4" s="50">
        <f t="shared" ca="1" si="8"/>
        <v>0</v>
      </c>
      <c r="AJ4" s="51">
        <f t="shared" ca="1" si="9"/>
        <v>0</v>
      </c>
      <c r="AK4" s="51">
        <f t="shared" ref="AK4:AK27" ca="1" si="24">(5000+AJ4*0.01)*AH4</f>
        <v>0</v>
      </c>
      <c r="AL4" s="51">
        <f t="shared" ca="1" si="10"/>
        <v>0</v>
      </c>
      <c r="AM4" s="51">
        <f t="shared" ca="1" si="11"/>
        <v>0</v>
      </c>
      <c r="AN4" s="52">
        <f t="shared" ref="AN4:AN27" ca="1" si="25">AJ4*$M4*$N4/12*AH4</f>
        <v>0</v>
      </c>
      <c r="AO4" s="60">
        <f t="shared" ca="1" si="12"/>
        <v>0</v>
      </c>
      <c r="AP4" s="51">
        <f t="shared" ca="1" si="12"/>
        <v>0</v>
      </c>
      <c r="AQ4" s="51">
        <f t="shared" ca="1" si="12"/>
        <v>0</v>
      </c>
      <c r="AR4" s="51">
        <f t="shared" ca="1" si="12"/>
        <v>0</v>
      </c>
      <c r="AS4" s="51">
        <f t="shared" ca="1" si="13"/>
        <v>0</v>
      </c>
      <c r="AT4" s="51">
        <f t="shared" ref="AT4:AT27" ca="1" si="26">R4*VLOOKUP(L4,Client_Level_Cost,2)</f>
        <v>0</v>
      </c>
      <c r="AU4" s="52">
        <f t="shared" ref="AU4:AU27" ca="1" si="27">AO4-SUM(AP4:AT4)</f>
        <v>0</v>
      </c>
    </row>
    <row r="5" spans="2:47" x14ac:dyDescent="0.35">
      <c r="J5" s="4" t="s">
        <v>36</v>
      </c>
      <c r="K5" s="9">
        <v>4</v>
      </c>
      <c r="L5" s="9">
        <v>3</v>
      </c>
      <c r="M5" s="11">
        <v>0.02</v>
      </c>
      <c r="N5" s="12">
        <v>3</v>
      </c>
      <c r="O5" s="9">
        <v>13</v>
      </c>
      <c r="P5" s="47">
        <v>19529.689999999999</v>
      </c>
      <c r="Q5" s="48">
        <f t="shared" ca="1" si="14"/>
        <v>0.2576441199401579</v>
      </c>
      <c r="R5" s="49">
        <f t="shared" ca="1" si="15"/>
        <v>1</v>
      </c>
      <c r="S5" s="50">
        <f t="shared" ca="1" si="0"/>
        <v>14</v>
      </c>
      <c r="T5" s="51">
        <f t="shared" ca="1" si="1"/>
        <v>21092.065200000001</v>
      </c>
      <c r="U5" s="51">
        <f t="shared" ca="1" si="16"/>
        <v>5210.9206519999998</v>
      </c>
      <c r="V5" s="51">
        <f t="shared" ca="1" si="2"/>
        <v>560</v>
      </c>
      <c r="W5" s="51">
        <f t="shared" ca="1" si="3"/>
        <v>45</v>
      </c>
      <c r="X5" s="52">
        <f t="shared" ca="1" si="17"/>
        <v>105.46032600000001</v>
      </c>
      <c r="Y5" s="58">
        <f t="shared" ca="1" si="18"/>
        <v>0.50083573117919866</v>
      </c>
      <c r="Z5" s="49">
        <f t="shared" ca="1" si="19"/>
        <v>1</v>
      </c>
      <c r="AA5" s="50">
        <f t="shared" ca="1" si="4"/>
        <v>15</v>
      </c>
      <c r="AB5" s="51">
        <f t="shared" ca="1" si="5"/>
        <v>22779.430416000003</v>
      </c>
      <c r="AC5" s="51">
        <f t="shared" ca="1" si="20"/>
        <v>5227.7943041600001</v>
      </c>
      <c r="AD5" s="51">
        <f t="shared" ca="1" si="6"/>
        <v>600</v>
      </c>
      <c r="AE5" s="51">
        <f t="shared" ca="1" si="7"/>
        <v>45</v>
      </c>
      <c r="AF5" s="52">
        <f t="shared" ca="1" si="21"/>
        <v>113.89715208000001</v>
      </c>
      <c r="AG5" s="58">
        <f t="shared" ca="1" si="22"/>
        <v>0.76569812963455364</v>
      </c>
      <c r="AH5" s="49">
        <f t="shared" ca="1" si="23"/>
        <v>1</v>
      </c>
      <c r="AI5" s="50">
        <f t="shared" ca="1" si="8"/>
        <v>17</v>
      </c>
      <c r="AJ5" s="51">
        <f t="shared" ca="1" si="9"/>
        <v>24601.784849280004</v>
      </c>
      <c r="AK5" s="51">
        <f t="shared" ca="1" si="24"/>
        <v>5246.0178484928001</v>
      </c>
      <c r="AL5" s="51">
        <f t="shared" ca="1" si="10"/>
        <v>680</v>
      </c>
      <c r="AM5" s="51">
        <f t="shared" ca="1" si="11"/>
        <v>90</v>
      </c>
      <c r="AN5" s="52">
        <f t="shared" ca="1" si="25"/>
        <v>123.00892424640001</v>
      </c>
      <c r="AO5" s="60">
        <f t="shared" ca="1" si="12"/>
        <v>15684.732804652802</v>
      </c>
      <c r="AP5" s="51">
        <f t="shared" ca="1" si="12"/>
        <v>1840</v>
      </c>
      <c r="AQ5" s="51">
        <f t="shared" ca="1" si="12"/>
        <v>180</v>
      </c>
      <c r="AR5" s="51">
        <f t="shared" ca="1" si="12"/>
        <v>342.36640232640002</v>
      </c>
      <c r="AS5" s="51">
        <f t="shared" ca="1" si="13"/>
        <v>9000</v>
      </c>
      <c r="AT5" s="51">
        <f t="shared" ca="1" si="26"/>
        <v>7000</v>
      </c>
      <c r="AU5" s="52">
        <f t="shared" ca="1" si="27"/>
        <v>-2677.6335976735973</v>
      </c>
    </row>
    <row r="6" spans="2:47" x14ac:dyDescent="0.35">
      <c r="B6" t="s">
        <v>173</v>
      </c>
      <c r="C6" s="27">
        <v>0.08</v>
      </c>
      <c r="D6" s="27">
        <v>0.08</v>
      </c>
      <c r="E6" s="27">
        <v>0.08</v>
      </c>
      <c r="G6" s="1">
        <v>0.08</v>
      </c>
      <c r="H6" s="1">
        <v>0.01</v>
      </c>
      <c r="J6" s="4" t="s">
        <v>37</v>
      </c>
      <c r="K6" s="9">
        <v>3</v>
      </c>
      <c r="L6" s="9">
        <v>3</v>
      </c>
      <c r="M6" s="11">
        <v>0.01</v>
      </c>
      <c r="N6" s="12">
        <v>3</v>
      </c>
      <c r="O6" s="9">
        <v>7</v>
      </c>
      <c r="P6" s="47">
        <v>2527010</v>
      </c>
      <c r="Q6" s="48">
        <f t="shared" ca="1" si="14"/>
        <v>0.37189967808600022</v>
      </c>
      <c r="R6" s="49">
        <f t="shared" ca="1" si="15"/>
        <v>1</v>
      </c>
      <c r="S6" s="50">
        <f t="shared" ca="1" si="0"/>
        <v>8</v>
      </c>
      <c r="T6" s="51">
        <f t="shared" ca="1" si="1"/>
        <v>2729170.8000000003</v>
      </c>
      <c r="U6" s="51">
        <f t="shared" ca="1" si="16"/>
        <v>32291.708000000002</v>
      </c>
      <c r="V6" s="51">
        <f t="shared" ca="1" si="2"/>
        <v>320</v>
      </c>
      <c r="W6" s="51">
        <f t="shared" ca="1" si="3"/>
        <v>45</v>
      </c>
      <c r="X6" s="52">
        <f t="shared" ca="1" si="17"/>
        <v>6822.9270000000006</v>
      </c>
      <c r="Y6" s="58">
        <f t="shared" ca="1" si="18"/>
        <v>0.1567325932747804</v>
      </c>
      <c r="Z6" s="49">
        <f t="shared" ca="1" si="19"/>
        <v>1</v>
      </c>
      <c r="AA6" s="50">
        <f t="shared" ca="1" si="4"/>
        <v>9</v>
      </c>
      <c r="AB6" s="51">
        <f t="shared" ca="1" si="5"/>
        <v>2947504.4640000006</v>
      </c>
      <c r="AC6" s="51">
        <f t="shared" ca="1" si="20"/>
        <v>34475.044640000007</v>
      </c>
      <c r="AD6" s="51">
        <f t="shared" ca="1" si="6"/>
        <v>360</v>
      </c>
      <c r="AE6" s="51">
        <f t="shared" ca="1" si="7"/>
        <v>45</v>
      </c>
      <c r="AF6" s="52">
        <f t="shared" ca="1" si="21"/>
        <v>7368.7611600000018</v>
      </c>
      <c r="AG6" s="58">
        <f t="shared" ca="1" si="22"/>
        <v>0.11702904873032893</v>
      </c>
      <c r="AH6" s="49">
        <f t="shared" ca="1" si="23"/>
        <v>1</v>
      </c>
      <c r="AI6" s="50">
        <f t="shared" ca="1" si="8"/>
        <v>10</v>
      </c>
      <c r="AJ6" s="51">
        <f t="shared" ca="1" si="9"/>
        <v>3183304.8211200009</v>
      </c>
      <c r="AK6" s="51">
        <f t="shared" ca="1" si="24"/>
        <v>36833.04821120001</v>
      </c>
      <c r="AL6" s="51">
        <f t="shared" ca="1" si="10"/>
        <v>400</v>
      </c>
      <c r="AM6" s="51">
        <f t="shared" ca="1" si="11"/>
        <v>45</v>
      </c>
      <c r="AN6" s="52">
        <f t="shared" ca="1" si="25"/>
        <v>7958.2620528000016</v>
      </c>
      <c r="AO6" s="60">
        <f t="shared" ca="1" si="12"/>
        <v>103599.80085120002</v>
      </c>
      <c r="AP6" s="51">
        <f t="shared" ca="1" si="12"/>
        <v>1080</v>
      </c>
      <c r="AQ6" s="51">
        <f t="shared" ca="1" si="12"/>
        <v>135</v>
      </c>
      <c r="AR6" s="51">
        <f t="shared" ca="1" si="12"/>
        <v>22149.950212800002</v>
      </c>
      <c r="AS6" s="51">
        <f t="shared" ca="1" si="13"/>
        <v>9000</v>
      </c>
      <c r="AT6" s="51">
        <f t="shared" ca="1" si="26"/>
        <v>7000</v>
      </c>
      <c r="AU6" s="52">
        <f t="shared" ca="1" si="27"/>
        <v>64234.850638400021</v>
      </c>
    </row>
    <row r="7" spans="2:47" x14ac:dyDescent="0.35">
      <c r="J7" s="4" t="s">
        <v>38</v>
      </c>
      <c r="K7" s="9">
        <v>3</v>
      </c>
      <c r="L7" s="9">
        <v>3</v>
      </c>
      <c r="M7" s="11">
        <v>0.01</v>
      </c>
      <c r="N7" s="12">
        <v>3</v>
      </c>
      <c r="O7" s="9">
        <v>23</v>
      </c>
      <c r="P7" s="47">
        <v>1811344.77</v>
      </c>
      <c r="Q7" s="48">
        <f t="shared" ca="1" si="14"/>
        <v>0.45278130830193464</v>
      </c>
      <c r="R7" s="49">
        <f t="shared" ca="1" si="15"/>
        <v>1</v>
      </c>
      <c r="S7" s="50">
        <f t="shared" ca="1" si="0"/>
        <v>25</v>
      </c>
      <c r="T7" s="51">
        <f t="shared" ca="1" si="1"/>
        <v>1956252.3516000002</v>
      </c>
      <c r="U7" s="51">
        <f t="shared" ca="1" si="16"/>
        <v>24562.523516000001</v>
      </c>
      <c r="V7" s="51">
        <f t="shared" ca="1" si="2"/>
        <v>1000</v>
      </c>
      <c r="W7" s="51">
        <f t="shared" ca="1" si="3"/>
        <v>90</v>
      </c>
      <c r="X7" s="52">
        <f t="shared" ca="1" si="17"/>
        <v>4890.6308790000003</v>
      </c>
      <c r="Y7" s="58">
        <f t="shared" ca="1" si="18"/>
        <v>0.33408237796859697</v>
      </c>
      <c r="Z7" s="49">
        <f t="shared" ca="1" si="19"/>
        <v>1</v>
      </c>
      <c r="AA7" s="50">
        <f t="shared" ca="1" si="4"/>
        <v>28</v>
      </c>
      <c r="AB7" s="51">
        <f t="shared" ca="1" si="5"/>
        <v>2112752.5397280003</v>
      </c>
      <c r="AC7" s="51">
        <f t="shared" ca="1" si="20"/>
        <v>26127.525397280002</v>
      </c>
      <c r="AD7" s="51">
        <f t="shared" ca="1" si="6"/>
        <v>1120</v>
      </c>
      <c r="AE7" s="51">
        <f t="shared" ca="1" si="7"/>
        <v>135</v>
      </c>
      <c r="AF7" s="52">
        <f t="shared" ca="1" si="21"/>
        <v>5281.8813493200005</v>
      </c>
      <c r="AG7" s="58">
        <f t="shared" ca="1" si="22"/>
        <v>0.87638878114011343</v>
      </c>
      <c r="AH7" s="49">
        <f t="shared" ca="1" si="23"/>
        <v>1</v>
      </c>
      <c r="AI7" s="50">
        <f t="shared" ca="1" si="8"/>
        <v>31</v>
      </c>
      <c r="AJ7" s="51">
        <f t="shared" ca="1" si="9"/>
        <v>2281772.7429062403</v>
      </c>
      <c r="AK7" s="51">
        <f t="shared" ca="1" si="24"/>
        <v>27817.727429062405</v>
      </c>
      <c r="AL7" s="51">
        <f t="shared" ca="1" si="10"/>
        <v>1240</v>
      </c>
      <c r="AM7" s="51">
        <f t="shared" ca="1" si="11"/>
        <v>135</v>
      </c>
      <c r="AN7" s="52">
        <f t="shared" ca="1" si="25"/>
        <v>5704.4318572656011</v>
      </c>
      <c r="AO7" s="60">
        <f t="shared" ca="1" si="12"/>
        <v>78507.776342342404</v>
      </c>
      <c r="AP7" s="51">
        <f t="shared" ca="1" si="12"/>
        <v>3360</v>
      </c>
      <c r="AQ7" s="51">
        <f t="shared" ca="1" si="12"/>
        <v>360</v>
      </c>
      <c r="AR7" s="51">
        <f t="shared" ca="1" si="12"/>
        <v>15876.944085585601</v>
      </c>
      <c r="AS7" s="51">
        <f t="shared" ca="1" si="13"/>
        <v>9000</v>
      </c>
      <c r="AT7" s="51">
        <f t="shared" ca="1" si="26"/>
        <v>7000</v>
      </c>
      <c r="AU7" s="52">
        <f t="shared" ca="1" si="27"/>
        <v>42910.832256756803</v>
      </c>
    </row>
    <row r="8" spans="2:47" x14ac:dyDescent="0.35">
      <c r="J8" s="4" t="s">
        <v>39</v>
      </c>
      <c r="K8" s="9">
        <v>4</v>
      </c>
      <c r="L8" s="9">
        <v>1</v>
      </c>
      <c r="M8" s="11">
        <v>0.02</v>
      </c>
      <c r="N8" s="12">
        <v>3</v>
      </c>
      <c r="O8" s="9">
        <v>8</v>
      </c>
      <c r="P8" s="47">
        <v>851023.34</v>
      </c>
      <c r="Q8" s="48">
        <f t="shared" ca="1" si="14"/>
        <v>0.36173482927429801</v>
      </c>
      <c r="R8" s="49">
        <f t="shared" ca="1" si="15"/>
        <v>1</v>
      </c>
      <c r="S8" s="50">
        <f t="shared" ca="1" si="0"/>
        <v>9</v>
      </c>
      <c r="T8" s="51">
        <f t="shared" ca="1" si="1"/>
        <v>919105.20720000006</v>
      </c>
      <c r="U8" s="51">
        <f t="shared" ca="1" si="16"/>
        <v>14191.052072</v>
      </c>
      <c r="V8" s="51">
        <f t="shared" ca="1" si="2"/>
        <v>360</v>
      </c>
      <c r="W8" s="51">
        <f t="shared" ca="1" si="3"/>
        <v>45</v>
      </c>
      <c r="X8" s="52">
        <f t="shared" ca="1" si="17"/>
        <v>4595.5260360000002</v>
      </c>
      <c r="Y8" s="58">
        <f t="shared" ca="1" si="18"/>
        <v>0.61055323510415782</v>
      </c>
      <c r="Z8" s="49">
        <f t="shared" ca="1" si="19"/>
        <v>1</v>
      </c>
      <c r="AA8" s="50">
        <f t="shared" ca="1" si="4"/>
        <v>10</v>
      </c>
      <c r="AB8" s="51">
        <f t="shared" ca="1" si="5"/>
        <v>992633.62377600011</v>
      </c>
      <c r="AC8" s="51">
        <f t="shared" ca="1" si="20"/>
        <v>14926.336237760001</v>
      </c>
      <c r="AD8" s="51">
        <f t="shared" ca="1" si="6"/>
        <v>400</v>
      </c>
      <c r="AE8" s="51">
        <f t="shared" ca="1" si="7"/>
        <v>45</v>
      </c>
      <c r="AF8" s="52">
        <f t="shared" ca="1" si="21"/>
        <v>4963.1681188800003</v>
      </c>
      <c r="AG8" s="58">
        <f t="shared" ca="1" si="22"/>
        <v>0.38852495707049017</v>
      </c>
      <c r="AH8" s="49">
        <f t="shared" ca="1" si="23"/>
        <v>1</v>
      </c>
      <c r="AI8" s="50">
        <f t="shared" ca="1" si="8"/>
        <v>11</v>
      </c>
      <c r="AJ8" s="51">
        <f t="shared" ca="1" si="9"/>
        <v>1072044.3136780802</v>
      </c>
      <c r="AK8" s="51">
        <f t="shared" ca="1" si="24"/>
        <v>15720.443136780803</v>
      </c>
      <c r="AL8" s="51">
        <f t="shared" ca="1" si="10"/>
        <v>440</v>
      </c>
      <c r="AM8" s="51">
        <f t="shared" ca="1" si="11"/>
        <v>45</v>
      </c>
      <c r="AN8" s="52">
        <f t="shared" ca="1" si="25"/>
        <v>5360.2215683904014</v>
      </c>
      <c r="AO8" s="60">
        <f t="shared" ca="1" si="12"/>
        <v>44837.831446540804</v>
      </c>
      <c r="AP8" s="51">
        <f t="shared" ca="1" si="12"/>
        <v>1200</v>
      </c>
      <c r="AQ8" s="51">
        <f t="shared" ca="1" si="12"/>
        <v>135</v>
      </c>
      <c r="AR8" s="51">
        <f t="shared" ca="1" si="12"/>
        <v>14918.915723270402</v>
      </c>
      <c r="AS8" s="51">
        <f t="shared" ca="1" si="13"/>
        <v>4500</v>
      </c>
      <c r="AT8" s="51">
        <f t="shared" ca="1" si="26"/>
        <v>2000</v>
      </c>
      <c r="AU8" s="52">
        <f t="shared" ca="1" si="27"/>
        <v>22083.915723270402</v>
      </c>
    </row>
    <row r="9" spans="2:47" x14ac:dyDescent="0.35">
      <c r="B9" t="s">
        <v>155</v>
      </c>
      <c r="J9" s="4" t="s">
        <v>40</v>
      </c>
      <c r="K9" s="9">
        <v>4</v>
      </c>
      <c r="L9" s="9">
        <v>1</v>
      </c>
      <c r="M9" s="11">
        <v>0.02</v>
      </c>
      <c r="N9" s="12">
        <v>3</v>
      </c>
      <c r="O9" s="9">
        <v>12</v>
      </c>
      <c r="P9" s="47">
        <v>339091.56</v>
      </c>
      <c r="Q9" s="48">
        <f t="shared" ca="1" si="14"/>
        <v>0.51486270718171123</v>
      </c>
      <c r="R9" s="49">
        <f t="shared" ca="1" si="15"/>
        <v>1</v>
      </c>
      <c r="S9" s="50">
        <f t="shared" ca="1" si="0"/>
        <v>13</v>
      </c>
      <c r="T9" s="51">
        <f t="shared" ca="1" si="1"/>
        <v>366218.8848</v>
      </c>
      <c r="U9" s="51">
        <f t="shared" ca="1" si="16"/>
        <v>8662.1888479999998</v>
      </c>
      <c r="V9" s="51">
        <f t="shared" ca="1" si="2"/>
        <v>520</v>
      </c>
      <c r="W9" s="51">
        <f t="shared" ca="1" si="3"/>
        <v>45</v>
      </c>
      <c r="X9" s="52">
        <f t="shared" ca="1" si="17"/>
        <v>1831.0944240000001</v>
      </c>
      <c r="Y9" s="58">
        <f t="shared" ca="1" si="18"/>
        <v>0.61880432638818639</v>
      </c>
      <c r="Z9" s="49">
        <f t="shared" ca="1" si="19"/>
        <v>1</v>
      </c>
      <c r="AA9" s="50">
        <f t="shared" ca="1" si="4"/>
        <v>14</v>
      </c>
      <c r="AB9" s="51">
        <f t="shared" ca="1" si="5"/>
        <v>395516.39558400004</v>
      </c>
      <c r="AC9" s="51">
        <f t="shared" ca="1" si="20"/>
        <v>8955.1639558400002</v>
      </c>
      <c r="AD9" s="51">
        <f t="shared" ca="1" si="6"/>
        <v>560</v>
      </c>
      <c r="AE9" s="51">
        <f t="shared" ca="1" si="7"/>
        <v>45</v>
      </c>
      <c r="AF9" s="52">
        <f t="shared" ca="1" si="21"/>
        <v>1977.5819779200003</v>
      </c>
      <c r="AG9" s="58">
        <f t="shared" ca="1" si="22"/>
        <v>9.1144373433302839E-3</v>
      </c>
      <c r="AH9" s="49">
        <f t="shared" ca="1" si="23"/>
        <v>0</v>
      </c>
      <c r="AI9" s="50">
        <f t="shared" ca="1" si="8"/>
        <v>0</v>
      </c>
      <c r="AJ9" s="51">
        <f t="shared" ca="1" si="9"/>
        <v>0</v>
      </c>
      <c r="AK9" s="51">
        <f t="shared" ca="1" si="24"/>
        <v>0</v>
      </c>
      <c r="AL9" s="51">
        <f t="shared" ca="1" si="10"/>
        <v>0</v>
      </c>
      <c r="AM9" s="51">
        <f t="shared" ca="1" si="11"/>
        <v>0</v>
      </c>
      <c r="AN9" s="52">
        <f t="shared" ca="1" si="25"/>
        <v>0</v>
      </c>
      <c r="AO9" s="60">
        <f t="shared" ca="1" si="12"/>
        <v>17617.35280384</v>
      </c>
      <c r="AP9" s="51">
        <f t="shared" ca="1" si="12"/>
        <v>1080</v>
      </c>
      <c r="AQ9" s="51">
        <f t="shared" ca="1" si="12"/>
        <v>90</v>
      </c>
      <c r="AR9" s="51">
        <f t="shared" ca="1" si="12"/>
        <v>3808.6764019200004</v>
      </c>
      <c r="AS9" s="51">
        <f t="shared" ca="1" si="13"/>
        <v>3000</v>
      </c>
      <c r="AT9" s="51">
        <f t="shared" ca="1" si="26"/>
        <v>2000</v>
      </c>
      <c r="AU9" s="52">
        <f t="shared" ca="1" si="27"/>
        <v>7638.67640192</v>
      </c>
    </row>
    <row r="10" spans="2:47" x14ac:dyDescent="0.35">
      <c r="B10" s="7">
        <f ca="1">SUM(AO4:AO91)</f>
        <v>15968850.858463086</v>
      </c>
      <c r="J10" s="4" t="s">
        <v>41</v>
      </c>
      <c r="K10" s="9">
        <v>4</v>
      </c>
      <c r="L10" s="9">
        <v>1</v>
      </c>
      <c r="M10" s="11">
        <v>0.02</v>
      </c>
      <c r="N10" s="12">
        <v>3</v>
      </c>
      <c r="O10" s="9">
        <v>61</v>
      </c>
      <c r="P10" s="47">
        <v>528639.28</v>
      </c>
      <c r="Q10" s="48">
        <f t="shared" ca="1" si="14"/>
        <v>0.64179871027440138</v>
      </c>
      <c r="R10" s="49">
        <f t="shared" ca="1" si="15"/>
        <v>1</v>
      </c>
      <c r="S10" s="50">
        <f t="shared" ca="1" si="0"/>
        <v>67</v>
      </c>
      <c r="T10" s="51">
        <f t="shared" ca="1" si="1"/>
        <v>570930.42240000004</v>
      </c>
      <c r="U10" s="51">
        <f t="shared" ca="1" si="16"/>
        <v>10709.304224</v>
      </c>
      <c r="V10" s="51">
        <f t="shared" ca="1" si="2"/>
        <v>2680</v>
      </c>
      <c r="W10" s="51">
        <f t="shared" ca="1" si="3"/>
        <v>270</v>
      </c>
      <c r="X10" s="52">
        <f t="shared" ca="1" si="17"/>
        <v>2854.6521120000002</v>
      </c>
      <c r="Y10" s="58">
        <f t="shared" ca="1" si="18"/>
        <v>2.301392884025133E-2</v>
      </c>
      <c r="Z10" s="49">
        <f t="shared" ca="1" si="19"/>
        <v>0</v>
      </c>
      <c r="AA10" s="50">
        <f t="shared" ca="1" si="4"/>
        <v>0</v>
      </c>
      <c r="AB10" s="51">
        <f t="shared" ca="1" si="5"/>
        <v>0</v>
      </c>
      <c r="AC10" s="51">
        <f t="shared" ca="1" si="20"/>
        <v>0</v>
      </c>
      <c r="AD10" s="51">
        <f t="shared" ca="1" si="6"/>
        <v>0</v>
      </c>
      <c r="AE10" s="51">
        <f t="shared" ca="1" si="7"/>
        <v>0</v>
      </c>
      <c r="AF10" s="52">
        <f t="shared" ca="1" si="21"/>
        <v>0</v>
      </c>
      <c r="AG10" s="58">
        <f t="shared" ca="1" si="22"/>
        <v>0.3815628280323452</v>
      </c>
      <c r="AH10" s="49">
        <f t="shared" ca="1" si="23"/>
        <v>0</v>
      </c>
      <c r="AI10" s="50">
        <f t="shared" ca="1" si="8"/>
        <v>0</v>
      </c>
      <c r="AJ10" s="51">
        <f t="shared" ca="1" si="9"/>
        <v>0</v>
      </c>
      <c r="AK10" s="51">
        <f t="shared" ca="1" si="24"/>
        <v>0</v>
      </c>
      <c r="AL10" s="51">
        <f t="shared" ca="1" si="10"/>
        <v>0</v>
      </c>
      <c r="AM10" s="51">
        <f t="shared" ca="1" si="11"/>
        <v>0</v>
      </c>
      <c r="AN10" s="52">
        <f t="shared" ca="1" si="25"/>
        <v>0</v>
      </c>
      <c r="AO10" s="60">
        <f t="shared" ca="1" si="12"/>
        <v>10709.304224</v>
      </c>
      <c r="AP10" s="51">
        <f t="shared" ca="1" si="12"/>
        <v>2680</v>
      </c>
      <c r="AQ10" s="51">
        <f t="shared" ca="1" si="12"/>
        <v>270</v>
      </c>
      <c r="AR10" s="51">
        <f t="shared" ca="1" si="12"/>
        <v>2854.6521120000002</v>
      </c>
      <c r="AS10" s="51">
        <f t="shared" ca="1" si="13"/>
        <v>1500</v>
      </c>
      <c r="AT10" s="51">
        <f t="shared" ca="1" si="26"/>
        <v>2000</v>
      </c>
      <c r="AU10" s="52">
        <f t="shared" ca="1" si="27"/>
        <v>1404.6521119999998</v>
      </c>
    </row>
    <row r="11" spans="2:47" x14ac:dyDescent="0.35">
      <c r="B11" t="s">
        <v>161</v>
      </c>
      <c r="J11" s="4" t="s">
        <v>42</v>
      </c>
      <c r="K11" s="9">
        <v>3</v>
      </c>
      <c r="L11" s="9">
        <v>1</v>
      </c>
      <c r="M11" s="11">
        <v>0.01</v>
      </c>
      <c r="N11" s="12">
        <v>3</v>
      </c>
      <c r="O11" s="9">
        <v>7</v>
      </c>
      <c r="P11" s="47">
        <v>1380472.94</v>
      </c>
      <c r="Q11" s="48">
        <f t="shared" ca="1" si="14"/>
        <v>0.78145862246626718</v>
      </c>
      <c r="R11" s="49">
        <f t="shared" ca="1" si="15"/>
        <v>1</v>
      </c>
      <c r="S11" s="50">
        <f t="shared" ca="1" si="0"/>
        <v>8</v>
      </c>
      <c r="T11" s="51">
        <f t="shared" ca="1" si="1"/>
        <v>1490910.7752</v>
      </c>
      <c r="U11" s="51">
        <f t="shared" ca="1" si="16"/>
        <v>19909.107752</v>
      </c>
      <c r="V11" s="51">
        <f t="shared" ca="1" si="2"/>
        <v>320</v>
      </c>
      <c r="W11" s="51">
        <f t="shared" ca="1" si="3"/>
        <v>45</v>
      </c>
      <c r="X11" s="52">
        <f t="shared" ca="1" si="17"/>
        <v>3727.2769380000004</v>
      </c>
      <c r="Y11" s="58">
        <f t="shared" ca="1" si="18"/>
        <v>0.40475425439888613</v>
      </c>
      <c r="Z11" s="49">
        <f t="shared" ca="1" si="19"/>
        <v>1</v>
      </c>
      <c r="AA11" s="50">
        <f t="shared" ca="1" si="4"/>
        <v>9</v>
      </c>
      <c r="AB11" s="51">
        <f t="shared" ca="1" si="5"/>
        <v>1610183.6372160001</v>
      </c>
      <c r="AC11" s="51">
        <f t="shared" ca="1" si="20"/>
        <v>21101.836372160004</v>
      </c>
      <c r="AD11" s="51">
        <f t="shared" ca="1" si="6"/>
        <v>360</v>
      </c>
      <c r="AE11" s="51">
        <f t="shared" ca="1" si="7"/>
        <v>45</v>
      </c>
      <c r="AF11" s="52">
        <f t="shared" ca="1" si="21"/>
        <v>4025.4590930400004</v>
      </c>
      <c r="AG11" s="58">
        <f t="shared" ca="1" si="22"/>
        <v>0.76627396432630568</v>
      </c>
      <c r="AH11" s="49">
        <f t="shared" ca="1" si="23"/>
        <v>1</v>
      </c>
      <c r="AI11" s="50">
        <f t="shared" ca="1" si="8"/>
        <v>10</v>
      </c>
      <c r="AJ11" s="51">
        <f t="shared" ca="1" si="9"/>
        <v>1738998.3281932801</v>
      </c>
      <c r="AK11" s="51">
        <f t="shared" ca="1" si="24"/>
        <v>22389.9832819328</v>
      </c>
      <c r="AL11" s="51">
        <f t="shared" ca="1" si="10"/>
        <v>400</v>
      </c>
      <c r="AM11" s="51">
        <f t="shared" ca="1" si="11"/>
        <v>45</v>
      </c>
      <c r="AN11" s="52">
        <f t="shared" ca="1" si="25"/>
        <v>4347.4958204832001</v>
      </c>
      <c r="AO11" s="60">
        <f t="shared" ca="1" si="12"/>
        <v>63400.9274060928</v>
      </c>
      <c r="AP11" s="51">
        <f t="shared" ca="1" si="12"/>
        <v>1080</v>
      </c>
      <c r="AQ11" s="51">
        <f t="shared" ca="1" si="12"/>
        <v>135</v>
      </c>
      <c r="AR11" s="51">
        <f t="shared" ca="1" si="12"/>
        <v>12100.231851523202</v>
      </c>
      <c r="AS11" s="51">
        <f t="shared" ca="1" si="13"/>
        <v>4500</v>
      </c>
      <c r="AT11" s="51">
        <f t="shared" ca="1" si="26"/>
        <v>2000</v>
      </c>
      <c r="AU11" s="52">
        <f t="shared" ca="1" si="27"/>
        <v>43585.695554569596</v>
      </c>
    </row>
    <row r="12" spans="2:47" x14ac:dyDescent="0.35">
      <c r="B12" s="7">
        <f ca="1">SUM(AP92:AT92)</f>
        <v>8006682.776903335</v>
      </c>
      <c r="J12" s="4" t="s">
        <v>43</v>
      </c>
      <c r="K12" s="9">
        <v>4</v>
      </c>
      <c r="L12" s="9">
        <v>3</v>
      </c>
      <c r="M12" s="11">
        <v>0.02</v>
      </c>
      <c r="N12" s="12">
        <v>3</v>
      </c>
      <c r="O12" s="9">
        <v>37</v>
      </c>
      <c r="P12" s="47">
        <v>18219005.5</v>
      </c>
      <c r="Q12" s="48">
        <f t="shared" ca="1" si="14"/>
        <v>0.58320992092065393</v>
      </c>
      <c r="R12" s="49">
        <f t="shared" ca="1" si="15"/>
        <v>1</v>
      </c>
      <c r="S12" s="50">
        <f t="shared" ca="1" si="0"/>
        <v>41</v>
      </c>
      <c r="T12" s="51">
        <f t="shared" ca="1" si="1"/>
        <v>19676525.940000001</v>
      </c>
      <c r="U12" s="51">
        <f t="shared" ca="1" si="16"/>
        <v>201765.25940000001</v>
      </c>
      <c r="V12" s="51">
        <f t="shared" ca="1" si="2"/>
        <v>1640</v>
      </c>
      <c r="W12" s="51">
        <f t="shared" ca="1" si="3"/>
        <v>180</v>
      </c>
      <c r="X12" s="52">
        <f t="shared" ca="1" si="17"/>
        <v>98382.629700000005</v>
      </c>
      <c r="Y12" s="58">
        <f t="shared" ca="1" si="18"/>
        <v>0.34352836877043402</v>
      </c>
      <c r="Z12" s="49">
        <f t="shared" ca="1" si="19"/>
        <v>1</v>
      </c>
      <c r="AA12" s="50">
        <f t="shared" ca="1" si="4"/>
        <v>45</v>
      </c>
      <c r="AB12" s="51">
        <f t="shared" ca="1" si="5"/>
        <v>21250648.015200004</v>
      </c>
      <c r="AC12" s="51">
        <f t="shared" ca="1" si="20"/>
        <v>217506.48015200003</v>
      </c>
      <c r="AD12" s="51">
        <f t="shared" ca="1" si="6"/>
        <v>1800</v>
      </c>
      <c r="AE12" s="51">
        <f t="shared" ca="1" si="7"/>
        <v>180</v>
      </c>
      <c r="AF12" s="52">
        <f t="shared" ca="1" si="21"/>
        <v>106253.24007600003</v>
      </c>
      <c r="AG12" s="58">
        <f t="shared" ca="1" si="22"/>
        <v>0.34777750690605114</v>
      </c>
      <c r="AH12" s="49">
        <f t="shared" ca="1" si="23"/>
        <v>1</v>
      </c>
      <c r="AI12" s="50">
        <f t="shared" ca="1" si="8"/>
        <v>50</v>
      </c>
      <c r="AJ12" s="51">
        <f t="shared" ca="1" si="9"/>
        <v>22950699.856416006</v>
      </c>
      <c r="AK12" s="51">
        <f t="shared" ca="1" si="24"/>
        <v>234506.99856416005</v>
      </c>
      <c r="AL12" s="51">
        <f t="shared" ca="1" si="10"/>
        <v>2000</v>
      </c>
      <c r="AM12" s="51">
        <f t="shared" ca="1" si="11"/>
        <v>225</v>
      </c>
      <c r="AN12" s="52">
        <f t="shared" ca="1" si="25"/>
        <v>114753.49928208003</v>
      </c>
      <c r="AO12" s="60">
        <f t="shared" ca="1" si="12"/>
        <v>653778.73811616004</v>
      </c>
      <c r="AP12" s="51">
        <f t="shared" ca="1" si="12"/>
        <v>5440</v>
      </c>
      <c r="AQ12" s="51">
        <f t="shared" ca="1" si="12"/>
        <v>585</v>
      </c>
      <c r="AR12" s="51">
        <f t="shared" ca="1" si="12"/>
        <v>319389.36905808008</v>
      </c>
      <c r="AS12" s="51">
        <f t="shared" ca="1" si="13"/>
        <v>9000</v>
      </c>
      <c r="AT12" s="51">
        <f t="shared" ca="1" si="26"/>
        <v>7000</v>
      </c>
      <c r="AU12" s="52">
        <f t="shared" ca="1" si="27"/>
        <v>312364.36905807996</v>
      </c>
    </row>
    <row r="13" spans="2:47" x14ac:dyDescent="0.35">
      <c r="J13" s="4" t="s">
        <v>44</v>
      </c>
      <c r="K13" s="9">
        <v>3</v>
      </c>
      <c r="L13" s="9">
        <v>2</v>
      </c>
      <c r="M13" s="11">
        <v>0.01</v>
      </c>
      <c r="N13" s="12">
        <v>3</v>
      </c>
      <c r="O13" s="9">
        <v>4</v>
      </c>
      <c r="P13" s="47">
        <v>286231.02</v>
      </c>
      <c r="Q13" s="48">
        <f t="shared" ca="1" si="14"/>
        <v>6.2820094029224394E-2</v>
      </c>
      <c r="R13" s="49">
        <f t="shared" ca="1" si="15"/>
        <v>0</v>
      </c>
      <c r="S13" s="50">
        <f t="shared" ca="1" si="0"/>
        <v>0</v>
      </c>
      <c r="T13" s="51">
        <f t="shared" ca="1" si="1"/>
        <v>0</v>
      </c>
      <c r="U13" s="51">
        <f t="shared" ca="1" si="16"/>
        <v>0</v>
      </c>
      <c r="V13" s="51">
        <f t="shared" ca="1" si="2"/>
        <v>0</v>
      </c>
      <c r="W13" s="51">
        <f t="shared" ca="1" si="3"/>
        <v>0</v>
      </c>
      <c r="X13" s="52">
        <f t="shared" ca="1" si="17"/>
        <v>0</v>
      </c>
      <c r="Y13" s="58">
        <f t="shared" ca="1" si="18"/>
        <v>0.32724136872295528</v>
      </c>
      <c r="Z13" s="49">
        <f t="shared" ca="1" si="19"/>
        <v>0</v>
      </c>
      <c r="AA13" s="50">
        <f t="shared" ca="1" si="4"/>
        <v>0</v>
      </c>
      <c r="AB13" s="51">
        <f t="shared" ca="1" si="5"/>
        <v>0</v>
      </c>
      <c r="AC13" s="51">
        <f t="shared" ca="1" si="20"/>
        <v>0</v>
      </c>
      <c r="AD13" s="51">
        <f t="shared" ca="1" si="6"/>
        <v>0</v>
      </c>
      <c r="AE13" s="51">
        <f t="shared" ca="1" si="7"/>
        <v>0</v>
      </c>
      <c r="AF13" s="52">
        <f t="shared" ca="1" si="21"/>
        <v>0</v>
      </c>
      <c r="AG13" s="58">
        <f t="shared" ca="1" si="22"/>
        <v>0.35706502698567943</v>
      </c>
      <c r="AH13" s="49">
        <f t="shared" ca="1" si="23"/>
        <v>0</v>
      </c>
      <c r="AI13" s="50">
        <f t="shared" ca="1" si="8"/>
        <v>0</v>
      </c>
      <c r="AJ13" s="51">
        <f t="shared" ca="1" si="9"/>
        <v>0</v>
      </c>
      <c r="AK13" s="51">
        <f t="shared" ca="1" si="24"/>
        <v>0</v>
      </c>
      <c r="AL13" s="51">
        <f t="shared" ca="1" si="10"/>
        <v>0</v>
      </c>
      <c r="AM13" s="51">
        <f t="shared" ca="1" si="11"/>
        <v>0</v>
      </c>
      <c r="AN13" s="52">
        <f t="shared" ca="1" si="25"/>
        <v>0</v>
      </c>
      <c r="AO13" s="60">
        <f t="shared" ca="1" si="12"/>
        <v>0</v>
      </c>
      <c r="AP13" s="51">
        <f t="shared" ca="1" si="12"/>
        <v>0</v>
      </c>
      <c r="AQ13" s="51">
        <f t="shared" ca="1" si="12"/>
        <v>0</v>
      </c>
      <c r="AR13" s="51">
        <f t="shared" ca="1" si="12"/>
        <v>0</v>
      </c>
      <c r="AS13" s="51">
        <f t="shared" ca="1" si="13"/>
        <v>0</v>
      </c>
      <c r="AT13" s="51">
        <f t="shared" ca="1" si="26"/>
        <v>0</v>
      </c>
      <c r="AU13" s="52">
        <f t="shared" ca="1" si="27"/>
        <v>0</v>
      </c>
    </row>
    <row r="14" spans="2:47" x14ac:dyDescent="0.35">
      <c r="B14" t="s">
        <v>163</v>
      </c>
      <c r="J14" s="4" t="s">
        <v>45</v>
      </c>
      <c r="K14" s="9">
        <v>4</v>
      </c>
      <c r="L14" s="9">
        <v>2</v>
      </c>
      <c r="M14" s="11">
        <v>0.02</v>
      </c>
      <c r="N14" s="12">
        <v>3</v>
      </c>
      <c r="O14" s="9">
        <v>4</v>
      </c>
      <c r="P14" s="47">
        <v>177649.86</v>
      </c>
      <c r="Q14" s="48">
        <f t="shared" ca="1" si="14"/>
        <v>0.92312852494515274</v>
      </c>
      <c r="R14" s="49">
        <f t="shared" ca="1" si="15"/>
        <v>1</v>
      </c>
      <c r="S14" s="50">
        <f t="shared" ca="1" si="0"/>
        <v>4</v>
      </c>
      <c r="T14" s="51">
        <f t="shared" ca="1" si="1"/>
        <v>191861.84880000001</v>
      </c>
      <c r="U14" s="51">
        <f t="shared" ca="1" si="16"/>
        <v>6918.6184880000001</v>
      </c>
      <c r="V14" s="51">
        <f t="shared" ca="1" si="2"/>
        <v>160</v>
      </c>
      <c r="W14" s="51">
        <f t="shared" ca="1" si="3"/>
        <v>0</v>
      </c>
      <c r="X14" s="52">
        <f t="shared" ca="1" si="17"/>
        <v>959.30924400000004</v>
      </c>
      <c r="Y14" s="58">
        <f t="shared" ca="1" si="18"/>
        <v>0.55646175708917189</v>
      </c>
      <c r="Z14" s="49">
        <f t="shared" ca="1" si="19"/>
        <v>1</v>
      </c>
      <c r="AA14" s="50">
        <f t="shared" ca="1" si="4"/>
        <v>4</v>
      </c>
      <c r="AB14" s="51">
        <f t="shared" ca="1" si="5"/>
        <v>207210.79670400001</v>
      </c>
      <c r="AC14" s="51">
        <f t="shared" ca="1" si="20"/>
        <v>7072.1079670399995</v>
      </c>
      <c r="AD14" s="51">
        <f t="shared" ca="1" si="6"/>
        <v>160</v>
      </c>
      <c r="AE14" s="51">
        <f t="shared" ca="1" si="7"/>
        <v>0</v>
      </c>
      <c r="AF14" s="52">
        <f t="shared" ca="1" si="21"/>
        <v>1036.05398352</v>
      </c>
      <c r="AG14" s="58">
        <f t="shared" ca="1" si="22"/>
        <v>0.94094715884030455</v>
      </c>
      <c r="AH14" s="49">
        <f t="shared" ca="1" si="23"/>
        <v>1</v>
      </c>
      <c r="AI14" s="50">
        <f t="shared" ca="1" si="8"/>
        <v>4</v>
      </c>
      <c r="AJ14" s="51">
        <f t="shared" ca="1" si="9"/>
        <v>223787.66044032003</v>
      </c>
      <c r="AK14" s="51">
        <f t="shared" ca="1" si="24"/>
        <v>7237.8766044032</v>
      </c>
      <c r="AL14" s="51">
        <f t="shared" ca="1" si="10"/>
        <v>160</v>
      </c>
      <c r="AM14" s="51">
        <f t="shared" ca="1" si="11"/>
        <v>0</v>
      </c>
      <c r="AN14" s="52">
        <f t="shared" ca="1" si="25"/>
        <v>1118.9383022016002</v>
      </c>
      <c r="AO14" s="60">
        <f t="shared" ca="1" si="12"/>
        <v>21228.603059443201</v>
      </c>
      <c r="AP14" s="51">
        <f t="shared" ca="1" si="12"/>
        <v>480</v>
      </c>
      <c r="AQ14" s="51">
        <f t="shared" ca="1" si="12"/>
        <v>0</v>
      </c>
      <c r="AR14" s="51">
        <f t="shared" ca="1" si="12"/>
        <v>3114.3015297216002</v>
      </c>
      <c r="AS14" s="51">
        <f t="shared" ca="1" si="13"/>
        <v>6000</v>
      </c>
      <c r="AT14" s="51">
        <f t="shared" ca="1" si="26"/>
        <v>5000</v>
      </c>
      <c r="AU14" s="52">
        <f t="shared" ca="1" si="27"/>
        <v>6634.3015297216007</v>
      </c>
    </row>
    <row r="15" spans="2:47" x14ac:dyDescent="0.35">
      <c r="B15" s="23">
        <f ca="1">B10-B12</f>
        <v>7962168.0815597512</v>
      </c>
      <c r="J15" s="4" t="s">
        <v>46</v>
      </c>
      <c r="K15" s="9">
        <v>4</v>
      </c>
      <c r="L15" s="9">
        <v>2</v>
      </c>
      <c r="M15" s="11">
        <v>0.02</v>
      </c>
      <c r="N15" s="12">
        <v>3</v>
      </c>
      <c r="O15" s="9">
        <v>12</v>
      </c>
      <c r="P15" s="47">
        <v>430610.33</v>
      </c>
      <c r="Q15" s="48">
        <f t="shared" ca="1" si="14"/>
        <v>0.22358263401950063</v>
      </c>
      <c r="R15" s="49">
        <f t="shared" ca="1" si="15"/>
        <v>1</v>
      </c>
      <c r="S15" s="50">
        <f t="shared" ca="1" si="0"/>
        <v>13</v>
      </c>
      <c r="T15" s="51">
        <f t="shared" ca="1" si="1"/>
        <v>465059.15640000004</v>
      </c>
      <c r="U15" s="51">
        <f t="shared" ca="1" si="16"/>
        <v>9650.5915640000003</v>
      </c>
      <c r="V15" s="51">
        <f t="shared" ca="1" si="2"/>
        <v>520</v>
      </c>
      <c r="W15" s="51">
        <f t="shared" ca="1" si="3"/>
        <v>45</v>
      </c>
      <c r="X15" s="52">
        <f t="shared" ca="1" si="17"/>
        <v>2325.2957820000001</v>
      </c>
      <c r="Y15" s="58">
        <f t="shared" ca="1" si="18"/>
        <v>0.23931210174728434</v>
      </c>
      <c r="Z15" s="49">
        <f t="shared" ca="1" si="19"/>
        <v>1</v>
      </c>
      <c r="AA15" s="50">
        <f t="shared" ca="1" si="4"/>
        <v>14</v>
      </c>
      <c r="AB15" s="51">
        <f t="shared" ca="1" si="5"/>
        <v>502263.88891200005</v>
      </c>
      <c r="AC15" s="51">
        <f t="shared" ca="1" si="20"/>
        <v>10022.63888912</v>
      </c>
      <c r="AD15" s="51">
        <f t="shared" ca="1" si="6"/>
        <v>560</v>
      </c>
      <c r="AE15" s="51">
        <f t="shared" ca="1" si="7"/>
        <v>45</v>
      </c>
      <c r="AF15" s="52">
        <f t="shared" ca="1" si="21"/>
        <v>2511.3194445600002</v>
      </c>
      <c r="AG15" s="58">
        <f t="shared" ca="1" si="22"/>
        <v>0.12372860136986052</v>
      </c>
      <c r="AH15" s="49">
        <f t="shared" ca="1" si="23"/>
        <v>1</v>
      </c>
      <c r="AI15" s="50">
        <f t="shared" ca="1" si="8"/>
        <v>15</v>
      </c>
      <c r="AJ15" s="51">
        <f t="shared" ca="1" si="9"/>
        <v>542445.00002496014</v>
      </c>
      <c r="AK15" s="51">
        <f t="shared" ca="1" si="24"/>
        <v>10424.450000249602</v>
      </c>
      <c r="AL15" s="51">
        <f t="shared" ca="1" si="10"/>
        <v>600</v>
      </c>
      <c r="AM15" s="51">
        <f t="shared" ca="1" si="11"/>
        <v>45</v>
      </c>
      <c r="AN15" s="52">
        <f t="shared" ca="1" si="25"/>
        <v>2712.2250001248008</v>
      </c>
      <c r="AO15" s="60">
        <f t="shared" ca="1" si="12"/>
        <v>30097.680453369605</v>
      </c>
      <c r="AP15" s="51">
        <f t="shared" ca="1" si="12"/>
        <v>1680</v>
      </c>
      <c r="AQ15" s="51">
        <f t="shared" ca="1" si="12"/>
        <v>135</v>
      </c>
      <c r="AR15" s="51">
        <f t="shared" ca="1" si="12"/>
        <v>7548.8402266848016</v>
      </c>
      <c r="AS15" s="51">
        <f t="shared" ca="1" si="13"/>
        <v>6000</v>
      </c>
      <c r="AT15" s="51">
        <f t="shared" ca="1" si="26"/>
        <v>5000</v>
      </c>
      <c r="AU15" s="52">
        <f t="shared" ca="1" si="27"/>
        <v>9733.8402266848025</v>
      </c>
    </row>
    <row r="16" spans="2:47" x14ac:dyDescent="0.35">
      <c r="J16" s="4" t="s">
        <v>47</v>
      </c>
      <c r="K16" s="9">
        <v>4</v>
      </c>
      <c r="L16" s="9">
        <v>2</v>
      </c>
      <c r="M16" s="11">
        <v>0.02</v>
      </c>
      <c r="N16" s="12">
        <v>3</v>
      </c>
      <c r="O16" s="9">
        <v>21</v>
      </c>
      <c r="P16" s="47">
        <v>7398396.0499999989</v>
      </c>
      <c r="Q16" s="48">
        <f t="shared" ca="1" si="14"/>
        <v>0.41846640712262839</v>
      </c>
      <c r="R16" s="49">
        <f t="shared" ca="1" si="15"/>
        <v>1</v>
      </c>
      <c r="S16" s="50">
        <f t="shared" ca="1" si="0"/>
        <v>23</v>
      </c>
      <c r="T16" s="51">
        <f t="shared" ca="1" si="1"/>
        <v>7990267.7339999992</v>
      </c>
      <c r="U16" s="51">
        <f t="shared" ca="1" si="16"/>
        <v>84902.677339999995</v>
      </c>
      <c r="V16" s="51">
        <f t="shared" ca="1" si="2"/>
        <v>920</v>
      </c>
      <c r="W16" s="51">
        <f t="shared" ca="1" si="3"/>
        <v>90</v>
      </c>
      <c r="X16" s="52">
        <f t="shared" ca="1" si="17"/>
        <v>39951.338669999997</v>
      </c>
      <c r="Y16" s="58">
        <f t="shared" ca="1" si="18"/>
        <v>0.69257276089377107</v>
      </c>
      <c r="Z16" s="49">
        <f t="shared" ca="1" si="19"/>
        <v>1</v>
      </c>
      <c r="AA16" s="50">
        <f t="shared" ca="1" si="4"/>
        <v>25</v>
      </c>
      <c r="AB16" s="51">
        <f t="shared" ca="1" si="5"/>
        <v>8629489.1527200006</v>
      </c>
      <c r="AC16" s="51">
        <f t="shared" ca="1" si="20"/>
        <v>91294.891527200001</v>
      </c>
      <c r="AD16" s="51">
        <f t="shared" ca="1" si="6"/>
        <v>1000</v>
      </c>
      <c r="AE16" s="51">
        <f t="shared" ca="1" si="7"/>
        <v>90</v>
      </c>
      <c r="AF16" s="52">
        <f t="shared" ca="1" si="21"/>
        <v>43147.445763600001</v>
      </c>
      <c r="AG16" s="58">
        <f t="shared" ca="1" si="22"/>
        <v>0.13547124144319966</v>
      </c>
      <c r="AH16" s="49">
        <f t="shared" ca="1" si="23"/>
        <v>1</v>
      </c>
      <c r="AI16" s="50">
        <f t="shared" ca="1" si="8"/>
        <v>28</v>
      </c>
      <c r="AJ16" s="51">
        <f t="shared" ca="1" si="9"/>
        <v>9319848.2849376015</v>
      </c>
      <c r="AK16" s="51">
        <f t="shared" ca="1" si="24"/>
        <v>98198.482849376014</v>
      </c>
      <c r="AL16" s="51">
        <f t="shared" ca="1" si="10"/>
        <v>1120</v>
      </c>
      <c r="AM16" s="51">
        <f t="shared" ca="1" si="11"/>
        <v>135</v>
      </c>
      <c r="AN16" s="52">
        <f t="shared" ca="1" si="25"/>
        <v>46599.241424688</v>
      </c>
      <c r="AO16" s="60">
        <f t="shared" ca="1" si="12"/>
        <v>274396.05171657598</v>
      </c>
      <c r="AP16" s="51">
        <f t="shared" ca="1" si="12"/>
        <v>3040</v>
      </c>
      <c r="AQ16" s="51">
        <f t="shared" ca="1" si="12"/>
        <v>315</v>
      </c>
      <c r="AR16" s="51">
        <f t="shared" ca="1" si="12"/>
        <v>129698.02585828799</v>
      </c>
      <c r="AS16" s="51">
        <f t="shared" ca="1" si="13"/>
        <v>6000</v>
      </c>
      <c r="AT16" s="51">
        <f t="shared" ca="1" si="26"/>
        <v>5000</v>
      </c>
      <c r="AU16" s="52">
        <f t="shared" ca="1" si="27"/>
        <v>130343.02585828799</v>
      </c>
    </row>
    <row r="17" spans="10:47" x14ac:dyDescent="0.35">
      <c r="J17" s="4" t="s">
        <v>48</v>
      </c>
      <c r="K17" s="9">
        <v>4</v>
      </c>
      <c r="L17" s="9">
        <v>1</v>
      </c>
      <c r="M17" s="11">
        <v>0.02</v>
      </c>
      <c r="N17" s="12">
        <v>3</v>
      </c>
      <c r="O17" s="9">
        <v>11</v>
      </c>
      <c r="P17" s="47">
        <v>240730.76</v>
      </c>
      <c r="Q17" s="48">
        <f t="shared" ca="1" si="14"/>
        <v>0.79766538430423273</v>
      </c>
      <c r="R17" s="49">
        <f t="shared" ca="1" si="15"/>
        <v>1</v>
      </c>
      <c r="S17" s="50">
        <f t="shared" ca="1" si="0"/>
        <v>12</v>
      </c>
      <c r="T17" s="51">
        <f t="shared" ca="1" si="1"/>
        <v>259989.22080000004</v>
      </c>
      <c r="U17" s="51">
        <f t="shared" ca="1" si="16"/>
        <v>7599.8922080000011</v>
      </c>
      <c r="V17" s="51">
        <f t="shared" ca="1" si="2"/>
        <v>480</v>
      </c>
      <c r="W17" s="51">
        <f t="shared" ca="1" si="3"/>
        <v>45</v>
      </c>
      <c r="X17" s="52">
        <f t="shared" ca="1" si="17"/>
        <v>1299.9461040000003</v>
      </c>
      <c r="Y17" s="58">
        <f t="shared" ca="1" si="18"/>
        <v>0.51693531840463036</v>
      </c>
      <c r="Z17" s="49">
        <f t="shared" ca="1" si="19"/>
        <v>1</v>
      </c>
      <c r="AA17" s="50">
        <f t="shared" ca="1" si="4"/>
        <v>13</v>
      </c>
      <c r="AB17" s="51">
        <f t="shared" ca="1" si="5"/>
        <v>280788.35846400005</v>
      </c>
      <c r="AC17" s="51">
        <f t="shared" ca="1" si="20"/>
        <v>7807.8835846400007</v>
      </c>
      <c r="AD17" s="51">
        <f t="shared" ca="1" si="6"/>
        <v>520</v>
      </c>
      <c r="AE17" s="51">
        <f t="shared" ca="1" si="7"/>
        <v>45</v>
      </c>
      <c r="AF17" s="52">
        <f t="shared" ca="1" si="21"/>
        <v>1403.9417923200006</v>
      </c>
      <c r="AG17" s="58">
        <f t="shared" ca="1" si="22"/>
        <v>0.18275629712912345</v>
      </c>
      <c r="AH17" s="49">
        <f t="shared" ca="1" si="23"/>
        <v>1</v>
      </c>
      <c r="AI17" s="50">
        <f t="shared" ca="1" si="8"/>
        <v>14</v>
      </c>
      <c r="AJ17" s="51">
        <f t="shared" ca="1" si="9"/>
        <v>303251.42714112008</v>
      </c>
      <c r="AK17" s="51">
        <f t="shared" ca="1" si="24"/>
        <v>8032.5142714112008</v>
      </c>
      <c r="AL17" s="51">
        <f t="shared" ca="1" si="10"/>
        <v>560</v>
      </c>
      <c r="AM17" s="51">
        <f t="shared" ca="1" si="11"/>
        <v>45</v>
      </c>
      <c r="AN17" s="52">
        <f t="shared" ca="1" si="25"/>
        <v>1516.2571357056004</v>
      </c>
      <c r="AO17" s="60">
        <f t="shared" ca="1" si="12"/>
        <v>23440.290064051202</v>
      </c>
      <c r="AP17" s="51">
        <f t="shared" ca="1" si="12"/>
        <v>1560</v>
      </c>
      <c r="AQ17" s="51">
        <f t="shared" ca="1" si="12"/>
        <v>135</v>
      </c>
      <c r="AR17" s="51">
        <f t="shared" ca="1" si="12"/>
        <v>4220.1450320256017</v>
      </c>
      <c r="AS17" s="51">
        <f t="shared" ca="1" si="13"/>
        <v>4500</v>
      </c>
      <c r="AT17" s="51">
        <f t="shared" ca="1" si="26"/>
        <v>2000</v>
      </c>
      <c r="AU17" s="52">
        <f t="shared" ca="1" si="27"/>
        <v>11025.145032025601</v>
      </c>
    </row>
    <row r="18" spans="10:47" x14ac:dyDescent="0.35">
      <c r="J18" s="4" t="s">
        <v>49</v>
      </c>
      <c r="K18" s="9">
        <v>4</v>
      </c>
      <c r="L18" s="9">
        <v>2</v>
      </c>
      <c r="M18" s="11">
        <v>0.02</v>
      </c>
      <c r="N18" s="12">
        <v>3</v>
      </c>
      <c r="O18" s="9">
        <v>144</v>
      </c>
      <c r="P18" s="47">
        <v>2561740.4500000002</v>
      </c>
      <c r="Q18" s="48">
        <f t="shared" ca="1" si="14"/>
        <v>0.80818742152918699</v>
      </c>
      <c r="R18" s="49">
        <f t="shared" ca="1" si="15"/>
        <v>1</v>
      </c>
      <c r="S18" s="50">
        <f t="shared" ca="1" si="0"/>
        <v>158</v>
      </c>
      <c r="T18" s="51">
        <f t="shared" ca="1" si="1"/>
        <v>2766679.6860000002</v>
      </c>
      <c r="U18" s="51">
        <f t="shared" ca="1" si="16"/>
        <v>32666.796860000002</v>
      </c>
      <c r="V18" s="51">
        <f t="shared" ca="1" si="2"/>
        <v>6320</v>
      </c>
      <c r="W18" s="51">
        <f t="shared" ca="1" si="3"/>
        <v>630</v>
      </c>
      <c r="X18" s="52">
        <f t="shared" ca="1" si="17"/>
        <v>13833.398430000001</v>
      </c>
      <c r="Y18" s="58">
        <f t="shared" ca="1" si="18"/>
        <v>0.74361607362604321</v>
      </c>
      <c r="Z18" s="49">
        <f t="shared" ca="1" si="19"/>
        <v>1</v>
      </c>
      <c r="AA18" s="50">
        <f t="shared" ca="1" si="4"/>
        <v>174</v>
      </c>
      <c r="AB18" s="51">
        <f t="shared" ca="1" si="5"/>
        <v>2988014.0608800002</v>
      </c>
      <c r="AC18" s="51">
        <f t="shared" ca="1" si="20"/>
        <v>34880.140608800008</v>
      </c>
      <c r="AD18" s="51">
        <f t="shared" ca="1" si="6"/>
        <v>6960</v>
      </c>
      <c r="AE18" s="51">
        <f t="shared" ca="1" si="7"/>
        <v>720</v>
      </c>
      <c r="AF18" s="52">
        <f t="shared" ca="1" si="21"/>
        <v>14940.070304400002</v>
      </c>
      <c r="AG18" s="58">
        <f t="shared" ca="1" si="22"/>
        <v>0.66024191519272535</v>
      </c>
      <c r="AH18" s="49">
        <f t="shared" ca="1" si="23"/>
        <v>1</v>
      </c>
      <c r="AI18" s="50">
        <f t="shared" ca="1" si="8"/>
        <v>191</v>
      </c>
      <c r="AJ18" s="51">
        <f t="shared" ca="1" si="9"/>
        <v>3227055.1857504006</v>
      </c>
      <c r="AK18" s="51">
        <f t="shared" ca="1" si="24"/>
        <v>37270.551857504004</v>
      </c>
      <c r="AL18" s="51">
        <f t="shared" ca="1" si="10"/>
        <v>7640</v>
      </c>
      <c r="AM18" s="51">
        <f t="shared" ca="1" si="11"/>
        <v>765</v>
      </c>
      <c r="AN18" s="52">
        <f t="shared" ca="1" si="25"/>
        <v>16135.275928752004</v>
      </c>
      <c r="AO18" s="60">
        <f t="shared" ca="1" si="12"/>
        <v>104817.48932630401</v>
      </c>
      <c r="AP18" s="51">
        <f t="shared" ca="1" si="12"/>
        <v>20920</v>
      </c>
      <c r="AQ18" s="51">
        <f t="shared" ca="1" si="12"/>
        <v>2115</v>
      </c>
      <c r="AR18" s="51">
        <f t="shared" ca="1" si="12"/>
        <v>44908.744663152007</v>
      </c>
      <c r="AS18" s="51">
        <f t="shared" ca="1" si="13"/>
        <v>6000</v>
      </c>
      <c r="AT18" s="51">
        <f t="shared" ca="1" si="26"/>
        <v>5000</v>
      </c>
      <c r="AU18" s="52">
        <f t="shared" ca="1" si="27"/>
        <v>25873.744663152014</v>
      </c>
    </row>
    <row r="19" spans="10:47" x14ac:dyDescent="0.35">
      <c r="J19" s="4" t="s">
        <v>50</v>
      </c>
      <c r="K19" s="9">
        <v>4</v>
      </c>
      <c r="L19" s="9">
        <v>2</v>
      </c>
      <c r="M19" s="11">
        <v>0.02</v>
      </c>
      <c r="N19" s="12">
        <v>3</v>
      </c>
      <c r="O19" s="9">
        <v>1</v>
      </c>
      <c r="P19" s="47">
        <v>1881493.62</v>
      </c>
      <c r="Q19" s="48">
        <f t="shared" ca="1" si="14"/>
        <v>0.92085213052424042</v>
      </c>
      <c r="R19" s="49">
        <f t="shared" ca="1" si="15"/>
        <v>1</v>
      </c>
      <c r="S19" s="50">
        <f t="shared" ca="1" si="0"/>
        <v>1</v>
      </c>
      <c r="T19" s="51">
        <f t="shared" ca="1" si="1"/>
        <v>2032013.1096000003</v>
      </c>
      <c r="U19" s="51">
        <f t="shared" ca="1" si="16"/>
        <v>25320.131096000005</v>
      </c>
      <c r="V19" s="51">
        <f t="shared" ca="1" si="2"/>
        <v>40</v>
      </c>
      <c r="W19" s="51">
        <f t="shared" ca="1" si="3"/>
        <v>0</v>
      </c>
      <c r="X19" s="52">
        <f t="shared" ca="1" si="17"/>
        <v>10160.065548000002</v>
      </c>
      <c r="Y19" s="58">
        <f t="shared" ca="1" si="18"/>
        <v>0.76364865504291723</v>
      </c>
      <c r="Z19" s="49">
        <f t="shared" ca="1" si="19"/>
        <v>1</v>
      </c>
      <c r="AA19" s="50">
        <f t="shared" ca="1" si="4"/>
        <v>1</v>
      </c>
      <c r="AB19" s="51">
        <f t="shared" ca="1" si="5"/>
        <v>2194574.1583680003</v>
      </c>
      <c r="AC19" s="51">
        <f t="shared" ca="1" si="20"/>
        <v>26945.741583680003</v>
      </c>
      <c r="AD19" s="51">
        <f t="shared" ca="1" si="6"/>
        <v>40</v>
      </c>
      <c r="AE19" s="51">
        <f t="shared" ca="1" si="7"/>
        <v>0</v>
      </c>
      <c r="AF19" s="52">
        <f t="shared" ca="1" si="21"/>
        <v>10972.870791840001</v>
      </c>
      <c r="AG19" s="58">
        <f t="shared" ca="1" si="22"/>
        <v>0.43306469871409581</v>
      </c>
      <c r="AH19" s="49">
        <f t="shared" ca="1" si="23"/>
        <v>1</v>
      </c>
      <c r="AI19" s="50">
        <f t="shared" ca="1" si="8"/>
        <v>1</v>
      </c>
      <c r="AJ19" s="51">
        <f t="shared" ca="1" si="9"/>
        <v>2370140.0910374406</v>
      </c>
      <c r="AK19" s="51">
        <f t="shared" ca="1" si="24"/>
        <v>28701.400910374407</v>
      </c>
      <c r="AL19" s="51">
        <f t="shared" ca="1" si="10"/>
        <v>40</v>
      </c>
      <c r="AM19" s="51">
        <f t="shared" ca="1" si="11"/>
        <v>0</v>
      </c>
      <c r="AN19" s="52">
        <f t="shared" ca="1" si="25"/>
        <v>11850.700455187203</v>
      </c>
      <c r="AO19" s="60">
        <f t="shared" ca="1" si="12"/>
        <v>80967.273590054421</v>
      </c>
      <c r="AP19" s="51">
        <f t="shared" ca="1" si="12"/>
        <v>120</v>
      </c>
      <c r="AQ19" s="51">
        <f t="shared" ca="1" si="12"/>
        <v>0</v>
      </c>
      <c r="AR19" s="51">
        <f t="shared" ca="1" si="12"/>
        <v>32983.636795027211</v>
      </c>
      <c r="AS19" s="51">
        <f t="shared" ca="1" si="13"/>
        <v>6000</v>
      </c>
      <c r="AT19" s="51">
        <f t="shared" ca="1" si="26"/>
        <v>5000</v>
      </c>
      <c r="AU19" s="52">
        <f t="shared" ca="1" si="27"/>
        <v>36863.636795027211</v>
      </c>
    </row>
    <row r="20" spans="10:47" x14ac:dyDescent="0.35">
      <c r="J20" s="4" t="s">
        <v>51</v>
      </c>
      <c r="K20" s="9">
        <v>4</v>
      </c>
      <c r="L20" s="9">
        <v>3</v>
      </c>
      <c r="M20" s="11">
        <v>0.02</v>
      </c>
      <c r="N20" s="12">
        <v>3</v>
      </c>
      <c r="O20" s="9">
        <v>19</v>
      </c>
      <c r="P20" s="47">
        <v>438642.72</v>
      </c>
      <c r="Q20" s="48">
        <f t="shared" ca="1" si="14"/>
        <v>0.27571446605198835</v>
      </c>
      <c r="R20" s="49">
        <f t="shared" ca="1" si="15"/>
        <v>1</v>
      </c>
      <c r="S20" s="50">
        <f t="shared" ca="1" si="0"/>
        <v>21</v>
      </c>
      <c r="T20" s="51">
        <f t="shared" ca="1" si="1"/>
        <v>473734.13760000002</v>
      </c>
      <c r="U20" s="51">
        <f t="shared" ca="1" si="16"/>
        <v>9737.3413760000003</v>
      </c>
      <c r="V20" s="51">
        <f t="shared" ca="1" si="2"/>
        <v>840</v>
      </c>
      <c r="W20" s="51">
        <f t="shared" ca="1" si="3"/>
        <v>90</v>
      </c>
      <c r="X20" s="52">
        <f t="shared" ca="1" si="17"/>
        <v>2368.6706880000002</v>
      </c>
      <c r="Y20" s="58">
        <f t="shared" ca="1" si="18"/>
        <v>0.17662049631744026</v>
      </c>
      <c r="Z20" s="49">
        <f t="shared" ca="1" si="19"/>
        <v>1</v>
      </c>
      <c r="AA20" s="50">
        <f t="shared" ca="1" si="4"/>
        <v>23</v>
      </c>
      <c r="AB20" s="51">
        <f t="shared" ca="1" si="5"/>
        <v>511632.86860800005</v>
      </c>
      <c r="AC20" s="51">
        <f t="shared" ca="1" si="20"/>
        <v>10116.32868608</v>
      </c>
      <c r="AD20" s="51">
        <f t="shared" ca="1" si="6"/>
        <v>920</v>
      </c>
      <c r="AE20" s="51">
        <f t="shared" ca="1" si="7"/>
        <v>90</v>
      </c>
      <c r="AF20" s="52">
        <f t="shared" ca="1" si="21"/>
        <v>2558.1643430400004</v>
      </c>
      <c r="AG20" s="58">
        <f t="shared" ca="1" si="22"/>
        <v>0.28555621607921566</v>
      </c>
      <c r="AH20" s="49">
        <f t="shared" ca="1" si="23"/>
        <v>1</v>
      </c>
      <c r="AI20" s="50">
        <f t="shared" ca="1" si="8"/>
        <v>25</v>
      </c>
      <c r="AJ20" s="51">
        <f t="shared" ca="1" si="9"/>
        <v>552563.49809664011</v>
      </c>
      <c r="AK20" s="51">
        <f t="shared" ca="1" si="24"/>
        <v>10525.634980966403</v>
      </c>
      <c r="AL20" s="51">
        <f t="shared" ca="1" si="10"/>
        <v>1000</v>
      </c>
      <c r="AM20" s="51">
        <f t="shared" ca="1" si="11"/>
        <v>90</v>
      </c>
      <c r="AN20" s="52">
        <f t="shared" ca="1" si="25"/>
        <v>2762.8174904832008</v>
      </c>
      <c r="AO20" s="60">
        <f t="shared" ca="1" si="12"/>
        <v>30379.305043046403</v>
      </c>
      <c r="AP20" s="51">
        <f t="shared" ca="1" si="12"/>
        <v>2760</v>
      </c>
      <c r="AQ20" s="51">
        <f t="shared" ca="1" si="12"/>
        <v>270</v>
      </c>
      <c r="AR20" s="51">
        <f t="shared" ca="1" si="12"/>
        <v>7689.6525215232014</v>
      </c>
      <c r="AS20" s="51">
        <f t="shared" ca="1" si="13"/>
        <v>9000</v>
      </c>
      <c r="AT20" s="51">
        <f t="shared" ca="1" si="26"/>
        <v>7000</v>
      </c>
      <c r="AU20" s="52">
        <f t="shared" ca="1" si="27"/>
        <v>3659.6525215231995</v>
      </c>
    </row>
    <row r="21" spans="10:47" x14ac:dyDescent="0.35">
      <c r="J21" s="4" t="s">
        <v>52</v>
      </c>
      <c r="K21" s="9">
        <v>4</v>
      </c>
      <c r="L21" s="9">
        <v>1</v>
      </c>
      <c r="M21" s="11">
        <v>0.02</v>
      </c>
      <c r="N21" s="12">
        <v>3</v>
      </c>
      <c r="O21" s="9">
        <v>7</v>
      </c>
      <c r="P21" s="47">
        <v>64871.61</v>
      </c>
      <c r="Q21" s="48">
        <f t="shared" ca="1" si="14"/>
        <v>0.57550411416305813</v>
      </c>
      <c r="R21" s="49">
        <f t="shared" ca="1" si="15"/>
        <v>1</v>
      </c>
      <c r="S21" s="50">
        <f t="shared" ca="1" si="0"/>
        <v>8</v>
      </c>
      <c r="T21" s="51">
        <f t="shared" ca="1" si="1"/>
        <v>70061.338800000012</v>
      </c>
      <c r="U21" s="51">
        <f t="shared" ca="1" si="16"/>
        <v>5700.6133879999998</v>
      </c>
      <c r="V21" s="51">
        <f t="shared" ca="1" si="2"/>
        <v>320</v>
      </c>
      <c r="W21" s="51">
        <f t="shared" ca="1" si="3"/>
        <v>45</v>
      </c>
      <c r="X21" s="52">
        <f t="shared" ca="1" si="17"/>
        <v>350.30669400000005</v>
      </c>
      <c r="Y21" s="58">
        <f t="shared" ca="1" si="18"/>
        <v>0.76172449516723995</v>
      </c>
      <c r="Z21" s="49">
        <f t="shared" ca="1" si="19"/>
        <v>1</v>
      </c>
      <c r="AA21" s="50">
        <f t="shared" ca="1" si="4"/>
        <v>9</v>
      </c>
      <c r="AB21" s="51">
        <f t="shared" ca="1" si="5"/>
        <v>75666.245904000025</v>
      </c>
      <c r="AC21" s="51">
        <f t="shared" ca="1" si="20"/>
        <v>5756.6624590400006</v>
      </c>
      <c r="AD21" s="51">
        <f t="shared" ca="1" si="6"/>
        <v>360</v>
      </c>
      <c r="AE21" s="51">
        <f t="shared" ca="1" si="7"/>
        <v>45</v>
      </c>
      <c r="AF21" s="52">
        <f t="shared" ca="1" si="21"/>
        <v>378.33122952000014</v>
      </c>
      <c r="AG21" s="58">
        <f t="shared" ca="1" si="22"/>
        <v>0.44987189718353804</v>
      </c>
      <c r="AH21" s="49">
        <f t="shared" ca="1" si="23"/>
        <v>1</v>
      </c>
      <c r="AI21" s="50">
        <f t="shared" ca="1" si="8"/>
        <v>10</v>
      </c>
      <c r="AJ21" s="51">
        <f t="shared" ca="1" si="9"/>
        <v>81719.54557632003</v>
      </c>
      <c r="AK21" s="51">
        <f t="shared" ca="1" si="24"/>
        <v>5817.1954557632007</v>
      </c>
      <c r="AL21" s="51">
        <f t="shared" ca="1" si="10"/>
        <v>400</v>
      </c>
      <c r="AM21" s="51">
        <f t="shared" ca="1" si="11"/>
        <v>45</v>
      </c>
      <c r="AN21" s="52">
        <f t="shared" ca="1" si="25"/>
        <v>408.59772788160018</v>
      </c>
      <c r="AO21" s="60">
        <f t="shared" ca="1" si="12"/>
        <v>17274.471302803198</v>
      </c>
      <c r="AP21" s="51">
        <f t="shared" ca="1" si="12"/>
        <v>1080</v>
      </c>
      <c r="AQ21" s="51">
        <f t="shared" ca="1" si="12"/>
        <v>135</v>
      </c>
      <c r="AR21" s="51">
        <f t="shared" ca="1" si="12"/>
        <v>1137.2356514016003</v>
      </c>
      <c r="AS21" s="51">
        <f t="shared" ca="1" si="13"/>
        <v>4500</v>
      </c>
      <c r="AT21" s="51">
        <f t="shared" ca="1" si="26"/>
        <v>2000</v>
      </c>
      <c r="AU21" s="52">
        <f t="shared" ca="1" si="27"/>
        <v>8422.2356514015992</v>
      </c>
    </row>
    <row r="22" spans="10:47" x14ac:dyDescent="0.35">
      <c r="J22" s="4" t="s">
        <v>53</v>
      </c>
      <c r="K22" s="9">
        <v>3</v>
      </c>
      <c r="L22" s="9">
        <v>2</v>
      </c>
      <c r="M22" s="11">
        <v>0.01</v>
      </c>
      <c r="N22" s="12">
        <v>3</v>
      </c>
      <c r="O22" s="9">
        <v>331</v>
      </c>
      <c r="P22" s="47">
        <v>28343240.050000004</v>
      </c>
      <c r="Q22" s="48">
        <f t="shared" ca="1" si="14"/>
        <v>0.79040887138354254</v>
      </c>
      <c r="R22" s="49">
        <f t="shared" ca="1" si="15"/>
        <v>1</v>
      </c>
      <c r="S22" s="50">
        <f t="shared" ca="1" si="0"/>
        <v>364</v>
      </c>
      <c r="T22" s="51">
        <f t="shared" ca="1" si="1"/>
        <v>30610699.254000008</v>
      </c>
      <c r="U22" s="51">
        <f t="shared" ca="1" si="16"/>
        <v>311106.99254000006</v>
      </c>
      <c r="V22" s="51">
        <f t="shared" ca="1" si="2"/>
        <v>14560</v>
      </c>
      <c r="W22" s="51">
        <f t="shared" ca="1" si="3"/>
        <v>1485</v>
      </c>
      <c r="X22" s="52">
        <f t="shared" ca="1" si="17"/>
        <v>76526.748135000016</v>
      </c>
      <c r="Y22" s="58">
        <f t="shared" ca="1" si="18"/>
        <v>0.71452850513536725</v>
      </c>
      <c r="Z22" s="49">
        <f t="shared" ca="1" si="19"/>
        <v>1</v>
      </c>
      <c r="AA22" s="50">
        <f t="shared" ca="1" si="4"/>
        <v>400</v>
      </c>
      <c r="AB22" s="51">
        <f t="shared" ca="1" si="5"/>
        <v>33059555.194320012</v>
      </c>
      <c r="AC22" s="51">
        <f t="shared" ca="1" si="20"/>
        <v>335595.55194320012</v>
      </c>
      <c r="AD22" s="51">
        <f t="shared" ca="1" si="6"/>
        <v>16000</v>
      </c>
      <c r="AE22" s="51">
        <f t="shared" ca="1" si="7"/>
        <v>1620</v>
      </c>
      <c r="AF22" s="52">
        <f t="shared" ca="1" si="21"/>
        <v>82648.887985800029</v>
      </c>
      <c r="AG22" s="58">
        <f t="shared" ca="1" si="22"/>
        <v>0.22399547886454807</v>
      </c>
      <c r="AH22" s="49">
        <f t="shared" ca="1" si="23"/>
        <v>1</v>
      </c>
      <c r="AI22" s="50">
        <f t="shared" ca="1" si="8"/>
        <v>440</v>
      </c>
      <c r="AJ22" s="51">
        <f t="shared" ca="1" si="9"/>
        <v>35704319.609865613</v>
      </c>
      <c r="AK22" s="51">
        <f t="shared" ca="1" si="24"/>
        <v>362043.19609865616</v>
      </c>
      <c r="AL22" s="51">
        <f t="shared" ca="1" si="10"/>
        <v>17600</v>
      </c>
      <c r="AM22" s="51">
        <f t="shared" ca="1" si="11"/>
        <v>1800</v>
      </c>
      <c r="AN22" s="52">
        <f t="shared" ca="1" si="25"/>
        <v>89260.79902466404</v>
      </c>
      <c r="AO22" s="60">
        <f t="shared" ca="1" si="12"/>
        <v>1008745.7405818563</v>
      </c>
      <c r="AP22" s="51">
        <f t="shared" ca="1" si="12"/>
        <v>48160</v>
      </c>
      <c r="AQ22" s="51">
        <f t="shared" ca="1" si="12"/>
        <v>4905</v>
      </c>
      <c r="AR22" s="51">
        <f t="shared" ca="1" si="12"/>
        <v>248436.43514546409</v>
      </c>
      <c r="AS22" s="51">
        <f t="shared" ca="1" si="13"/>
        <v>6000</v>
      </c>
      <c r="AT22" s="51">
        <f t="shared" ca="1" si="26"/>
        <v>5000</v>
      </c>
      <c r="AU22" s="52">
        <f t="shared" ca="1" si="27"/>
        <v>696244.30543639231</v>
      </c>
    </row>
    <row r="23" spans="10:47" x14ac:dyDescent="0.35">
      <c r="J23" s="4" t="s">
        <v>54</v>
      </c>
      <c r="K23" s="9">
        <v>4</v>
      </c>
      <c r="L23" s="9">
        <v>3</v>
      </c>
      <c r="M23" s="11">
        <v>0.02</v>
      </c>
      <c r="N23" s="12">
        <v>3</v>
      </c>
      <c r="O23" s="9">
        <v>5</v>
      </c>
      <c r="P23" s="47">
        <v>1966150.99</v>
      </c>
      <c r="Q23" s="48">
        <f t="shared" ca="1" si="14"/>
        <v>0.45077839205611814</v>
      </c>
      <c r="R23" s="49">
        <f t="shared" ca="1" si="15"/>
        <v>1</v>
      </c>
      <c r="S23" s="50">
        <f t="shared" ca="1" si="0"/>
        <v>6</v>
      </c>
      <c r="T23" s="51">
        <f t="shared" ca="1" si="1"/>
        <v>2123443.0692000003</v>
      </c>
      <c r="U23" s="51">
        <f t="shared" ca="1" si="16"/>
        <v>26234.430692000002</v>
      </c>
      <c r="V23" s="51">
        <f t="shared" ca="1" si="2"/>
        <v>240</v>
      </c>
      <c r="W23" s="51">
        <f t="shared" ca="1" si="3"/>
        <v>45</v>
      </c>
      <c r="X23" s="52">
        <f t="shared" ca="1" si="17"/>
        <v>10617.215346000001</v>
      </c>
      <c r="Y23" s="58">
        <f t="shared" ca="1" si="18"/>
        <v>0.9457774671185265</v>
      </c>
      <c r="Z23" s="49">
        <f t="shared" ca="1" si="19"/>
        <v>1</v>
      </c>
      <c r="AA23" s="50">
        <f t="shared" ca="1" si="4"/>
        <v>7</v>
      </c>
      <c r="AB23" s="51">
        <f t="shared" ca="1" si="5"/>
        <v>2293318.5147360004</v>
      </c>
      <c r="AC23" s="51">
        <f t="shared" ca="1" si="20"/>
        <v>27933.185147360004</v>
      </c>
      <c r="AD23" s="51">
        <f t="shared" ca="1" si="6"/>
        <v>280</v>
      </c>
      <c r="AE23" s="51">
        <f t="shared" ca="1" si="7"/>
        <v>45</v>
      </c>
      <c r="AF23" s="52">
        <f t="shared" ca="1" si="21"/>
        <v>11466.592573680004</v>
      </c>
      <c r="AG23" s="58">
        <f t="shared" ca="1" si="22"/>
        <v>0.32480836986370432</v>
      </c>
      <c r="AH23" s="49">
        <f t="shared" ca="1" si="23"/>
        <v>1</v>
      </c>
      <c r="AI23" s="50">
        <f t="shared" ca="1" si="8"/>
        <v>8</v>
      </c>
      <c r="AJ23" s="51">
        <f t="shared" ca="1" si="9"/>
        <v>2476783.9959148807</v>
      </c>
      <c r="AK23" s="51">
        <f t="shared" ca="1" si="24"/>
        <v>29767.839959148809</v>
      </c>
      <c r="AL23" s="51">
        <f t="shared" ca="1" si="10"/>
        <v>320</v>
      </c>
      <c r="AM23" s="51">
        <f t="shared" ca="1" si="11"/>
        <v>45</v>
      </c>
      <c r="AN23" s="52">
        <f t="shared" ca="1" si="25"/>
        <v>12383.919979574404</v>
      </c>
      <c r="AO23" s="60">
        <f t="shared" ca="1" si="12"/>
        <v>83935.455798508803</v>
      </c>
      <c r="AP23" s="51">
        <f t="shared" ca="1" si="12"/>
        <v>840</v>
      </c>
      <c r="AQ23" s="51">
        <f t="shared" ca="1" si="12"/>
        <v>135</v>
      </c>
      <c r="AR23" s="51">
        <f t="shared" ca="1" si="12"/>
        <v>34467.727899254409</v>
      </c>
      <c r="AS23" s="51">
        <f t="shared" ca="1" si="13"/>
        <v>9000</v>
      </c>
      <c r="AT23" s="51">
        <f t="shared" ca="1" si="26"/>
        <v>7000</v>
      </c>
      <c r="AU23" s="52">
        <f t="shared" ca="1" si="27"/>
        <v>32492.727899254394</v>
      </c>
    </row>
    <row r="24" spans="10:47" x14ac:dyDescent="0.35">
      <c r="J24" s="4" t="s">
        <v>55</v>
      </c>
      <c r="K24" s="9">
        <v>4</v>
      </c>
      <c r="L24" s="9">
        <v>2</v>
      </c>
      <c r="M24" s="11">
        <v>0.02</v>
      </c>
      <c r="N24" s="12">
        <v>3</v>
      </c>
      <c r="O24" s="9">
        <v>14</v>
      </c>
      <c r="P24" s="47">
        <v>10782.04</v>
      </c>
      <c r="Q24" s="48">
        <f t="shared" ca="1" si="14"/>
        <v>0.35585639199302943</v>
      </c>
      <c r="R24" s="49">
        <f t="shared" ca="1" si="15"/>
        <v>1</v>
      </c>
      <c r="S24" s="50">
        <f t="shared" ca="1" si="0"/>
        <v>15</v>
      </c>
      <c r="T24" s="51">
        <f t="shared" ca="1" si="1"/>
        <v>11644.603200000001</v>
      </c>
      <c r="U24" s="51">
        <f t="shared" ca="1" si="16"/>
        <v>5116.4460319999998</v>
      </c>
      <c r="V24" s="51">
        <f t="shared" ca="1" si="2"/>
        <v>600</v>
      </c>
      <c r="W24" s="51">
        <f t="shared" ca="1" si="3"/>
        <v>45</v>
      </c>
      <c r="X24" s="52">
        <f t="shared" ca="1" si="17"/>
        <v>58.223016000000008</v>
      </c>
      <c r="Y24" s="58">
        <f t="shared" ca="1" si="18"/>
        <v>0.76358866805385595</v>
      </c>
      <c r="Z24" s="49">
        <f t="shared" ca="1" si="19"/>
        <v>1</v>
      </c>
      <c r="AA24" s="50">
        <f t="shared" ca="1" si="4"/>
        <v>17</v>
      </c>
      <c r="AB24" s="51">
        <f t="shared" ca="1" si="5"/>
        <v>12576.171456000002</v>
      </c>
      <c r="AC24" s="51">
        <f t="shared" ca="1" si="20"/>
        <v>5125.7617145599997</v>
      </c>
      <c r="AD24" s="51">
        <f t="shared" ca="1" si="6"/>
        <v>680</v>
      </c>
      <c r="AE24" s="51">
        <f t="shared" ca="1" si="7"/>
        <v>90</v>
      </c>
      <c r="AF24" s="52">
        <f t="shared" ca="1" si="21"/>
        <v>62.880857280000008</v>
      </c>
      <c r="AG24" s="58">
        <f t="shared" ca="1" si="22"/>
        <v>0.87539154238912897</v>
      </c>
      <c r="AH24" s="49">
        <f t="shared" ca="1" si="23"/>
        <v>1</v>
      </c>
      <c r="AI24" s="50">
        <f t="shared" ca="1" si="8"/>
        <v>19</v>
      </c>
      <c r="AJ24" s="51">
        <f t="shared" ca="1" si="9"/>
        <v>13582.265172480003</v>
      </c>
      <c r="AK24" s="51">
        <f t="shared" ca="1" si="24"/>
        <v>5135.8226517248004</v>
      </c>
      <c r="AL24" s="51">
        <f t="shared" ca="1" si="10"/>
        <v>760</v>
      </c>
      <c r="AM24" s="51">
        <f t="shared" ca="1" si="11"/>
        <v>90</v>
      </c>
      <c r="AN24" s="52">
        <f t="shared" ca="1" si="25"/>
        <v>67.91132586240002</v>
      </c>
      <c r="AO24" s="60">
        <f t="shared" ca="1" si="12"/>
        <v>15378.0303982848</v>
      </c>
      <c r="AP24" s="51">
        <f t="shared" ca="1" si="12"/>
        <v>2040</v>
      </c>
      <c r="AQ24" s="51">
        <f t="shared" ca="1" si="12"/>
        <v>225</v>
      </c>
      <c r="AR24" s="51">
        <f t="shared" ca="1" si="12"/>
        <v>189.01519914240004</v>
      </c>
      <c r="AS24" s="51">
        <f t="shared" ca="1" si="13"/>
        <v>6000</v>
      </c>
      <c r="AT24" s="51">
        <f t="shared" ca="1" si="26"/>
        <v>5000</v>
      </c>
      <c r="AU24" s="52">
        <f t="shared" ca="1" si="27"/>
        <v>1924.0151991424009</v>
      </c>
    </row>
    <row r="25" spans="10:47" x14ac:dyDescent="0.35">
      <c r="J25" s="4" t="s">
        <v>56</v>
      </c>
      <c r="K25" s="9">
        <v>4</v>
      </c>
      <c r="L25" s="9">
        <v>2</v>
      </c>
      <c r="M25" s="11">
        <v>0.02</v>
      </c>
      <c r="N25" s="12">
        <v>3</v>
      </c>
      <c r="O25" s="9">
        <v>2</v>
      </c>
      <c r="P25" s="47">
        <v>443934.18</v>
      </c>
      <c r="Q25" s="48">
        <f t="shared" ca="1" si="14"/>
        <v>0.72618239353890612</v>
      </c>
      <c r="R25" s="49">
        <f t="shared" ca="1" si="15"/>
        <v>1</v>
      </c>
      <c r="S25" s="50">
        <f t="shared" ca="1" si="0"/>
        <v>2</v>
      </c>
      <c r="T25" s="51">
        <f t="shared" ca="1" si="1"/>
        <v>479448.91440000001</v>
      </c>
      <c r="U25" s="51">
        <f t="shared" ca="1" si="16"/>
        <v>9794.4891439999992</v>
      </c>
      <c r="V25" s="51">
        <f t="shared" ca="1" si="2"/>
        <v>80</v>
      </c>
      <c r="W25" s="51">
        <f t="shared" ca="1" si="3"/>
        <v>0</v>
      </c>
      <c r="X25" s="52">
        <f t="shared" ca="1" si="17"/>
        <v>2397.2445720000001</v>
      </c>
      <c r="Y25" s="58">
        <f t="shared" ca="1" si="18"/>
        <v>0.84202505531180727</v>
      </c>
      <c r="Z25" s="49">
        <f t="shared" ca="1" si="19"/>
        <v>1</v>
      </c>
      <c r="AA25" s="50">
        <f t="shared" ca="1" si="4"/>
        <v>2</v>
      </c>
      <c r="AB25" s="51">
        <f t="shared" ca="1" si="5"/>
        <v>517804.82755200006</v>
      </c>
      <c r="AC25" s="51">
        <f t="shared" ca="1" si="20"/>
        <v>10178.048275520001</v>
      </c>
      <c r="AD25" s="51">
        <f t="shared" ca="1" si="6"/>
        <v>80</v>
      </c>
      <c r="AE25" s="51">
        <f t="shared" ca="1" si="7"/>
        <v>0</v>
      </c>
      <c r="AF25" s="52">
        <f t="shared" ca="1" si="21"/>
        <v>2589.0241377600005</v>
      </c>
      <c r="AG25" s="58">
        <f t="shared" ca="1" si="22"/>
        <v>0.86110874213685862</v>
      </c>
      <c r="AH25" s="49">
        <f t="shared" ca="1" si="23"/>
        <v>1</v>
      </c>
      <c r="AI25" s="50">
        <f t="shared" ca="1" si="8"/>
        <v>2</v>
      </c>
      <c r="AJ25" s="51">
        <f t="shared" ca="1" si="9"/>
        <v>559229.21375616011</v>
      </c>
      <c r="AK25" s="51">
        <f t="shared" ca="1" si="24"/>
        <v>10592.292137561602</v>
      </c>
      <c r="AL25" s="51">
        <f t="shared" ca="1" si="10"/>
        <v>80</v>
      </c>
      <c r="AM25" s="51">
        <f t="shared" ca="1" si="11"/>
        <v>0</v>
      </c>
      <c r="AN25" s="52">
        <f t="shared" ca="1" si="25"/>
        <v>2796.1460687808008</v>
      </c>
      <c r="AO25" s="60">
        <f t="shared" ca="1" si="12"/>
        <v>30564.829557081604</v>
      </c>
      <c r="AP25" s="51">
        <f t="shared" ca="1" si="12"/>
        <v>240</v>
      </c>
      <c r="AQ25" s="51">
        <f t="shared" ca="1" si="12"/>
        <v>0</v>
      </c>
      <c r="AR25" s="51">
        <f t="shared" ca="1" si="12"/>
        <v>7782.4147785408004</v>
      </c>
      <c r="AS25" s="51">
        <f t="shared" ca="1" si="13"/>
        <v>6000</v>
      </c>
      <c r="AT25" s="51">
        <f t="shared" ca="1" si="26"/>
        <v>5000</v>
      </c>
      <c r="AU25" s="52">
        <f t="shared" ca="1" si="27"/>
        <v>11542.414778540806</v>
      </c>
    </row>
    <row r="26" spans="10:47" x14ac:dyDescent="0.35">
      <c r="J26" s="4" t="s">
        <v>57</v>
      </c>
      <c r="K26" s="9">
        <v>4</v>
      </c>
      <c r="L26" s="9">
        <v>2</v>
      </c>
      <c r="M26" s="11">
        <v>0.02</v>
      </c>
      <c r="N26" s="12">
        <v>3</v>
      </c>
      <c r="O26" s="9">
        <v>3</v>
      </c>
      <c r="P26" s="47">
        <v>2342.4699999999998</v>
      </c>
      <c r="Q26" s="48">
        <f t="shared" ca="1" si="14"/>
        <v>0.74957575144452926</v>
      </c>
      <c r="R26" s="49">
        <f t="shared" ca="1" si="15"/>
        <v>1</v>
      </c>
      <c r="S26" s="50">
        <f t="shared" ca="1" si="0"/>
        <v>3</v>
      </c>
      <c r="T26" s="51">
        <f t="shared" ca="1" si="1"/>
        <v>2529.8676</v>
      </c>
      <c r="U26" s="51">
        <f t="shared" ca="1" si="16"/>
        <v>5025.2986760000003</v>
      </c>
      <c r="V26" s="51">
        <f t="shared" ca="1" si="2"/>
        <v>120</v>
      </c>
      <c r="W26" s="51">
        <f t="shared" ca="1" si="3"/>
        <v>0</v>
      </c>
      <c r="X26" s="52">
        <f t="shared" ca="1" si="17"/>
        <v>12.649338</v>
      </c>
      <c r="Y26" s="58">
        <f t="shared" ca="1" si="18"/>
        <v>0.76428196192769216</v>
      </c>
      <c r="Z26" s="49">
        <f t="shared" ca="1" si="19"/>
        <v>1</v>
      </c>
      <c r="AA26" s="50">
        <f t="shared" ca="1" si="4"/>
        <v>3</v>
      </c>
      <c r="AB26" s="51">
        <f t="shared" ca="1" si="5"/>
        <v>2732.257008</v>
      </c>
      <c r="AC26" s="51">
        <f t="shared" ca="1" si="20"/>
        <v>5027.3225700800003</v>
      </c>
      <c r="AD26" s="51">
        <f t="shared" ca="1" si="6"/>
        <v>120</v>
      </c>
      <c r="AE26" s="51">
        <f t="shared" ca="1" si="7"/>
        <v>0</v>
      </c>
      <c r="AF26" s="52">
        <f t="shared" ca="1" si="21"/>
        <v>13.661285040000001</v>
      </c>
      <c r="AG26" s="58">
        <f t="shared" ca="1" si="22"/>
        <v>0.43855875721266502</v>
      </c>
      <c r="AH26" s="49">
        <f t="shared" ca="1" si="23"/>
        <v>1</v>
      </c>
      <c r="AI26" s="50">
        <f t="shared" ca="1" si="8"/>
        <v>3</v>
      </c>
      <c r="AJ26" s="51">
        <f t="shared" ca="1" si="9"/>
        <v>2950.8375686400004</v>
      </c>
      <c r="AK26" s="51">
        <f t="shared" ca="1" si="24"/>
        <v>5029.5083756863996</v>
      </c>
      <c r="AL26" s="51">
        <f t="shared" ca="1" si="10"/>
        <v>120</v>
      </c>
      <c r="AM26" s="51">
        <f t="shared" ca="1" si="11"/>
        <v>0</v>
      </c>
      <c r="AN26" s="52">
        <f t="shared" ca="1" si="25"/>
        <v>14.754187843200002</v>
      </c>
      <c r="AO26" s="60">
        <f t="shared" ca="1" si="12"/>
        <v>15082.1296217664</v>
      </c>
      <c r="AP26" s="51">
        <f t="shared" ca="1" si="12"/>
        <v>360</v>
      </c>
      <c r="AQ26" s="51">
        <f t="shared" ca="1" si="12"/>
        <v>0</v>
      </c>
      <c r="AR26" s="51">
        <f t="shared" ca="1" si="12"/>
        <v>41.064810883200003</v>
      </c>
      <c r="AS26" s="51">
        <f t="shared" ca="1" si="13"/>
        <v>6000</v>
      </c>
      <c r="AT26" s="51">
        <f t="shared" ca="1" si="26"/>
        <v>5000</v>
      </c>
      <c r="AU26" s="52">
        <f t="shared" ca="1" si="27"/>
        <v>3681.0648108832011</v>
      </c>
    </row>
    <row r="27" spans="10:47" x14ac:dyDescent="0.35">
      <c r="J27" s="4" t="s">
        <v>58</v>
      </c>
      <c r="K27" s="9">
        <v>3</v>
      </c>
      <c r="L27" s="9">
        <v>3</v>
      </c>
      <c r="M27" s="11">
        <v>0.01</v>
      </c>
      <c r="N27" s="12">
        <v>3</v>
      </c>
      <c r="O27" s="9">
        <v>67</v>
      </c>
      <c r="P27" s="47">
        <v>64734342.529999994</v>
      </c>
      <c r="Q27" s="48">
        <f t="shared" ca="1" si="14"/>
        <v>0.5141857765695379</v>
      </c>
      <c r="R27" s="49">
        <f t="shared" ca="1" si="15"/>
        <v>1</v>
      </c>
      <c r="S27" s="50">
        <f t="shared" ca="1" si="0"/>
        <v>74</v>
      </c>
      <c r="T27" s="51">
        <f t="shared" ca="1" si="1"/>
        <v>69913089.932400003</v>
      </c>
      <c r="U27" s="51">
        <f t="shared" ca="1" si="16"/>
        <v>704130.899324</v>
      </c>
      <c r="V27" s="51">
        <f t="shared" ca="1" si="2"/>
        <v>2960</v>
      </c>
      <c r="W27" s="51">
        <f t="shared" ca="1" si="3"/>
        <v>315</v>
      </c>
      <c r="X27" s="52">
        <f t="shared" ca="1" si="17"/>
        <v>174782.724831</v>
      </c>
      <c r="Y27" s="58">
        <f t="shared" ca="1" si="18"/>
        <v>0.67272552199598712</v>
      </c>
      <c r="Z27" s="49">
        <f t="shared" ca="1" si="19"/>
        <v>1</v>
      </c>
      <c r="AA27" s="50">
        <f t="shared" ca="1" si="4"/>
        <v>81</v>
      </c>
      <c r="AB27" s="51">
        <f t="shared" ca="1" si="5"/>
        <v>75506137.126992002</v>
      </c>
      <c r="AC27" s="51">
        <f t="shared" ca="1" si="20"/>
        <v>760061.37126992003</v>
      </c>
      <c r="AD27" s="51">
        <f t="shared" ca="1" si="6"/>
        <v>3240</v>
      </c>
      <c r="AE27" s="51">
        <f t="shared" ca="1" si="7"/>
        <v>315</v>
      </c>
      <c r="AF27" s="52">
        <f t="shared" ca="1" si="21"/>
        <v>188765.34281748001</v>
      </c>
      <c r="AG27" s="58">
        <f t="shared" ca="1" si="22"/>
        <v>0.45639429130050935</v>
      </c>
      <c r="AH27" s="49">
        <f t="shared" ca="1" si="23"/>
        <v>1</v>
      </c>
      <c r="AI27" s="50">
        <f t="shared" ca="1" si="8"/>
        <v>89</v>
      </c>
      <c r="AJ27" s="51">
        <f t="shared" ca="1" si="9"/>
        <v>81546628.097151369</v>
      </c>
      <c r="AK27" s="51">
        <f t="shared" ca="1" si="24"/>
        <v>820466.28097151371</v>
      </c>
      <c r="AL27" s="51">
        <f t="shared" ca="1" si="10"/>
        <v>3560</v>
      </c>
      <c r="AM27" s="51">
        <f t="shared" ca="1" si="11"/>
        <v>360</v>
      </c>
      <c r="AN27" s="52">
        <f t="shared" ca="1" si="25"/>
        <v>203866.57024287843</v>
      </c>
      <c r="AO27" s="60">
        <f t="shared" ca="1" si="12"/>
        <v>2284658.5515654339</v>
      </c>
      <c r="AP27" s="51">
        <f t="shared" ca="1" si="12"/>
        <v>9760</v>
      </c>
      <c r="AQ27" s="51">
        <f t="shared" ca="1" si="12"/>
        <v>990</v>
      </c>
      <c r="AR27" s="51">
        <f t="shared" ref="AR27:AR57" ca="1" si="28">AN27+AF27+X27</f>
        <v>567414.63789135846</v>
      </c>
      <c r="AS27" s="51">
        <f t="shared" ca="1" si="13"/>
        <v>9000</v>
      </c>
      <c r="AT27" s="51">
        <f t="shared" ca="1" si="26"/>
        <v>7000</v>
      </c>
      <c r="AU27" s="52">
        <f t="shared" ca="1" si="27"/>
        <v>1690493.9136740754</v>
      </c>
    </row>
    <row r="28" spans="10:47" x14ac:dyDescent="0.35">
      <c r="J28" s="4" t="s">
        <v>59</v>
      </c>
      <c r="K28" s="9">
        <v>3</v>
      </c>
      <c r="L28" s="9">
        <v>1</v>
      </c>
      <c r="M28" s="11">
        <v>0.01</v>
      </c>
      <c r="N28" s="12">
        <v>3</v>
      </c>
      <c r="O28" s="9">
        <v>2</v>
      </c>
      <c r="P28" s="47">
        <v>7400137.9000000004</v>
      </c>
      <c r="Q28" s="48">
        <f t="shared" ref="Q28:Q57" ca="1" si="29">RAND()</f>
        <v>0.38502053591386509</v>
      </c>
      <c r="R28" s="49">
        <f t="shared" ref="R28:R57" ca="1" si="30">IF(Q28&lt;0.1,0,1)</f>
        <v>1</v>
      </c>
      <c r="S28" s="50">
        <f t="shared" ref="S28:S57" ca="1" si="31">ROUND(O28*(1+$C$4),0)*R28</f>
        <v>2</v>
      </c>
      <c r="T28" s="51">
        <f t="shared" ref="T28:T57" ca="1" si="32">P28*(1+$C$6)*R28</f>
        <v>7992148.932000001</v>
      </c>
      <c r="U28" s="51">
        <f t="shared" ref="U28:U57" ca="1" si="33">(5000+T28*0.01)*R28</f>
        <v>84921.489320000008</v>
      </c>
      <c r="V28" s="51">
        <f t="shared" ref="V28:V57" ca="1" si="34">S28*Service_charge*R28</f>
        <v>80</v>
      </c>
      <c r="W28" s="51">
        <f t="shared" ref="W28:W57" ca="1" si="35">(S28-O28)*Issue_card*R28</f>
        <v>0</v>
      </c>
      <c r="X28" s="52">
        <f t="shared" ref="X28:X57" ca="1" si="36">T28*$M28*$N28/12*R28</f>
        <v>19980.372330000002</v>
      </c>
      <c r="Y28" s="58">
        <f t="shared" ref="Y28:Y57" ca="1" si="37">RAND()</f>
        <v>9.9449584956717074E-2</v>
      </c>
      <c r="Z28" s="49">
        <f t="shared" ref="Z28:Z57" ca="1" si="38">IF(R28=0,0,IF(Y28&lt;0.1,0,1))</f>
        <v>0</v>
      </c>
      <c r="AA28" s="50">
        <f t="shared" ref="AA28:AA57" ca="1" si="39">ROUND(S28*(1+$D$4),0)*Z28</f>
        <v>0</v>
      </c>
      <c r="AB28" s="51">
        <f t="shared" ref="AB28:AB57" ca="1" si="40">T28*(1+$D$6)*Z28</f>
        <v>0</v>
      </c>
      <c r="AC28" s="51">
        <f t="shared" ref="AC28:AC57" ca="1" si="41">(5000+AB28*0.01)*Z28</f>
        <v>0</v>
      </c>
      <c r="AD28" s="51">
        <f t="shared" ref="AD28:AD57" ca="1" si="42">AA28*Service_charge*Z28</f>
        <v>0</v>
      </c>
      <c r="AE28" s="51">
        <f t="shared" ref="AE28:AE57" ca="1" si="43">(AA28-S28)*Issue_card*Z28</f>
        <v>0</v>
      </c>
      <c r="AF28" s="52">
        <f t="shared" ref="AF28:AF57" ca="1" si="44">AB28*$M28*$N28/12*Z28</f>
        <v>0</v>
      </c>
      <c r="AG28" s="58">
        <f t="shared" ref="AG28:AG57" ca="1" si="45">RAND()</f>
        <v>4.5750535128757819E-2</v>
      </c>
      <c r="AH28" s="49">
        <f t="shared" ref="AH28:AH57" ca="1" si="46">IF(Z28=0,0,IF(AG28&lt;0.1,0,1))</f>
        <v>0</v>
      </c>
      <c r="AI28" s="50">
        <f t="shared" ref="AI28:AI57" ca="1" si="47">ROUND(AA28*(1+$E$4),0)*AH28</f>
        <v>0</v>
      </c>
      <c r="AJ28" s="51">
        <f t="shared" ref="AJ28:AJ57" ca="1" si="48">AB28*(1+$E$6)*AH28</f>
        <v>0</v>
      </c>
      <c r="AK28" s="51">
        <f t="shared" ref="AK28:AK57" ca="1" si="49">(5000+AJ28*0.01)*AH28</f>
        <v>0</v>
      </c>
      <c r="AL28" s="51">
        <f t="shared" ref="AL28:AL57" ca="1" si="50">AI28*Service_charge*AH28</f>
        <v>0</v>
      </c>
      <c r="AM28" s="51">
        <f t="shared" ref="AM28:AM57" ca="1" si="51">(AI28-AA28)*Issue_card*AH28</f>
        <v>0</v>
      </c>
      <c r="AN28" s="52">
        <f t="shared" ref="AN28:AN57" ca="1" si="52">AJ28*$M28*$N28/12*AH28</f>
        <v>0</v>
      </c>
      <c r="AO28" s="60">
        <f t="shared" ref="AO28:AQ57" ca="1" si="53">AK28+AC28+U28</f>
        <v>84921.489320000008</v>
      </c>
      <c r="AP28" s="51">
        <f t="shared" ca="1" si="53"/>
        <v>80</v>
      </c>
      <c r="AQ28" s="51">
        <f t="shared" ca="1" si="53"/>
        <v>0</v>
      </c>
      <c r="AR28" s="51">
        <f t="shared" ca="1" si="28"/>
        <v>19980.372330000002</v>
      </c>
      <c r="AS28" s="51">
        <f t="shared" ref="AS28:AS57" ca="1" si="54">VLOOKUP(L28,Client_Level_Cost,3,FALSE)*(AH28+Z28+R28)</f>
        <v>1500</v>
      </c>
      <c r="AT28" s="51">
        <f t="shared" ref="AT28:AT57" ca="1" si="55">R28*VLOOKUP(L28,Client_Level_Cost,2)</f>
        <v>2000</v>
      </c>
      <c r="AU28" s="52">
        <f t="shared" ref="AU28:AU57" ca="1" si="56">AO28-SUM(AP28:AT28)</f>
        <v>61361.11699000001</v>
      </c>
    </row>
    <row r="29" spans="10:47" x14ac:dyDescent="0.35">
      <c r="J29" s="4" t="s">
        <v>60</v>
      </c>
      <c r="K29" s="9">
        <v>3</v>
      </c>
      <c r="L29" s="9">
        <v>1</v>
      </c>
      <c r="M29" s="11">
        <v>0.01</v>
      </c>
      <c r="N29" s="12">
        <v>3</v>
      </c>
      <c r="O29" s="9">
        <v>73</v>
      </c>
      <c r="P29" s="47">
        <v>1036023.69</v>
      </c>
      <c r="Q29" s="48">
        <f t="shared" ca="1" si="29"/>
        <v>0.63012469842431262</v>
      </c>
      <c r="R29" s="49">
        <f t="shared" ca="1" si="30"/>
        <v>1</v>
      </c>
      <c r="S29" s="50">
        <f t="shared" ca="1" si="31"/>
        <v>80</v>
      </c>
      <c r="T29" s="51">
        <f t="shared" ca="1" si="32"/>
        <v>1118905.5852000001</v>
      </c>
      <c r="U29" s="51">
        <f t="shared" ca="1" si="33"/>
        <v>16189.055852000001</v>
      </c>
      <c r="V29" s="51">
        <f t="shared" ca="1" si="34"/>
        <v>3200</v>
      </c>
      <c r="W29" s="51">
        <f t="shared" ca="1" si="35"/>
        <v>315</v>
      </c>
      <c r="X29" s="52">
        <f t="shared" ca="1" si="36"/>
        <v>2797.2639629999999</v>
      </c>
      <c r="Y29" s="58">
        <f t="shared" ca="1" si="37"/>
        <v>5.9450060672645355E-2</v>
      </c>
      <c r="Z29" s="49">
        <f t="shared" ca="1" si="38"/>
        <v>0</v>
      </c>
      <c r="AA29" s="50">
        <f t="shared" ca="1" si="39"/>
        <v>0</v>
      </c>
      <c r="AB29" s="51">
        <f t="shared" ca="1" si="40"/>
        <v>0</v>
      </c>
      <c r="AC29" s="51">
        <f t="shared" ca="1" si="41"/>
        <v>0</v>
      </c>
      <c r="AD29" s="51">
        <f t="shared" ca="1" si="42"/>
        <v>0</v>
      </c>
      <c r="AE29" s="51">
        <f t="shared" ca="1" si="43"/>
        <v>0</v>
      </c>
      <c r="AF29" s="52">
        <f t="shared" ca="1" si="44"/>
        <v>0</v>
      </c>
      <c r="AG29" s="58">
        <f t="shared" ca="1" si="45"/>
        <v>9.8116866289726934E-2</v>
      </c>
      <c r="AH29" s="49">
        <f t="shared" ca="1" si="46"/>
        <v>0</v>
      </c>
      <c r="AI29" s="50">
        <f t="shared" ca="1" si="47"/>
        <v>0</v>
      </c>
      <c r="AJ29" s="51">
        <f t="shared" ca="1" si="48"/>
        <v>0</v>
      </c>
      <c r="AK29" s="51">
        <f t="shared" ca="1" si="49"/>
        <v>0</v>
      </c>
      <c r="AL29" s="51">
        <f t="shared" ca="1" si="50"/>
        <v>0</v>
      </c>
      <c r="AM29" s="51">
        <f t="shared" ca="1" si="51"/>
        <v>0</v>
      </c>
      <c r="AN29" s="52">
        <f t="shared" ca="1" si="52"/>
        <v>0</v>
      </c>
      <c r="AO29" s="60">
        <f t="shared" ca="1" si="53"/>
        <v>16189.055852000001</v>
      </c>
      <c r="AP29" s="51">
        <f t="shared" ca="1" si="53"/>
        <v>3200</v>
      </c>
      <c r="AQ29" s="51">
        <f t="shared" ca="1" si="53"/>
        <v>315</v>
      </c>
      <c r="AR29" s="51">
        <f t="shared" ca="1" si="28"/>
        <v>2797.2639629999999</v>
      </c>
      <c r="AS29" s="51">
        <f t="shared" ca="1" si="54"/>
        <v>1500</v>
      </c>
      <c r="AT29" s="51">
        <f t="shared" ca="1" si="55"/>
        <v>2000</v>
      </c>
      <c r="AU29" s="52">
        <f t="shared" ca="1" si="56"/>
        <v>6376.7918890000019</v>
      </c>
    </row>
    <row r="30" spans="10:47" x14ac:dyDescent="0.35">
      <c r="J30" s="4" t="s">
        <v>61</v>
      </c>
      <c r="K30" s="9">
        <v>3</v>
      </c>
      <c r="L30" s="9">
        <v>3</v>
      </c>
      <c r="M30" s="11">
        <v>0.01</v>
      </c>
      <c r="N30" s="12">
        <v>3</v>
      </c>
      <c r="O30" s="9">
        <v>8</v>
      </c>
      <c r="P30" s="47">
        <v>124685.4</v>
      </c>
      <c r="Q30" s="48">
        <f t="shared" ca="1" si="29"/>
        <v>0.46463687364230599</v>
      </c>
      <c r="R30" s="49">
        <f t="shared" ca="1" si="30"/>
        <v>1</v>
      </c>
      <c r="S30" s="50">
        <f t="shared" ca="1" si="31"/>
        <v>9</v>
      </c>
      <c r="T30" s="51">
        <f t="shared" ca="1" si="32"/>
        <v>134660.23199999999</v>
      </c>
      <c r="U30" s="51">
        <f t="shared" ca="1" si="33"/>
        <v>6346.60232</v>
      </c>
      <c r="V30" s="51">
        <f t="shared" ca="1" si="34"/>
        <v>360</v>
      </c>
      <c r="W30" s="51">
        <f t="shared" ca="1" si="35"/>
        <v>45</v>
      </c>
      <c r="X30" s="52">
        <f t="shared" ca="1" si="36"/>
        <v>336.65057999999999</v>
      </c>
      <c r="Y30" s="58">
        <f t="shared" ca="1" si="37"/>
        <v>0.41140095069682547</v>
      </c>
      <c r="Z30" s="49">
        <f t="shared" ca="1" si="38"/>
        <v>1</v>
      </c>
      <c r="AA30" s="50">
        <f t="shared" ca="1" si="39"/>
        <v>10</v>
      </c>
      <c r="AB30" s="51">
        <f t="shared" ca="1" si="40"/>
        <v>145433.05056</v>
      </c>
      <c r="AC30" s="51">
        <f t="shared" ca="1" si="41"/>
        <v>6454.3305055999999</v>
      </c>
      <c r="AD30" s="51">
        <f t="shared" ca="1" si="42"/>
        <v>400</v>
      </c>
      <c r="AE30" s="51">
        <f t="shared" ca="1" si="43"/>
        <v>45</v>
      </c>
      <c r="AF30" s="52">
        <f t="shared" ca="1" si="44"/>
        <v>363.58262640000004</v>
      </c>
      <c r="AG30" s="58">
        <f t="shared" ca="1" si="45"/>
        <v>0.40878733917716403</v>
      </c>
      <c r="AH30" s="49">
        <f t="shared" ca="1" si="46"/>
        <v>1</v>
      </c>
      <c r="AI30" s="50">
        <f t="shared" ca="1" si="47"/>
        <v>11</v>
      </c>
      <c r="AJ30" s="51">
        <f t="shared" ca="1" si="48"/>
        <v>157067.69460480002</v>
      </c>
      <c r="AK30" s="51">
        <f t="shared" ca="1" si="49"/>
        <v>6570.676946048</v>
      </c>
      <c r="AL30" s="51">
        <f t="shared" ca="1" si="50"/>
        <v>440</v>
      </c>
      <c r="AM30" s="51">
        <f t="shared" ca="1" si="51"/>
        <v>45</v>
      </c>
      <c r="AN30" s="52">
        <f t="shared" ca="1" si="52"/>
        <v>392.66923651200005</v>
      </c>
      <c r="AO30" s="60">
        <f t="shared" ca="1" si="53"/>
        <v>19371.609771648</v>
      </c>
      <c r="AP30" s="51">
        <f t="shared" ca="1" si="53"/>
        <v>1200</v>
      </c>
      <c r="AQ30" s="51">
        <f t="shared" ca="1" si="53"/>
        <v>135</v>
      </c>
      <c r="AR30" s="51">
        <f t="shared" ca="1" si="28"/>
        <v>1092.902442912</v>
      </c>
      <c r="AS30" s="51">
        <f t="shared" ca="1" si="54"/>
        <v>9000</v>
      </c>
      <c r="AT30" s="51">
        <f t="shared" ca="1" si="55"/>
        <v>7000</v>
      </c>
      <c r="AU30" s="52">
        <f t="shared" ca="1" si="56"/>
        <v>943.70732873599991</v>
      </c>
    </row>
    <row r="31" spans="10:47" x14ac:dyDescent="0.35">
      <c r="J31" s="4" t="s">
        <v>62</v>
      </c>
      <c r="K31" s="9">
        <v>4</v>
      </c>
      <c r="L31" s="9">
        <v>2</v>
      </c>
      <c r="M31" s="11">
        <v>0.02</v>
      </c>
      <c r="N31" s="12">
        <v>3</v>
      </c>
      <c r="O31" s="9">
        <v>181</v>
      </c>
      <c r="P31" s="47">
        <v>2214314.75</v>
      </c>
      <c r="Q31" s="48">
        <f t="shared" ca="1" si="29"/>
        <v>0.11891734072386639</v>
      </c>
      <c r="R31" s="49">
        <f t="shared" ca="1" si="30"/>
        <v>1</v>
      </c>
      <c r="S31" s="50">
        <f t="shared" ca="1" si="31"/>
        <v>199</v>
      </c>
      <c r="T31" s="51">
        <f t="shared" ca="1" si="32"/>
        <v>2391459.9300000002</v>
      </c>
      <c r="U31" s="51">
        <f t="shared" ca="1" si="33"/>
        <v>28914.599300000002</v>
      </c>
      <c r="V31" s="51">
        <f t="shared" ca="1" si="34"/>
        <v>7960</v>
      </c>
      <c r="W31" s="51">
        <f t="shared" ca="1" si="35"/>
        <v>810</v>
      </c>
      <c r="X31" s="52">
        <f t="shared" ca="1" si="36"/>
        <v>11957.299650000001</v>
      </c>
      <c r="Y31" s="58">
        <f t="shared" ca="1" si="37"/>
        <v>0.8685633548840398</v>
      </c>
      <c r="Z31" s="49">
        <f t="shared" ca="1" si="38"/>
        <v>1</v>
      </c>
      <c r="AA31" s="50">
        <f t="shared" ca="1" si="39"/>
        <v>219</v>
      </c>
      <c r="AB31" s="51">
        <f t="shared" ca="1" si="40"/>
        <v>2582776.7244000002</v>
      </c>
      <c r="AC31" s="51">
        <f t="shared" ca="1" si="41"/>
        <v>30827.767244000002</v>
      </c>
      <c r="AD31" s="51">
        <f t="shared" ca="1" si="42"/>
        <v>8760</v>
      </c>
      <c r="AE31" s="51">
        <f t="shared" ca="1" si="43"/>
        <v>900</v>
      </c>
      <c r="AF31" s="52">
        <f t="shared" ca="1" si="44"/>
        <v>12913.883622000001</v>
      </c>
      <c r="AG31" s="58">
        <f t="shared" ca="1" si="45"/>
        <v>0.31236768713219609</v>
      </c>
      <c r="AH31" s="49">
        <f t="shared" ca="1" si="46"/>
        <v>1</v>
      </c>
      <c r="AI31" s="50">
        <f t="shared" ca="1" si="47"/>
        <v>241</v>
      </c>
      <c r="AJ31" s="51">
        <f t="shared" ca="1" si="48"/>
        <v>2789398.8623520005</v>
      </c>
      <c r="AK31" s="51">
        <f t="shared" ca="1" si="49"/>
        <v>32893.98862352001</v>
      </c>
      <c r="AL31" s="51">
        <f t="shared" ca="1" si="50"/>
        <v>9640</v>
      </c>
      <c r="AM31" s="51">
        <f t="shared" ca="1" si="51"/>
        <v>990</v>
      </c>
      <c r="AN31" s="52">
        <f t="shared" ca="1" si="52"/>
        <v>13946.994311760003</v>
      </c>
      <c r="AO31" s="60">
        <f t="shared" ca="1" si="53"/>
        <v>92636.355167520014</v>
      </c>
      <c r="AP31" s="51">
        <f t="shared" ca="1" si="53"/>
        <v>26360</v>
      </c>
      <c r="AQ31" s="51">
        <f t="shared" ca="1" si="53"/>
        <v>2700</v>
      </c>
      <c r="AR31" s="51">
        <f t="shared" ca="1" si="28"/>
        <v>38818.177583760007</v>
      </c>
      <c r="AS31" s="51">
        <f t="shared" ca="1" si="54"/>
        <v>6000</v>
      </c>
      <c r="AT31" s="51">
        <f t="shared" ca="1" si="55"/>
        <v>5000</v>
      </c>
      <c r="AU31" s="52">
        <f t="shared" ca="1" si="56"/>
        <v>13758.177583760014</v>
      </c>
    </row>
    <row r="32" spans="10:47" x14ac:dyDescent="0.35">
      <c r="J32" s="4" t="s">
        <v>63</v>
      </c>
      <c r="K32" s="9">
        <v>3</v>
      </c>
      <c r="L32" s="9">
        <v>3</v>
      </c>
      <c r="M32" s="11">
        <v>0.01</v>
      </c>
      <c r="N32" s="12">
        <v>3</v>
      </c>
      <c r="O32" s="9">
        <v>196</v>
      </c>
      <c r="P32" s="47">
        <v>13848276</v>
      </c>
      <c r="Q32" s="48">
        <f t="shared" ca="1" si="29"/>
        <v>0.57956300297490815</v>
      </c>
      <c r="R32" s="49">
        <f t="shared" ca="1" si="30"/>
        <v>1</v>
      </c>
      <c r="S32" s="50">
        <f t="shared" ca="1" si="31"/>
        <v>216</v>
      </c>
      <c r="T32" s="51">
        <f t="shared" ca="1" si="32"/>
        <v>14956138.08</v>
      </c>
      <c r="U32" s="51">
        <f t="shared" ca="1" si="33"/>
        <v>154561.38080000001</v>
      </c>
      <c r="V32" s="51">
        <f t="shared" ca="1" si="34"/>
        <v>8640</v>
      </c>
      <c r="W32" s="51">
        <f t="shared" ca="1" si="35"/>
        <v>900</v>
      </c>
      <c r="X32" s="52">
        <f t="shared" ca="1" si="36"/>
        <v>37390.345200000003</v>
      </c>
      <c r="Y32" s="58">
        <f t="shared" ca="1" si="37"/>
        <v>0.18654842496567747</v>
      </c>
      <c r="Z32" s="49">
        <f t="shared" ca="1" si="38"/>
        <v>1</v>
      </c>
      <c r="AA32" s="50">
        <f t="shared" ca="1" si="39"/>
        <v>238</v>
      </c>
      <c r="AB32" s="51">
        <f t="shared" ca="1" si="40"/>
        <v>16152629.126400001</v>
      </c>
      <c r="AC32" s="51">
        <f t="shared" ca="1" si="41"/>
        <v>166526.29126400003</v>
      </c>
      <c r="AD32" s="51">
        <f t="shared" ca="1" si="42"/>
        <v>9520</v>
      </c>
      <c r="AE32" s="51">
        <f t="shared" ca="1" si="43"/>
        <v>990</v>
      </c>
      <c r="AF32" s="52">
        <f t="shared" ca="1" si="44"/>
        <v>40381.572816000007</v>
      </c>
      <c r="AG32" s="58">
        <f t="shared" ca="1" si="45"/>
        <v>0.63282987272823032</v>
      </c>
      <c r="AH32" s="49">
        <f t="shared" ca="1" si="46"/>
        <v>1</v>
      </c>
      <c r="AI32" s="50">
        <f t="shared" ca="1" si="47"/>
        <v>262</v>
      </c>
      <c r="AJ32" s="51">
        <f t="shared" ca="1" si="48"/>
        <v>17444839.456512004</v>
      </c>
      <c r="AK32" s="51">
        <f t="shared" ca="1" si="49"/>
        <v>179448.39456512005</v>
      </c>
      <c r="AL32" s="51">
        <f t="shared" ca="1" si="50"/>
        <v>10480</v>
      </c>
      <c r="AM32" s="51">
        <f t="shared" ca="1" si="51"/>
        <v>1080</v>
      </c>
      <c r="AN32" s="52">
        <f t="shared" ca="1" si="52"/>
        <v>43612.098641280012</v>
      </c>
      <c r="AO32" s="60">
        <f t="shared" ca="1" si="53"/>
        <v>500536.06662912015</v>
      </c>
      <c r="AP32" s="51">
        <f t="shared" ca="1" si="53"/>
        <v>28640</v>
      </c>
      <c r="AQ32" s="51">
        <f t="shared" ca="1" si="53"/>
        <v>2970</v>
      </c>
      <c r="AR32" s="51">
        <f t="shared" ca="1" si="28"/>
        <v>121384.01665728004</v>
      </c>
      <c r="AS32" s="51">
        <f t="shared" ca="1" si="54"/>
        <v>9000</v>
      </c>
      <c r="AT32" s="51">
        <f t="shared" ca="1" si="55"/>
        <v>7000</v>
      </c>
      <c r="AU32" s="52">
        <f t="shared" ca="1" si="56"/>
        <v>331542.04997184011</v>
      </c>
    </row>
    <row r="33" spans="10:47" x14ac:dyDescent="0.35">
      <c r="J33" s="4" t="s">
        <v>64</v>
      </c>
      <c r="K33" s="9">
        <v>4</v>
      </c>
      <c r="L33" s="9">
        <v>2</v>
      </c>
      <c r="M33" s="11">
        <v>0.02</v>
      </c>
      <c r="N33" s="12">
        <v>3</v>
      </c>
      <c r="O33" s="9">
        <v>59</v>
      </c>
      <c r="P33" s="47">
        <v>423015</v>
      </c>
      <c r="Q33" s="48">
        <f t="shared" ca="1" si="29"/>
        <v>0.63539466005740641</v>
      </c>
      <c r="R33" s="49">
        <f t="shared" ca="1" si="30"/>
        <v>1</v>
      </c>
      <c r="S33" s="50">
        <f t="shared" ca="1" si="31"/>
        <v>65</v>
      </c>
      <c r="T33" s="51">
        <f t="shared" ca="1" si="32"/>
        <v>456856.2</v>
      </c>
      <c r="U33" s="51">
        <f t="shared" ca="1" si="33"/>
        <v>9568.5619999999999</v>
      </c>
      <c r="V33" s="51">
        <f t="shared" ca="1" si="34"/>
        <v>2600</v>
      </c>
      <c r="W33" s="51">
        <f t="shared" ca="1" si="35"/>
        <v>270</v>
      </c>
      <c r="X33" s="52">
        <f t="shared" ca="1" si="36"/>
        <v>2284.2809999999999</v>
      </c>
      <c r="Y33" s="58">
        <f t="shared" ca="1" si="37"/>
        <v>0.14720517727160021</v>
      </c>
      <c r="Z33" s="49">
        <f t="shared" ca="1" si="38"/>
        <v>1</v>
      </c>
      <c r="AA33" s="50">
        <f t="shared" ca="1" si="39"/>
        <v>72</v>
      </c>
      <c r="AB33" s="51">
        <f t="shared" ca="1" si="40"/>
        <v>493404.69600000005</v>
      </c>
      <c r="AC33" s="51">
        <f t="shared" ca="1" si="41"/>
        <v>9934.0469599999997</v>
      </c>
      <c r="AD33" s="51">
        <f t="shared" ca="1" si="42"/>
        <v>2880</v>
      </c>
      <c r="AE33" s="51">
        <f t="shared" ca="1" si="43"/>
        <v>315</v>
      </c>
      <c r="AF33" s="52">
        <f t="shared" ca="1" si="44"/>
        <v>2467.0234800000003</v>
      </c>
      <c r="AG33" s="58">
        <f t="shared" ca="1" si="45"/>
        <v>5.1319380428277217E-2</v>
      </c>
      <c r="AH33" s="49">
        <f t="shared" ca="1" si="46"/>
        <v>0</v>
      </c>
      <c r="AI33" s="50">
        <f t="shared" ca="1" si="47"/>
        <v>0</v>
      </c>
      <c r="AJ33" s="51">
        <f t="shared" ca="1" si="48"/>
        <v>0</v>
      </c>
      <c r="AK33" s="51">
        <f t="shared" ca="1" si="49"/>
        <v>0</v>
      </c>
      <c r="AL33" s="51">
        <f t="shared" ca="1" si="50"/>
        <v>0</v>
      </c>
      <c r="AM33" s="51">
        <f t="shared" ca="1" si="51"/>
        <v>0</v>
      </c>
      <c r="AN33" s="52">
        <f t="shared" ca="1" si="52"/>
        <v>0</v>
      </c>
      <c r="AO33" s="60">
        <f t="shared" ca="1" si="53"/>
        <v>19502.608959999998</v>
      </c>
      <c r="AP33" s="51">
        <f t="shared" ca="1" si="53"/>
        <v>5480</v>
      </c>
      <c r="AQ33" s="51">
        <f t="shared" ca="1" si="53"/>
        <v>585</v>
      </c>
      <c r="AR33" s="51">
        <f t="shared" ca="1" si="28"/>
        <v>4751.3044800000007</v>
      </c>
      <c r="AS33" s="51">
        <f t="shared" ca="1" si="54"/>
        <v>4000</v>
      </c>
      <c r="AT33" s="51">
        <f t="shared" ca="1" si="55"/>
        <v>5000</v>
      </c>
      <c r="AU33" s="52">
        <f t="shared" ca="1" si="56"/>
        <v>-313.69552000000112</v>
      </c>
    </row>
    <row r="34" spans="10:47" x14ac:dyDescent="0.35">
      <c r="J34" s="4" t="s">
        <v>65</v>
      </c>
      <c r="K34" s="9">
        <v>4</v>
      </c>
      <c r="L34" s="9">
        <v>1</v>
      </c>
      <c r="M34" s="11">
        <v>0.02</v>
      </c>
      <c r="N34" s="12">
        <v>3</v>
      </c>
      <c r="O34" s="9">
        <v>22</v>
      </c>
      <c r="P34" s="47">
        <v>351501.49</v>
      </c>
      <c r="Q34" s="48">
        <f t="shared" ca="1" si="29"/>
        <v>0.9218416469202837</v>
      </c>
      <c r="R34" s="49">
        <f t="shared" ca="1" si="30"/>
        <v>1</v>
      </c>
      <c r="S34" s="50">
        <f t="shared" ca="1" si="31"/>
        <v>24</v>
      </c>
      <c r="T34" s="51">
        <f t="shared" ca="1" si="32"/>
        <v>379621.60920000001</v>
      </c>
      <c r="U34" s="51">
        <f t="shared" ca="1" si="33"/>
        <v>8796.2160920000006</v>
      </c>
      <c r="V34" s="51">
        <f t="shared" ca="1" si="34"/>
        <v>960</v>
      </c>
      <c r="W34" s="51">
        <f t="shared" ca="1" si="35"/>
        <v>90</v>
      </c>
      <c r="X34" s="52">
        <f t="shared" ca="1" si="36"/>
        <v>1898.1080460000001</v>
      </c>
      <c r="Y34" s="58">
        <f t="shared" ca="1" si="37"/>
        <v>0.60363778884651287</v>
      </c>
      <c r="Z34" s="49">
        <f t="shared" ca="1" si="38"/>
        <v>1</v>
      </c>
      <c r="AA34" s="50">
        <f t="shared" ca="1" si="39"/>
        <v>26</v>
      </c>
      <c r="AB34" s="51">
        <f t="shared" ca="1" si="40"/>
        <v>409991.33793600003</v>
      </c>
      <c r="AC34" s="51">
        <f t="shared" ca="1" si="41"/>
        <v>9099.9133793600013</v>
      </c>
      <c r="AD34" s="51">
        <f t="shared" ca="1" si="42"/>
        <v>1040</v>
      </c>
      <c r="AE34" s="51">
        <f t="shared" ca="1" si="43"/>
        <v>90</v>
      </c>
      <c r="AF34" s="52">
        <f t="shared" ca="1" si="44"/>
        <v>2049.9566896800002</v>
      </c>
      <c r="AG34" s="58">
        <f t="shared" ca="1" si="45"/>
        <v>0.87343838886164482</v>
      </c>
      <c r="AH34" s="49">
        <f t="shared" ca="1" si="46"/>
        <v>1</v>
      </c>
      <c r="AI34" s="50">
        <f t="shared" ca="1" si="47"/>
        <v>29</v>
      </c>
      <c r="AJ34" s="51">
        <f t="shared" ca="1" si="48"/>
        <v>442790.64497088006</v>
      </c>
      <c r="AK34" s="51">
        <f t="shared" ca="1" si="49"/>
        <v>9427.9064497088002</v>
      </c>
      <c r="AL34" s="51">
        <f t="shared" ca="1" si="50"/>
        <v>1160</v>
      </c>
      <c r="AM34" s="51">
        <f t="shared" ca="1" si="51"/>
        <v>135</v>
      </c>
      <c r="AN34" s="52">
        <f t="shared" ca="1" si="52"/>
        <v>2213.9532248544006</v>
      </c>
      <c r="AO34" s="60">
        <f t="shared" ca="1" si="53"/>
        <v>27324.035921068804</v>
      </c>
      <c r="AP34" s="51">
        <f t="shared" ca="1" si="53"/>
        <v>3160</v>
      </c>
      <c r="AQ34" s="51">
        <f t="shared" ca="1" si="53"/>
        <v>315</v>
      </c>
      <c r="AR34" s="51">
        <f t="shared" ca="1" si="28"/>
        <v>6162.017960534401</v>
      </c>
      <c r="AS34" s="51">
        <f t="shared" ca="1" si="54"/>
        <v>4500</v>
      </c>
      <c r="AT34" s="51">
        <f t="shared" ca="1" si="55"/>
        <v>2000</v>
      </c>
      <c r="AU34" s="52">
        <f t="shared" ca="1" si="56"/>
        <v>11187.017960534402</v>
      </c>
    </row>
    <row r="35" spans="10:47" x14ac:dyDescent="0.35">
      <c r="J35" s="4" t="s">
        <v>66</v>
      </c>
      <c r="K35" s="9">
        <v>4</v>
      </c>
      <c r="L35" s="9">
        <v>2</v>
      </c>
      <c r="M35" s="11">
        <v>0.02</v>
      </c>
      <c r="N35" s="12">
        <v>3</v>
      </c>
      <c r="O35" s="9">
        <v>5</v>
      </c>
      <c r="P35" s="47">
        <v>53014.12</v>
      </c>
      <c r="Q35" s="48">
        <f t="shared" ca="1" si="29"/>
        <v>0.1826085108921065</v>
      </c>
      <c r="R35" s="49">
        <f t="shared" ca="1" si="30"/>
        <v>1</v>
      </c>
      <c r="S35" s="50">
        <f t="shared" ca="1" si="31"/>
        <v>6</v>
      </c>
      <c r="T35" s="51">
        <f t="shared" ca="1" si="32"/>
        <v>57255.24960000001</v>
      </c>
      <c r="U35" s="51">
        <f t="shared" ca="1" si="33"/>
        <v>5572.5524960000002</v>
      </c>
      <c r="V35" s="51">
        <f t="shared" ca="1" si="34"/>
        <v>240</v>
      </c>
      <c r="W35" s="51">
        <f t="shared" ca="1" si="35"/>
        <v>45</v>
      </c>
      <c r="X35" s="52">
        <f t="shared" ca="1" si="36"/>
        <v>286.27624800000007</v>
      </c>
      <c r="Y35" s="58">
        <f t="shared" ca="1" si="37"/>
        <v>0.9404022666419094</v>
      </c>
      <c r="Z35" s="49">
        <f t="shared" ca="1" si="38"/>
        <v>1</v>
      </c>
      <c r="AA35" s="50">
        <f t="shared" ca="1" si="39"/>
        <v>7</v>
      </c>
      <c r="AB35" s="51">
        <f t="shared" ca="1" si="40"/>
        <v>61835.669568000012</v>
      </c>
      <c r="AC35" s="51">
        <f t="shared" ca="1" si="41"/>
        <v>5618.3566956800005</v>
      </c>
      <c r="AD35" s="51">
        <f t="shared" ca="1" si="42"/>
        <v>280</v>
      </c>
      <c r="AE35" s="51">
        <f t="shared" ca="1" si="43"/>
        <v>45</v>
      </c>
      <c r="AF35" s="52">
        <f t="shared" ca="1" si="44"/>
        <v>309.17834784000007</v>
      </c>
      <c r="AG35" s="58">
        <f t="shared" ca="1" si="45"/>
        <v>0.33416082528311475</v>
      </c>
      <c r="AH35" s="49">
        <f t="shared" ca="1" si="46"/>
        <v>1</v>
      </c>
      <c r="AI35" s="50">
        <f t="shared" ca="1" si="47"/>
        <v>8</v>
      </c>
      <c r="AJ35" s="51">
        <f t="shared" ca="1" si="48"/>
        <v>66782.523133440016</v>
      </c>
      <c r="AK35" s="51">
        <f t="shared" ca="1" si="49"/>
        <v>5667.8252313344001</v>
      </c>
      <c r="AL35" s="51">
        <f t="shared" ca="1" si="50"/>
        <v>320</v>
      </c>
      <c r="AM35" s="51">
        <f t="shared" ca="1" si="51"/>
        <v>45</v>
      </c>
      <c r="AN35" s="52">
        <f t="shared" ca="1" si="52"/>
        <v>333.9126156672001</v>
      </c>
      <c r="AO35" s="60">
        <f t="shared" ca="1" si="53"/>
        <v>16858.734423014401</v>
      </c>
      <c r="AP35" s="51">
        <f t="shared" ca="1" si="53"/>
        <v>840</v>
      </c>
      <c r="AQ35" s="51">
        <f t="shared" ca="1" si="53"/>
        <v>135</v>
      </c>
      <c r="AR35" s="51">
        <f t="shared" ca="1" si="28"/>
        <v>929.36721150720018</v>
      </c>
      <c r="AS35" s="51">
        <f t="shared" ca="1" si="54"/>
        <v>6000</v>
      </c>
      <c r="AT35" s="51">
        <f t="shared" ca="1" si="55"/>
        <v>5000</v>
      </c>
      <c r="AU35" s="52">
        <f t="shared" ca="1" si="56"/>
        <v>3954.3672115072004</v>
      </c>
    </row>
    <row r="36" spans="10:47" x14ac:dyDescent="0.35">
      <c r="J36" s="4" t="s">
        <v>67</v>
      </c>
      <c r="K36" s="9">
        <v>4</v>
      </c>
      <c r="L36" s="9">
        <v>1</v>
      </c>
      <c r="M36" s="11">
        <v>0.02</v>
      </c>
      <c r="N36" s="12">
        <v>3</v>
      </c>
      <c r="O36" s="9">
        <v>41</v>
      </c>
      <c r="P36" s="47">
        <v>1186983.98</v>
      </c>
      <c r="Q36" s="48">
        <f t="shared" ca="1" si="29"/>
        <v>0.25670279722034373</v>
      </c>
      <c r="R36" s="49">
        <f t="shared" ca="1" si="30"/>
        <v>1</v>
      </c>
      <c r="S36" s="50">
        <f t="shared" ca="1" si="31"/>
        <v>45</v>
      </c>
      <c r="T36" s="51">
        <f t="shared" ca="1" si="32"/>
        <v>1281942.6984000001</v>
      </c>
      <c r="U36" s="51">
        <f t="shared" ca="1" si="33"/>
        <v>17819.426984000002</v>
      </c>
      <c r="V36" s="51">
        <f t="shared" ca="1" si="34"/>
        <v>1800</v>
      </c>
      <c r="W36" s="51">
        <f t="shared" ca="1" si="35"/>
        <v>180</v>
      </c>
      <c r="X36" s="52">
        <f t="shared" ca="1" si="36"/>
        <v>6409.7134919999999</v>
      </c>
      <c r="Y36" s="58">
        <f t="shared" ca="1" si="37"/>
        <v>0.64362233561244808</v>
      </c>
      <c r="Z36" s="49">
        <f t="shared" ca="1" si="38"/>
        <v>1</v>
      </c>
      <c r="AA36" s="50">
        <f t="shared" ca="1" si="39"/>
        <v>50</v>
      </c>
      <c r="AB36" s="51">
        <f t="shared" ca="1" si="40"/>
        <v>1384498.1142720003</v>
      </c>
      <c r="AC36" s="51">
        <f t="shared" ca="1" si="41"/>
        <v>18844.981142720004</v>
      </c>
      <c r="AD36" s="51">
        <f t="shared" ca="1" si="42"/>
        <v>2000</v>
      </c>
      <c r="AE36" s="51">
        <f t="shared" ca="1" si="43"/>
        <v>225</v>
      </c>
      <c r="AF36" s="52">
        <f t="shared" ca="1" si="44"/>
        <v>6922.4905713600019</v>
      </c>
      <c r="AG36" s="58">
        <f t="shared" ca="1" si="45"/>
        <v>0.28784717308543739</v>
      </c>
      <c r="AH36" s="49">
        <f t="shared" ca="1" si="46"/>
        <v>1</v>
      </c>
      <c r="AI36" s="50">
        <f t="shared" ca="1" si="47"/>
        <v>55</v>
      </c>
      <c r="AJ36" s="51">
        <f t="shared" ca="1" si="48"/>
        <v>1495257.9634137603</v>
      </c>
      <c r="AK36" s="51">
        <f t="shared" ca="1" si="49"/>
        <v>19952.579634137604</v>
      </c>
      <c r="AL36" s="51">
        <f t="shared" ca="1" si="50"/>
        <v>2200</v>
      </c>
      <c r="AM36" s="51">
        <f t="shared" ca="1" si="51"/>
        <v>225</v>
      </c>
      <c r="AN36" s="52">
        <f t="shared" ca="1" si="52"/>
        <v>7476.2898170688013</v>
      </c>
      <c r="AO36" s="60">
        <f t="shared" ca="1" si="53"/>
        <v>56616.987760857606</v>
      </c>
      <c r="AP36" s="51">
        <f t="shared" ca="1" si="53"/>
        <v>6000</v>
      </c>
      <c r="AQ36" s="51">
        <f t="shared" ca="1" si="53"/>
        <v>630</v>
      </c>
      <c r="AR36" s="51">
        <f t="shared" ca="1" si="28"/>
        <v>20808.493880428803</v>
      </c>
      <c r="AS36" s="51">
        <f t="shared" ca="1" si="54"/>
        <v>4500</v>
      </c>
      <c r="AT36" s="51">
        <f t="shared" ca="1" si="55"/>
        <v>2000</v>
      </c>
      <c r="AU36" s="52">
        <f t="shared" ca="1" si="56"/>
        <v>22678.493880428803</v>
      </c>
    </row>
    <row r="37" spans="10:47" x14ac:dyDescent="0.35">
      <c r="J37" s="4" t="s">
        <v>68</v>
      </c>
      <c r="K37" s="9">
        <v>4</v>
      </c>
      <c r="L37" s="9">
        <v>1</v>
      </c>
      <c r="M37" s="11">
        <v>0.02</v>
      </c>
      <c r="N37" s="12">
        <v>3</v>
      </c>
      <c r="O37" s="9">
        <v>18</v>
      </c>
      <c r="P37" s="47">
        <v>1923571.4</v>
      </c>
      <c r="Q37" s="48">
        <f t="shared" ca="1" si="29"/>
        <v>0.69148551613436382</v>
      </c>
      <c r="R37" s="49">
        <f t="shared" ca="1" si="30"/>
        <v>1</v>
      </c>
      <c r="S37" s="50">
        <f t="shared" ca="1" si="31"/>
        <v>20</v>
      </c>
      <c r="T37" s="51">
        <f t="shared" ca="1" si="32"/>
        <v>2077457.112</v>
      </c>
      <c r="U37" s="51">
        <f t="shared" ca="1" si="33"/>
        <v>25774.571120000001</v>
      </c>
      <c r="V37" s="51">
        <f t="shared" ca="1" si="34"/>
        <v>800</v>
      </c>
      <c r="W37" s="51">
        <f t="shared" ca="1" si="35"/>
        <v>90</v>
      </c>
      <c r="X37" s="52">
        <f t="shared" ca="1" si="36"/>
        <v>10387.28556</v>
      </c>
      <c r="Y37" s="58">
        <f t="shared" ca="1" si="37"/>
        <v>0.5197845896024631</v>
      </c>
      <c r="Z37" s="49">
        <f t="shared" ca="1" si="38"/>
        <v>1</v>
      </c>
      <c r="AA37" s="50">
        <f t="shared" ca="1" si="39"/>
        <v>22</v>
      </c>
      <c r="AB37" s="51">
        <f t="shared" ca="1" si="40"/>
        <v>2243653.68096</v>
      </c>
      <c r="AC37" s="51">
        <f t="shared" ca="1" si="41"/>
        <v>27436.536809600002</v>
      </c>
      <c r="AD37" s="51">
        <f t="shared" ca="1" si="42"/>
        <v>880</v>
      </c>
      <c r="AE37" s="51">
        <f t="shared" ca="1" si="43"/>
        <v>90</v>
      </c>
      <c r="AF37" s="52">
        <f t="shared" ca="1" si="44"/>
        <v>11218.268404800001</v>
      </c>
      <c r="AG37" s="58">
        <f t="shared" ca="1" si="45"/>
        <v>0.94712067794006005</v>
      </c>
      <c r="AH37" s="49">
        <f t="shared" ca="1" si="46"/>
        <v>1</v>
      </c>
      <c r="AI37" s="50">
        <f t="shared" ca="1" si="47"/>
        <v>24</v>
      </c>
      <c r="AJ37" s="51">
        <f t="shared" ca="1" si="48"/>
        <v>2423145.9754368002</v>
      </c>
      <c r="AK37" s="51">
        <f t="shared" ca="1" si="49"/>
        <v>29231.459754368003</v>
      </c>
      <c r="AL37" s="51">
        <f t="shared" ca="1" si="50"/>
        <v>960</v>
      </c>
      <c r="AM37" s="51">
        <f t="shared" ca="1" si="51"/>
        <v>90</v>
      </c>
      <c r="AN37" s="52">
        <f t="shared" ca="1" si="52"/>
        <v>12115.729877184001</v>
      </c>
      <c r="AO37" s="60">
        <f t="shared" ca="1" si="53"/>
        <v>82442.567683967995</v>
      </c>
      <c r="AP37" s="51">
        <f t="shared" ca="1" si="53"/>
        <v>2640</v>
      </c>
      <c r="AQ37" s="51">
        <f t="shared" ca="1" si="53"/>
        <v>270</v>
      </c>
      <c r="AR37" s="51">
        <f t="shared" ca="1" si="28"/>
        <v>33721.283841983997</v>
      </c>
      <c r="AS37" s="51">
        <f t="shared" ca="1" si="54"/>
        <v>4500</v>
      </c>
      <c r="AT37" s="51">
        <f t="shared" ca="1" si="55"/>
        <v>2000</v>
      </c>
      <c r="AU37" s="52">
        <f t="shared" ca="1" si="56"/>
        <v>39311.283841983997</v>
      </c>
    </row>
    <row r="38" spans="10:47" x14ac:dyDescent="0.35">
      <c r="J38" s="4" t="s">
        <v>69</v>
      </c>
      <c r="K38" s="9">
        <v>4</v>
      </c>
      <c r="L38" s="9">
        <v>2</v>
      </c>
      <c r="M38" s="11">
        <v>0.02</v>
      </c>
      <c r="N38" s="12">
        <v>3</v>
      </c>
      <c r="O38" s="9">
        <v>56</v>
      </c>
      <c r="P38" s="47">
        <v>3335862.9</v>
      </c>
      <c r="Q38" s="48">
        <f t="shared" ca="1" si="29"/>
        <v>0.12202019073204595</v>
      </c>
      <c r="R38" s="49">
        <f t="shared" ca="1" si="30"/>
        <v>1</v>
      </c>
      <c r="S38" s="50">
        <f t="shared" ca="1" si="31"/>
        <v>62</v>
      </c>
      <c r="T38" s="51">
        <f t="shared" ca="1" si="32"/>
        <v>3602731.932</v>
      </c>
      <c r="U38" s="51">
        <f t="shared" ca="1" si="33"/>
        <v>41027.319320000002</v>
      </c>
      <c r="V38" s="51">
        <f t="shared" ca="1" si="34"/>
        <v>2480</v>
      </c>
      <c r="W38" s="51">
        <f t="shared" ca="1" si="35"/>
        <v>270</v>
      </c>
      <c r="X38" s="52">
        <f t="shared" ca="1" si="36"/>
        <v>18013.659660000001</v>
      </c>
      <c r="Y38" s="58">
        <f t="shared" ca="1" si="37"/>
        <v>0.78127919065222584</v>
      </c>
      <c r="Z38" s="49">
        <f t="shared" ca="1" si="38"/>
        <v>1</v>
      </c>
      <c r="AA38" s="50">
        <f t="shared" ca="1" si="39"/>
        <v>68</v>
      </c>
      <c r="AB38" s="51">
        <f t="shared" ca="1" si="40"/>
        <v>3890950.4865600001</v>
      </c>
      <c r="AC38" s="51">
        <f t="shared" ca="1" si="41"/>
        <v>43909.5048656</v>
      </c>
      <c r="AD38" s="51">
        <f t="shared" ca="1" si="42"/>
        <v>2720</v>
      </c>
      <c r="AE38" s="51">
        <f t="shared" ca="1" si="43"/>
        <v>270</v>
      </c>
      <c r="AF38" s="52">
        <f t="shared" ca="1" si="44"/>
        <v>19454.7524328</v>
      </c>
      <c r="AG38" s="58">
        <f t="shared" ca="1" si="45"/>
        <v>0.153904081341945</v>
      </c>
      <c r="AH38" s="49">
        <f t="shared" ca="1" si="46"/>
        <v>1</v>
      </c>
      <c r="AI38" s="50">
        <f t="shared" ca="1" si="47"/>
        <v>75</v>
      </c>
      <c r="AJ38" s="51">
        <f t="shared" ca="1" si="48"/>
        <v>4202226.5254848003</v>
      </c>
      <c r="AK38" s="51">
        <f t="shared" ca="1" si="49"/>
        <v>47022.265254848004</v>
      </c>
      <c r="AL38" s="51">
        <f t="shared" ca="1" si="50"/>
        <v>3000</v>
      </c>
      <c r="AM38" s="51">
        <f t="shared" ca="1" si="51"/>
        <v>315</v>
      </c>
      <c r="AN38" s="52">
        <f t="shared" ca="1" si="52"/>
        <v>21011.132627424002</v>
      </c>
      <c r="AO38" s="60">
        <f t="shared" ca="1" si="53"/>
        <v>131959.08944044801</v>
      </c>
      <c r="AP38" s="51">
        <f t="shared" ca="1" si="53"/>
        <v>8200</v>
      </c>
      <c r="AQ38" s="51">
        <f t="shared" ca="1" si="53"/>
        <v>855</v>
      </c>
      <c r="AR38" s="51">
        <f t="shared" ca="1" si="28"/>
        <v>58479.544720224003</v>
      </c>
      <c r="AS38" s="51">
        <f t="shared" ca="1" si="54"/>
        <v>6000</v>
      </c>
      <c r="AT38" s="51">
        <f t="shared" ca="1" si="55"/>
        <v>5000</v>
      </c>
      <c r="AU38" s="52">
        <f t="shared" ca="1" si="56"/>
        <v>53424.544720224003</v>
      </c>
    </row>
    <row r="39" spans="10:47" x14ac:dyDescent="0.35">
      <c r="J39" s="4" t="s">
        <v>70</v>
      </c>
      <c r="K39" s="9">
        <v>4</v>
      </c>
      <c r="L39" s="9">
        <v>1</v>
      </c>
      <c r="M39" s="11">
        <v>0.02</v>
      </c>
      <c r="N39" s="12">
        <v>3</v>
      </c>
      <c r="O39" s="9">
        <v>12</v>
      </c>
      <c r="P39" s="47">
        <v>1058217.6499999999</v>
      </c>
      <c r="Q39" s="48">
        <f t="shared" ca="1" si="29"/>
        <v>0.98740496597616789</v>
      </c>
      <c r="R39" s="49">
        <f t="shared" ca="1" si="30"/>
        <v>1</v>
      </c>
      <c r="S39" s="50">
        <f t="shared" ca="1" si="31"/>
        <v>13</v>
      </c>
      <c r="T39" s="51">
        <f t="shared" ca="1" si="32"/>
        <v>1142875.0619999999</v>
      </c>
      <c r="U39" s="51">
        <f t="shared" ca="1" si="33"/>
        <v>16428.750619999999</v>
      </c>
      <c r="V39" s="51">
        <f t="shared" ca="1" si="34"/>
        <v>520</v>
      </c>
      <c r="W39" s="51">
        <f t="shared" ca="1" si="35"/>
        <v>45</v>
      </c>
      <c r="X39" s="52">
        <f t="shared" ca="1" si="36"/>
        <v>5714.3753099999994</v>
      </c>
      <c r="Y39" s="58">
        <f t="shared" ca="1" si="37"/>
        <v>1.4010556083250525E-2</v>
      </c>
      <c r="Z39" s="49">
        <f t="shared" ca="1" si="38"/>
        <v>0</v>
      </c>
      <c r="AA39" s="50">
        <f t="shared" ca="1" si="39"/>
        <v>0</v>
      </c>
      <c r="AB39" s="51">
        <f t="shared" ca="1" si="40"/>
        <v>0</v>
      </c>
      <c r="AC39" s="51">
        <f t="shared" ca="1" si="41"/>
        <v>0</v>
      </c>
      <c r="AD39" s="51">
        <f t="shared" ca="1" si="42"/>
        <v>0</v>
      </c>
      <c r="AE39" s="51">
        <f t="shared" ca="1" si="43"/>
        <v>0</v>
      </c>
      <c r="AF39" s="52">
        <f t="shared" ca="1" si="44"/>
        <v>0</v>
      </c>
      <c r="AG39" s="58">
        <f t="shared" ca="1" si="45"/>
        <v>0.89299431423865405</v>
      </c>
      <c r="AH39" s="49">
        <f t="shared" ca="1" si="46"/>
        <v>0</v>
      </c>
      <c r="AI39" s="50">
        <f t="shared" ca="1" si="47"/>
        <v>0</v>
      </c>
      <c r="AJ39" s="51">
        <f t="shared" ca="1" si="48"/>
        <v>0</v>
      </c>
      <c r="AK39" s="51">
        <f t="shared" ca="1" si="49"/>
        <v>0</v>
      </c>
      <c r="AL39" s="51">
        <f t="shared" ca="1" si="50"/>
        <v>0</v>
      </c>
      <c r="AM39" s="51">
        <f t="shared" ca="1" si="51"/>
        <v>0</v>
      </c>
      <c r="AN39" s="52">
        <f t="shared" ca="1" si="52"/>
        <v>0</v>
      </c>
      <c r="AO39" s="60">
        <f t="shared" ca="1" si="53"/>
        <v>16428.750619999999</v>
      </c>
      <c r="AP39" s="51">
        <f t="shared" ca="1" si="53"/>
        <v>520</v>
      </c>
      <c r="AQ39" s="51">
        <f t="shared" ca="1" si="53"/>
        <v>45</v>
      </c>
      <c r="AR39" s="51">
        <f t="shared" ca="1" si="28"/>
        <v>5714.3753099999994</v>
      </c>
      <c r="AS39" s="51">
        <f t="shared" ca="1" si="54"/>
        <v>1500</v>
      </c>
      <c r="AT39" s="51">
        <f t="shared" ca="1" si="55"/>
        <v>2000</v>
      </c>
      <c r="AU39" s="52">
        <f t="shared" ca="1" si="56"/>
        <v>6649.3753099999994</v>
      </c>
    </row>
    <row r="40" spans="10:47" x14ac:dyDescent="0.35">
      <c r="J40" s="4" t="s">
        <v>71</v>
      </c>
      <c r="K40" s="9">
        <v>4</v>
      </c>
      <c r="L40" s="9">
        <v>2</v>
      </c>
      <c r="M40" s="11">
        <v>0.02</v>
      </c>
      <c r="N40" s="12">
        <v>3</v>
      </c>
      <c r="O40" s="9">
        <v>11</v>
      </c>
      <c r="P40" s="47">
        <v>2577409.29</v>
      </c>
      <c r="Q40" s="48">
        <f t="shared" ca="1" si="29"/>
        <v>0.52479129738082675</v>
      </c>
      <c r="R40" s="49">
        <f t="shared" ca="1" si="30"/>
        <v>1</v>
      </c>
      <c r="S40" s="50">
        <f t="shared" ca="1" si="31"/>
        <v>12</v>
      </c>
      <c r="T40" s="51">
        <f t="shared" ca="1" si="32"/>
        <v>2783602.0332000004</v>
      </c>
      <c r="U40" s="51">
        <f t="shared" ca="1" si="33"/>
        <v>32836.020332</v>
      </c>
      <c r="V40" s="51">
        <f t="shared" ca="1" si="34"/>
        <v>480</v>
      </c>
      <c r="W40" s="51">
        <f t="shared" ca="1" si="35"/>
        <v>45</v>
      </c>
      <c r="X40" s="52">
        <f t="shared" ca="1" si="36"/>
        <v>13918.010166000002</v>
      </c>
      <c r="Y40" s="58">
        <f t="shared" ca="1" si="37"/>
        <v>0.42487524882350336</v>
      </c>
      <c r="Z40" s="49">
        <f t="shared" ca="1" si="38"/>
        <v>1</v>
      </c>
      <c r="AA40" s="50">
        <f t="shared" ca="1" si="39"/>
        <v>13</v>
      </c>
      <c r="AB40" s="51">
        <f t="shared" ca="1" si="40"/>
        <v>3006290.1958560008</v>
      </c>
      <c r="AC40" s="51">
        <f t="shared" ca="1" si="41"/>
        <v>35062.901958560004</v>
      </c>
      <c r="AD40" s="51">
        <f t="shared" ca="1" si="42"/>
        <v>520</v>
      </c>
      <c r="AE40" s="51">
        <f t="shared" ca="1" si="43"/>
        <v>45</v>
      </c>
      <c r="AF40" s="52">
        <f t="shared" ca="1" si="44"/>
        <v>15031.450979280004</v>
      </c>
      <c r="AG40" s="58">
        <f t="shared" ca="1" si="45"/>
        <v>0.88204552180795925</v>
      </c>
      <c r="AH40" s="49">
        <f t="shared" ca="1" si="46"/>
        <v>1</v>
      </c>
      <c r="AI40" s="50">
        <f t="shared" ca="1" si="47"/>
        <v>14</v>
      </c>
      <c r="AJ40" s="51">
        <f t="shared" ca="1" si="48"/>
        <v>3246793.4115244811</v>
      </c>
      <c r="AK40" s="51">
        <f t="shared" ca="1" si="49"/>
        <v>37467.934115244811</v>
      </c>
      <c r="AL40" s="51">
        <f t="shared" ca="1" si="50"/>
        <v>560</v>
      </c>
      <c r="AM40" s="51">
        <f t="shared" ca="1" si="51"/>
        <v>45</v>
      </c>
      <c r="AN40" s="52">
        <f t="shared" ca="1" si="52"/>
        <v>16233.967057622407</v>
      </c>
      <c r="AO40" s="60">
        <f t="shared" ca="1" si="53"/>
        <v>105366.85640580482</v>
      </c>
      <c r="AP40" s="51">
        <f t="shared" ca="1" si="53"/>
        <v>1560</v>
      </c>
      <c r="AQ40" s="51">
        <f t="shared" ca="1" si="53"/>
        <v>135</v>
      </c>
      <c r="AR40" s="51">
        <f t="shared" ca="1" si="28"/>
        <v>45183.428202902411</v>
      </c>
      <c r="AS40" s="51">
        <f t="shared" ca="1" si="54"/>
        <v>6000</v>
      </c>
      <c r="AT40" s="51">
        <f t="shared" ca="1" si="55"/>
        <v>5000</v>
      </c>
      <c r="AU40" s="52">
        <f t="shared" ca="1" si="56"/>
        <v>47488.428202902411</v>
      </c>
    </row>
    <row r="41" spans="10:47" x14ac:dyDescent="0.35">
      <c r="J41" s="4" t="s">
        <v>72</v>
      </c>
      <c r="K41" s="9">
        <v>4</v>
      </c>
      <c r="L41" s="9">
        <v>3</v>
      </c>
      <c r="M41" s="11">
        <v>0.02</v>
      </c>
      <c r="N41" s="12">
        <v>3</v>
      </c>
      <c r="O41" s="9">
        <v>13</v>
      </c>
      <c r="P41" s="47">
        <v>135650.91</v>
      </c>
      <c r="Q41" s="48">
        <f t="shared" ca="1" si="29"/>
        <v>0.14548049651604544</v>
      </c>
      <c r="R41" s="49">
        <f t="shared" ca="1" si="30"/>
        <v>1</v>
      </c>
      <c r="S41" s="50">
        <f t="shared" ca="1" si="31"/>
        <v>14</v>
      </c>
      <c r="T41" s="51">
        <f t="shared" ca="1" si="32"/>
        <v>146502.98280000003</v>
      </c>
      <c r="U41" s="51">
        <f t="shared" ca="1" si="33"/>
        <v>6465.0298280000006</v>
      </c>
      <c r="V41" s="51">
        <f t="shared" ca="1" si="34"/>
        <v>560</v>
      </c>
      <c r="W41" s="51">
        <f t="shared" ca="1" si="35"/>
        <v>45</v>
      </c>
      <c r="X41" s="52">
        <f t="shared" ca="1" si="36"/>
        <v>732.5149140000002</v>
      </c>
      <c r="Y41" s="58">
        <f t="shared" ca="1" si="37"/>
        <v>0.96500276624412806</v>
      </c>
      <c r="Z41" s="49">
        <f t="shared" ca="1" si="38"/>
        <v>1</v>
      </c>
      <c r="AA41" s="50">
        <f t="shared" ca="1" si="39"/>
        <v>15</v>
      </c>
      <c r="AB41" s="51">
        <f t="shared" ca="1" si="40"/>
        <v>158223.22142400005</v>
      </c>
      <c r="AC41" s="51">
        <f t="shared" ca="1" si="41"/>
        <v>6582.2322142400008</v>
      </c>
      <c r="AD41" s="51">
        <f t="shared" ca="1" si="42"/>
        <v>600</v>
      </c>
      <c r="AE41" s="51">
        <f t="shared" ca="1" si="43"/>
        <v>45</v>
      </c>
      <c r="AF41" s="52">
        <f t="shared" ca="1" si="44"/>
        <v>791.11610712000027</v>
      </c>
      <c r="AG41" s="58">
        <f t="shared" ca="1" si="45"/>
        <v>0.6065252369735129</v>
      </c>
      <c r="AH41" s="49">
        <f t="shared" ca="1" si="46"/>
        <v>1</v>
      </c>
      <c r="AI41" s="50">
        <f t="shared" ca="1" si="47"/>
        <v>17</v>
      </c>
      <c r="AJ41" s="51">
        <f t="shared" ca="1" si="48"/>
        <v>170881.07913792005</v>
      </c>
      <c r="AK41" s="51">
        <f t="shared" ca="1" si="49"/>
        <v>6708.810791379201</v>
      </c>
      <c r="AL41" s="51">
        <f t="shared" ca="1" si="50"/>
        <v>680</v>
      </c>
      <c r="AM41" s="51">
        <f t="shared" ca="1" si="51"/>
        <v>90</v>
      </c>
      <c r="AN41" s="52">
        <f t="shared" ca="1" si="52"/>
        <v>854.40539568960014</v>
      </c>
      <c r="AO41" s="60">
        <f t="shared" ca="1" si="53"/>
        <v>19756.072833619204</v>
      </c>
      <c r="AP41" s="51">
        <f t="shared" ca="1" si="53"/>
        <v>1840</v>
      </c>
      <c r="AQ41" s="51">
        <f t="shared" ca="1" si="53"/>
        <v>180</v>
      </c>
      <c r="AR41" s="51">
        <f t="shared" ca="1" si="28"/>
        <v>2378.0364168096007</v>
      </c>
      <c r="AS41" s="51">
        <f t="shared" ca="1" si="54"/>
        <v>9000</v>
      </c>
      <c r="AT41" s="51">
        <f t="shared" ca="1" si="55"/>
        <v>7000</v>
      </c>
      <c r="AU41" s="52">
        <f t="shared" ca="1" si="56"/>
        <v>-641.96358319039427</v>
      </c>
    </row>
    <row r="42" spans="10:47" x14ac:dyDescent="0.35">
      <c r="J42" s="4" t="s">
        <v>73</v>
      </c>
      <c r="K42" s="9">
        <v>4</v>
      </c>
      <c r="L42" s="9">
        <v>3</v>
      </c>
      <c r="M42" s="11">
        <v>0.02</v>
      </c>
      <c r="N42" s="12">
        <v>3</v>
      </c>
      <c r="O42" s="9">
        <v>328</v>
      </c>
      <c r="P42" s="47">
        <v>11831856.83</v>
      </c>
      <c r="Q42" s="48">
        <f t="shared" ca="1" si="29"/>
        <v>0.67700547130873656</v>
      </c>
      <c r="R42" s="49">
        <f t="shared" ca="1" si="30"/>
        <v>1</v>
      </c>
      <c r="S42" s="50">
        <f t="shared" ca="1" si="31"/>
        <v>361</v>
      </c>
      <c r="T42" s="51">
        <f t="shared" ca="1" si="32"/>
        <v>12778405.376400001</v>
      </c>
      <c r="U42" s="51">
        <f t="shared" ca="1" si="33"/>
        <v>132784.05376400001</v>
      </c>
      <c r="V42" s="51">
        <f t="shared" ca="1" si="34"/>
        <v>14440</v>
      </c>
      <c r="W42" s="51">
        <f t="shared" ca="1" si="35"/>
        <v>1485</v>
      </c>
      <c r="X42" s="52">
        <f t="shared" ca="1" si="36"/>
        <v>63892.026882000006</v>
      </c>
      <c r="Y42" s="58">
        <f t="shared" ca="1" si="37"/>
        <v>0.17019778265730523</v>
      </c>
      <c r="Z42" s="49">
        <f t="shared" ca="1" si="38"/>
        <v>1</v>
      </c>
      <c r="AA42" s="50">
        <f t="shared" ca="1" si="39"/>
        <v>397</v>
      </c>
      <c r="AB42" s="51">
        <f t="shared" ca="1" si="40"/>
        <v>13800677.806512002</v>
      </c>
      <c r="AC42" s="51">
        <f t="shared" ca="1" si="41"/>
        <v>143006.77806512002</v>
      </c>
      <c r="AD42" s="51">
        <f t="shared" ca="1" si="42"/>
        <v>15880</v>
      </c>
      <c r="AE42" s="51">
        <f t="shared" ca="1" si="43"/>
        <v>1620</v>
      </c>
      <c r="AF42" s="52">
        <f t="shared" ca="1" si="44"/>
        <v>69003.389032560008</v>
      </c>
      <c r="AG42" s="58">
        <f t="shared" ca="1" si="45"/>
        <v>0.58490787431072533</v>
      </c>
      <c r="AH42" s="49">
        <f t="shared" ca="1" si="46"/>
        <v>1</v>
      </c>
      <c r="AI42" s="50">
        <f t="shared" ca="1" si="47"/>
        <v>437</v>
      </c>
      <c r="AJ42" s="51">
        <f t="shared" ca="1" si="48"/>
        <v>14904732.031032963</v>
      </c>
      <c r="AK42" s="51">
        <f t="shared" ca="1" si="49"/>
        <v>154047.32031032964</v>
      </c>
      <c r="AL42" s="51">
        <f t="shared" ca="1" si="50"/>
        <v>17480</v>
      </c>
      <c r="AM42" s="51">
        <f t="shared" ca="1" si="51"/>
        <v>1800</v>
      </c>
      <c r="AN42" s="52">
        <f t="shared" ca="1" si="52"/>
        <v>74523.66015516482</v>
      </c>
      <c r="AO42" s="60">
        <f t="shared" ca="1" si="53"/>
        <v>429838.15213944967</v>
      </c>
      <c r="AP42" s="51">
        <f t="shared" ca="1" si="53"/>
        <v>47800</v>
      </c>
      <c r="AQ42" s="51">
        <f t="shared" ca="1" si="53"/>
        <v>4905</v>
      </c>
      <c r="AR42" s="51">
        <f t="shared" ca="1" si="28"/>
        <v>207419.07606972483</v>
      </c>
      <c r="AS42" s="51">
        <f t="shared" ca="1" si="54"/>
        <v>9000</v>
      </c>
      <c r="AT42" s="51">
        <f t="shared" ca="1" si="55"/>
        <v>7000</v>
      </c>
      <c r="AU42" s="52">
        <f t="shared" ca="1" si="56"/>
        <v>153714.0760697248</v>
      </c>
    </row>
    <row r="43" spans="10:47" x14ac:dyDescent="0.35">
      <c r="J43" s="4" t="s">
        <v>74</v>
      </c>
      <c r="K43" s="9">
        <v>4</v>
      </c>
      <c r="L43" s="9">
        <v>2</v>
      </c>
      <c r="M43" s="11">
        <v>0.02</v>
      </c>
      <c r="N43" s="12">
        <v>3</v>
      </c>
      <c r="O43" s="9">
        <v>2</v>
      </c>
      <c r="P43" s="47">
        <v>534535.84</v>
      </c>
      <c r="Q43" s="48">
        <f t="shared" ca="1" si="29"/>
        <v>0.61532874424826689</v>
      </c>
      <c r="R43" s="49">
        <f t="shared" ca="1" si="30"/>
        <v>1</v>
      </c>
      <c r="S43" s="50">
        <f t="shared" ca="1" si="31"/>
        <v>2</v>
      </c>
      <c r="T43" s="51">
        <f t="shared" ca="1" si="32"/>
        <v>577298.70719999995</v>
      </c>
      <c r="U43" s="51">
        <f t="shared" ca="1" si="33"/>
        <v>10772.987072</v>
      </c>
      <c r="V43" s="51">
        <f t="shared" ca="1" si="34"/>
        <v>80</v>
      </c>
      <c r="W43" s="51">
        <f t="shared" ca="1" si="35"/>
        <v>0</v>
      </c>
      <c r="X43" s="52">
        <f t="shared" ca="1" si="36"/>
        <v>2886.4935359999999</v>
      </c>
      <c r="Y43" s="58">
        <f t="shared" ca="1" si="37"/>
        <v>0.80489789075314877</v>
      </c>
      <c r="Z43" s="49">
        <f t="shared" ca="1" si="38"/>
        <v>1</v>
      </c>
      <c r="AA43" s="50">
        <f t="shared" ca="1" si="39"/>
        <v>2</v>
      </c>
      <c r="AB43" s="51">
        <f t="shared" ca="1" si="40"/>
        <v>623482.60377599997</v>
      </c>
      <c r="AC43" s="51">
        <f t="shared" ca="1" si="41"/>
        <v>11234.82603776</v>
      </c>
      <c r="AD43" s="51">
        <f t="shared" ca="1" si="42"/>
        <v>80</v>
      </c>
      <c r="AE43" s="51">
        <f t="shared" ca="1" si="43"/>
        <v>0</v>
      </c>
      <c r="AF43" s="52">
        <f t="shared" ca="1" si="44"/>
        <v>3117.4130188799995</v>
      </c>
      <c r="AG43" s="58">
        <f t="shared" ca="1" si="45"/>
        <v>0.28968397184372696</v>
      </c>
      <c r="AH43" s="49">
        <f t="shared" ca="1" si="46"/>
        <v>1</v>
      </c>
      <c r="AI43" s="50">
        <f t="shared" ca="1" si="47"/>
        <v>2</v>
      </c>
      <c r="AJ43" s="51">
        <f t="shared" ca="1" si="48"/>
        <v>673361.21207808005</v>
      </c>
      <c r="AK43" s="51">
        <f t="shared" ca="1" si="49"/>
        <v>11733.612120780801</v>
      </c>
      <c r="AL43" s="51">
        <f t="shared" ca="1" si="50"/>
        <v>80</v>
      </c>
      <c r="AM43" s="51">
        <f t="shared" ca="1" si="51"/>
        <v>0</v>
      </c>
      <c r="AN43" s="52">
        <f t="shared" ca="1" si="52"/>
        <v>3366.8060603904</v>
      </c>
      <c r="AO43" s="60">
        <f t="shared" ca="1" si="53"/>
        <v>33741.425230540801</v>
      </c>
      <c r="AP43" s="51">
        <f t="shared" ca="1" si="53"/>
        <v>240</v>
      </c>
      <c r="AQ43" s="51">
        <f t="shared" ca="1" si="53"/>
        <v>0</v>
      </c>
      <c r="AR43" s="51">
        <f t="shared" ca="1" si="28"/>
        <v>9370.7126152704004</v>
      </c>
      <c r="AS43" s="51">
        <f t="shared" ca="1" si="54"/>
        <v>6000</v>
      </c>
      <c r="AT43" s="51">
        <f t="shared" ca="1" si="55"/>
        <v>5000</v>
      </c>
      <c r="AU43" s="52">
        <f t="shared" ca="1" si="56"/>
        <v>13130.7126152704</v>
      </c>
    </row>
    <row r="44" spans="10:47" x14ac:dyDescent="0.35">
      <c r="J44" s="4" t="s">
        <v>75</v>
      </c>
      <c r="K44" s="9">
        <v>4</v>
      </c>
      <c r="L44" s="9">
        <v>2</v>
      </c>
      <c r="M44" s="11">
        <v>0.02</v>
      </c>
      <c r="N44" s="12">
        <v>3</v>
      </c>
      <c r="O44" s="9">
        <v>14</v>
      </c>
      <c r="P44" s="47">
        <v>6054192.4000000004</v>
      </c>
      <c r="Q44" s="48">
        <f t="shared" ca="1" si="29"/>
        <v>0.83645662467727755</v>
      </c>
      <c r="R44" s="49">
        <f t="shared" ca="1" si="30"/>
        <v>1</v>
      </c>
      <c r="S44" s="50">
        <f t="shared" ca="1" si="31"/>
        <v>15</v>
      </c>
      <c r="T44" s="51">
        <f t="shared" ca="1" si="32"/>
        <v>6538527.7920000013</v>
      </c>
      <c r="U44" s="51">
        <f t="shared" ca="1" si="33"/>
        <v>70385.277920000022</v>
      </c>
      <c r="V44" s="51">
        <f t="shared" ca="1" si="34"/>
        <v>600</v>
      </c>
      <c r="W44" s="51">
        <f t="shared" ca="1" si="35"/>
        <v>45</v>
      </c>
      <c r="X44" s="52">
        <f t="shared" ca="1" si="36"/>
        <v>32692.638960000008</v>
      </c>
      <c r="Y44" s="58">
        <f t="shared" ca="1" si="37"/>
        <v>0.62111357914946097</v>
      </c>
      <c r="Z44" s="49">
        <f t="shared" ca="1" si="38"/>
        <v>1</v>
      </c>
      <c r="AA44" s="50">
        <f t="shared" ca="1" si="39"/>
        <v>17</v>
      </c>
      <c r="AB44" s="51">
        <f t="shared" ca="1" si="40"/>
        <v>7061610.0153600015</v>
      </c>
      <c r="AC44" s="51">
        <f t="shared" ca="1" si="41"/>
        <v>75616.100153600011</v>
      </c>
      <c r="AD44" s="51">
        <f t="shared" ca="1" si="42"/>
        <v>680</v>
      </c>
      <c r="AE44" s="51">
        <f t="shared" ca="1" si="43"/>
        <v>90</v>
      </c>
      <c r="AF44" s="52">
        <f t="shared" ca="1" si="44"/>
        <v>35308.050076800006</v>
      </c>
      <c r="AG44" s="58">
        <f t="shared" ca="1" si="45"/>
        <v>0.51009350295244993</v>
      </c>
      <c r="AH44" s="49">
        <f t="shared" ca="1" si="46"/>
        <v>1</v>
      </c>
      <c r="AI44" s="50">
        <f t="shared" ca="1" si="47"/>
        <v>19</v>
      </c>
      <c r="AJ44" s="51">
        <f t="shared" ca="1" si="48"/>
        <v>7626538.8165888023</v>
      </c>
      <c r="AK44" s="51">
        <f t="shared" ca="1" si="49"/>
        <v>81265.388165888027</v>
      </c>
      <c r="AL44" s="51">
        <f t="shared" ca="1" si="50"/>
        <v>760</v>
      </c>
      <c r="AM44" s="51">
        <f t="shared" ca="1" si="51"/>
        <v>90</v>
      </c>
      <c r="AN44" s="52">
        <f t="shared" ca="1" si="52"/>
        <v>38132.694082944014</v>
      </c>
      <c r="AO44" s="60">
        <f t="shared" ca="1" si="53"/>
        <v>227266.76623948806</v>
      </c>
      <c r="AP44" s="51">
        <f t="shared" ca="1" si="53"/>
        <v>2040</v>
      </c>
      <c r="AQ44" s="51">
        <f t="shared" ca="1" si="53"/>
        <v>225</v>
      </c>
      <c r="AR44" s="51">
        <f t="shared" ca="1" si="28"/>
        <v>106133.38311974403</v>
      </c>
      <c r="AS44" s="51">
        <f t="shared" ca="1" si="54"/>
        <v>6000</v>
      </c>
      <c r="AT44" s="51">
        <f t="shared" ca="1" si="55"/>
        <v>5000</v>
      </c>
      <c r="AU44" s="52">
        <f t="shared" ca="1" si="56"/>
        <v>107868.38311974403</v>
      </c>
    </row>
    <row r="45" spans="10:47" x14ac:dyDescent="0.35">
      <c r="J45" s="4" t="s">
        <v>76</v>
      </c>
      <c r="K45" s="9">
        <v>4</v>
      </c>
      <c r="L45" s="9">
        <v>3</v>
      </c>
      <c r="M45" s="11">
        <v>0.02</v>
      </c>
      <c r="N45" s="12">
        <v>3</v>
      </c>
      <c r="O45" s="9">
        <v>6</v>
      </c>
      <c r="P45" s="47">
        <v>463160.12</v>
      </c>
      <c r="Q45" s="48">
        <f t="shared" ca="1" si="29"/>
        <v>0.81610319156632638</v>
      </c>
      <c r="R45" s="49">
        <f t="shared" ca="1" si="30"/>
        <v>1</v>
      </c>
      <c r="S45" s="50">
        <f t="shared" ca="1" si="31"/>
        <v>7</v>
      </c>
      <c r="T45" s="51">
        <f t="shared" ca="1" si="32"/>
        <v>500212.92960000003</v>
      </c>
      <c r="U45" s="51">
        <f t="shared" ca="1" si="33"/>
        <v>10002.129295999999</v>
      </c>
      <c r="V45" s="51">
        <f t="shared" ca="1" si="34"/>
        <v>280</v>
      </c>
      <c r="W45" s="51">
        <f t="shared" ca="1" si="35"/>
        <v>45</v>
      </c>
      <c r="X45" s="52">
        <f t="shared" ca="1" si="36"/>
        <v>2501.064648</v>
      </c>
      <c r="Y45" s="58">
        <f t="shared" ca="1" si="37"/>
        <v>0.9866840057458085</v>
      </c>
      <c r="Z45" s="49">
        <f t="shared" ca="1" si="38"/>
        <v>1</v>
      </c>
      <c r="AA45" s="50">
        <f t="shared" ca="1" si="39"/>
        <v>8</v>
      </c>
      <c r="AB45" s="51">
        <f t="shared" ca="1" si="40"/>
        <v>540229.96396800003</v>
      </c>
      <c r="AC45" s="51">
        <f t="shared" ca="1" si="41"/>
        <v>10402.299639680001</v>
      </c>
      <c r="AD45" s="51">
        <f t="shared" ca="1" si="42"/>
        <v>320</v>
      </c>
      <c r="AE45" s="51">
        <f t="shared" ca="1" si="43"/>
        <v>45</v>
      </c>
      <c r="AF45" s="52">
        <f t="shared" ca="1" si="44"/>
        <v>2701.14981984</v>
      </c>
      <c r="AG45" s="58">
        <f t="shared" ca="1" si="45"/>
        <v>0.54992670700219415</v>
      </c>
      <c r="AH45" s="49">
        <f t="shared" ca="1" si="46"/>
        <v>1</v>
      </c>
      <c r="AI45" s="50">
        <f t="shared" ca="1" si="47"/>
        <v>9</v>
      </c>
      <c r="AJ45" s="51">
        <f t="shared" ca="1" si="48"/>
        <v>583448.36108544003</v>
      </c>
      <c r="AK45" s="51">
        <f t="shared" ca="1" si="49"/>
        <v>10834.4836108544</v>
      </c>
      <c r="AL45" s="51">
        <f t="shared" ca="1" si="50"/>
        <v>360</v>
      </c>
      <c r="AM45" s="51">
        <f t="shared" ca="1" si="51"/>
        <v>45</v>
      </c>
      <c r="AN45" s="52">
        <f t="shared" ca="1" si="52"/>
        <v>2917.2418054272002</v>
      </c>
      <c r="AO45" s="60">
        <f t="shared" ca="1" si="53"/>
        <v>31238.9125465344</v>
      </c>
      <c r="AP45" s="51">
        <f t="shared" ca="1" si="53"/>
        <v>960</v>
      </c>
      <c r="AQ45" s="51">
        <f t="shared" ca="1" si="53"/>
        <v>135</v>
      </c>
      <c r="AR45" s="51">
        <f t="shared" ca="1" si="28"/>
        <v>8119.4562732672002</v>
      </c>
      <c r="AS45" s="51">
        <f t="shared" ca="1" si="54"/>
        <v>9000</v>
      </c>
      <c r="AT45" s="51">
        <f t="shared" ca="1" si="55"/>
        <v>7000</v>
      </c>
      <c r="AU45" s="52">
        <f t="shared" ca="1" si="56"/>
        <v>6024.4562732672021</v>
      </c>
    </row>
    <row r="46" spans="10:47" x14ac:dyDescent="0.35">
      <c r="J46" s="4" t="s">
        <v>77</v>
      </c>
      <c r="K46" s="9">
        <v>4</v>
      </c>
      <c r="L46" s="9">
        <v>2</v>
      </c>
      <c r="M46" s="11">
        <v>0.02</v>
      </c>
      <c r="N46" s="12">
        <v>3</v>
      </c>
      <c r="O46" s="9">
        <v>25</v>
      </c>
      <c r="P46" s="47">
        <v>1910976.79</v>
      </c>
      <c r="Q46" s="48">
        <f t="shared" ca="1" si="29"/>
        <v>0.983589008714151</v>
      </c>
      <c r="R46" s="49">
        <f t="shared" ca="1" si="30"/>
        <v>1</v>
      </c>
      <c r="S46" s="50">
        <f t="shared" ca="1" si="31"/>
        <v>28</v>
      </c>
      <c r="T46" s="51">
        <f t="shared" ca="1" si="32"/>
        <v>2063854.9332000001</v>
      </c>
      <c r="U46" s="51">
        <f t="shared" ca="1" si="33"/>
        <v>25638.549332000002</v>
      </c>
      <c r="V46" s="51">
        <f t="shared" ca="1" si="34"/>
        <v>1120</v>
      </c>
      <c r="W46" s="51">
        <f t="shared" ca="1" si="35"/>
        <v>135</v>
      </c>
      <c r="X46" s="52">
        <f t="shared" ca="1" si="36"/>
        <v>10319.274666000001</v>
      </c>
      <c r="Y46" s="58">
        <f t="shared" ca="1" si="37"/>
        <v>3.512308079583526E-2</v>
      </c>
      <c r="Z46" s="49">
        <f t="shared" ca="1" si="38"/>
        <v>0</v>
      </c>
      <c r="AA46" s="50">
        <f t="shared" ca="1" si="39"/>
        <v>0</v>
      </c>
      <c r="AB46" s="51">
        <f t="shared" ca="1" si="40"/>
        <v>0</v>
      </c>
      <c r="AC46" s="51">
        <f t="shared" ca="1" si="41"/>
        <v>0</v>
      </c>
      <c r="AD46" s="51">
        <f t="shared" ca="1" si="42"/>
        <v>0</v>
      </c>
      <c r="AE46" s="51">
        <f t="shared" ca="1" si="43"/>
        <v>0</v>
      </c>
      <c r="AF46" s="52">
        <f t="shared" ca="1" si="44"/>
        <v>0</v>
      </c>
      <c r="AG46" s="58">
        <f t="shared" ca="1" si="45"/>
        <v>0.68015465313824941</v>
      </c>
      <c r="AH46" s="49">
        <f t="shared" ca="1" si="46"/>
        <v>0</v>
      </c>
      <c r="AI46" s="50">
        <f t="shared" ca="1" si="47"/>
        <v>0</v>
      </c>
      <c r="AJ46" s="51">
        <f t="shared" ca="1" si="48"/>
        <v>0</v>
      </c>
      <c r="AK46" s="51">
        <f t="shared" ca="1" si="49"/>
        <v>0</v>
      </c>
      <c r="AL46" s="51">
        <f t="shared" ca="1" si="50"/>
        <v>0</v>
      </c>
      <c r="AM46" s="51">
        <f t="shared" ca="1" si="51"/>
        <v>0</v>
      </c>
      <c r="AN46" s="52">
        <f t="shared" ca="1" si="52"/>
        <v>0</v>
      </c>
      <c r="AO46" s="60">
        <f t="shared" ca="1" si="53"/>
        <v>25638.549332000002</v>
      </c>
      <c r="AP46" s="51">
        <f t="shared" ca="1" si="53"/>
        <v>1120</v>
      </c>
      <c r="AQ46" s="51">
        <f t="shared" ca="1" si="53"/>
        <v>135</v>
      </c>
      <c r="AR46" s="51">
        <f t="shared" ca="1" si="28"/>
        <v>10319.274666000001</v>
      </c>
      <c r="AS46" s="51">
        <f t="shared" ca="1" si="54"/>
        <v>2000</v>
      </c>
      <c r="AT46" s="51">
        <f t="shared" ca="1" si="55"/>
        <v>5000</v>
      </c>
      <c r="AU46" s="52">
        <f t="shared" ca="1" si="56"/>
        <v>7064.2746660000012</v>
      </c>
    </row>
    <row r="47" spans="10:47" x14ac:dyDescent="0.35">
      <c r="J47" s="4" t="s">
        <v>78</v>
      </c>
      <c r="K47" s="9">
        <v>4</v>
      </c>
      <c r="L47" s="9">
        <v>2</v>
      </c>
      <c r="M47" s="11">
        <v>0.02</v>
      </c>
      <c r="N47" s="12">
        <v>3</v>
      </c>
      <c r="O47" s="9">
        <v>2</v>
      </c>
      <c r="P47" s="47">
        <v>2278.84</v>
      </c>
      <c r="Q47" s="48">
        <f t="shared" ca="1" si="29"/>
        <v>0.60984428397820267</v>
      </c>
      <c r="R47" s="49">
        <f t="shared" ca="1" si="30"/>
        <v>1</v>
      </c>
      <c r="S47" s="50">
        <f t="shared" ca="1" si="31"/>
        <v>2</v>
      </c>
      <c r="T47" s="51">
        <f t="shared" ca="1" si="32"/>
        <v>2461.1472000000003</v>
      </c>
      <c r="U47" s="51">
        <f t="shared" ca="1" si="33"/>
        <v>5024.6114719999996</v>
      </c>
      <c r="V47" s="51">
        <f t="shared" ca="1" si="34"/>
        <v>80</v>
      </c>
      <c r="W47" s="51">
        <f t="shared" ca="1" si="35"/>
        <v>0</v>
      </c>
      <c r="X47" s="52">
        <f t="shared" ca="1" si="36"/>
        <v>12.305736000000001</v>
      </c>
      <c r="Y47" s="58">
        <f t="shared" ca="1" si="37"/>
        <v>0.79169868528008214</v>
      </c>
      <c r="Z47" s="49">
        <f t="shared" ca="1" si="38"/>
        <v>1</v>
      </c>
      <c r="AA47" s="50">
        <f t="shared" ca="1" si="39"/>
        <v>2</v>
      </c>
      <c r="AB47" s="51">
        <f t="shared" ca="1" si="40"/>
        <v>2658.0389760000007</v>
      </c>
      <c r="AC47" s="51">
        <f t="shared" ca="1" si="41"/>
        <v>5026.5803897599999</v>
      </c>
      <c r="AD47" s="51">
        <f t="shared" ca="1" si="42"/>
        <v>80</v>
      </c>
      <c r="AE47" s="51">
        <f t="shared" ca="1" si="43"/>
        <v>0</v>
      </c>
      <c r="AF47" s="52">
        <f t="shared" ca="1" si="44"/>
        <v>13.290194880000003</v>
      </c>
      <c r="AG47" s="58">
        <f t="shared" ca="1" si="45"/>
        <v>5.3801166142397827E-2</v>
      </c>
      <c r="AH47" s="49">
        <f t="shared" ca="1" si="46"/>
        <v>0</v>
      </c>
      <c r="AI47" s="50">
        <f t="shared" ca="1" si="47"/>
        <v>0</v>
      </c>
      <c r="AJ47" s="51">
        <f t="shared" ca="1" si="48"/>
        <v>0</v>
      </c>
      <c r="AK47" s="51">
        <f t="shared" ca="1" si="49"/>
        <v>0</v>
      </c>
      <c r="AL47" s="51">
        <f t="shared" ca="1" si="50"/>
        <v>0</v>
      </c>
      <c r="AM47" s="51">
        <f t="shared" ca="1" si="51"/>
        <v>0</v>
      </c>
      <c r="AN47" s="52">
        <f t="shared" ca="1" si="52"/>
        <v>0</v>
      </c>
      <c r="AO47" s="60">
        <f t="shared" ca="1" si="53"/>
        <v>10051.191861759999</v>
      </c>
      <c r="AP47" s="51">
        <f t="shared" ca="1" si="53"/>
        <v>160</v>
      </c>
      <c r="AQ47" s="51">
        <f t="shared" ca="1" si="53"/>
        <v>0</v>
      </c>
      <c r="AR47" s="51">
        <f t="shared" ca="1" si="28"/>
        <v>25.595930880000004</v>
      </c>
      <c r="AS47" s="51">
        <f t="shared" ca="1" si="54"/>
        <v>4000</v>
      </c>
      <c r="AT47" s="51">
        <f t="shared" ca="1" si="55"/>
        <v>5000</v>
      </c>
      <c r="AU47" s="52">
        <f t="shared" ca="1" si="56"/>
        <v>865.59593087999747</v>
      </c>
    </row>
    <row r="48" spans="10:47" x14ac:dyDescent="0.35">
      <c r="J48" s="4" t="s">
        <v>79</v>
      </c>
      <c r="K48" s="9">
        <v>4</v>
      </c>
      <c r="L48" s="9">
        <v>3</v>
      </c>
      <c r="M48" s="11">
        <v>0.02</v>
      </c>
      <c r="N48" s="12">
        <v>3</v>
      </c>
      <c r="O48" s="9">
        <v>15</v>
      </c>
      <c r="P48" s="47">
        <v>328290.36</v>
      </c>
      <c r="Q48" s="48">
        <f t="shared" ca="1" si="29"/>
        <v>0.29596541975417645</v>
      </c>
      <c r="R48" s="49">
        <f t="shared" ca="1" si="30"/>
        <v>1</v>
      </c>
      <c r="S48" s="50">
        <f t="shared" ca="1" si="31"/>
        <v>17</v>
      </c>
      <c r="T48" s="51">
        <f t="shared" ca="1" si="32"/>
        <v>354553.58880000003</v>
      </c>
      <c r="U48" s="51">
        <f t="shared" ca="1" si="33"/>
        <v>8545.5358880000003</v>
      </c>
      <c r="V48" s="51">
        <f t="shared" ca="1" si="34"/>
        <v>680</v>
      </c>
      <c r="W48" s="51">
        <f t="shared" ca="1" si="35"/>
        <v>90</v>
      </c>
      <c r="X48" s="52">
        <f t="shared" ca="1" si="36"/>
        <v>1772.7679440000002</v>
      </c>
      <c r="Y48" s="58">
        <f t="shared" ca="1" si="37"/>
        <v>7.0177229085072956E-2</v>
      </c>
      <c r="Z48" s="49">
        <f t="shared" ca="1" si="38"/>
        <v>0</v>
      </c>
      <c r="AA48" s="50">
        <f t="shared" ca="1" si="39"/>
        <v>0</v>
      </c>
      <c r="AB48" s="51">
        <f t="shared" ca="1" si="40"/>
        <v>0</v>
      </c>
      <c r="AC48" s="51">
        <f t="shared" ca="1" si="41"/>
        <v>0</v>
      </c>
      <c r="AD48" s="51">
        <f t="shared" ca="1" si="42"/>
        <v>0</v>
      </c>
      <c r="AE48" s="51">
        <f t="shared" ca="1" si="43"/>
        <v>0</v>
      </c>
      <c r="AF48" s="52">
        <f t="shared" ca="1" si="44"/>
        <v>0</v>
      </c>
      <c r="AG48" s="58">
        <f t="shared" ca="1" si="45"/>
        <v>0.16815055829981373</v>
      </c>
      <c r="AH48" s="49">
        <f t="shared" ca="1" si="46"/>
        <v>0</v>
      </c>
      <c r="AI48" s="50">
        <f t="shared" ca="1" si="47"/>
        <v>0</v>
      </c>
      <c r="AJ48" s="51">
        <f t="shared" ca="1" si="48"/>
        <v>0</v>
      </c>
      <c r="AK48" s="51">
        <f t="shared" ca="1" si="49"/>
        <v>0</v>
      </c>
      <c r="AL48" s="51">
        <f t="shared" ca="1" si="50"/>
        <v>0</v>
      </c>
      <c r="AM48" s="51">
        <f t="shared" ca="1" si="51"/>
        <v>0</v>
      </c>
      <c r="AN48" s="52">
        <f t="shared" ca="1" si="52"/>
        <v>0</v>
      </c>
      <c r="AO48" s="60">
        <f t="shared" ca="1" si="53"/>
        <v>8545.5358880000003</v>
      </c>
      <c r="AP48" s="51">
        <f t="shared" ca="1" si="53"/>
        <v>680</v>
      </c>
      <c r="AQ48" s="51">
        <f t="shared" ca="1" si="53"/>
        <v>90</v>
      </c>
      <c r="AR48" s="51">
        <f t="shared" ca="1" si="28"/>
        <v>1772.7679440000002</v>
      </c>
      <c r="AS48" s="51">
        <f t="shared" ca="1" si="54"/>
        <v>3000</v>
      </c>
      <c r="AT48" s="51">
        <f t="shared" ca="1" si="55"/>
        <v>7000</v>
      </c>
      <c r="AU48" s="52">
        <f t="shared" ca="1" si="56"/>
        <v>-3997.2320559999989</v>
      </c>
    </row>
    <row r="49" spans="10:47" x14ac:dyDescent="0.35">
      <c r="J49" s="4" t="s">
        <v>80</v>
      </c>
      <c r="K49" s="9">
        <v>4</v>
      </c>
      <c r="L49" s="9">
        <v>2</v>
      </c>
      <c r="M49" s="11">
        <v>0.02</v>
      </c>
      <c r="N49" s="12">
        <v>3</v>
      </c>
      <c r="O49" s="9">
        <v>115</v>
      </c>
      <c r="P49" s="47">
        <v>1150110.1100000001</v>
      </c>
      <c r="Q49" s="48">
        <f t="shared" ca="1" si="29"/>
        <v>0.48194108612665709</v>
      </c>
      <c r="R49" s="49">
        <f t="shared" ca="1" si="30"/>
        <v>1</v>
      </c>
      <c r="S49" s="50">
        <f t="shared" ca="1" si="31"/>
        <v>127</v>
      </c>
      <c r="T49" s="51">
        <f t="shared" ca="1" si="32"/>
        <v>1242118.9188000001</v>
      </c>
      <c r="U49" s="51">
        <f t="shared" ca="1" si="33"/>
        <v>17421.189188000004</v>
      </c>
      <c r="V49" s="51">
        <f t="shared" ca="1" si="34"/>
        <v>5080</v>
      </c>
      <c r="W49" s="51">
        <f t="shared" ca="1" si="35"/>
        <v>540</v>
      </c>
      <c r="X49" s="52">
        <f t="shared" ca="1" si="36"/>
        <v>6210.5945940000011</v>
      </c>
      <c r="Y49" s="58">
        <f t="shared" ca="1" si="37"/>
        <v>0.76133987102959699</v>
      </c>
      <c r="Z49" s="49">
        <f t="shared" ca="1" si="38"/>
        <v>1</v>
      </c>
      <c r="AA49" s="50">
        <f t="shared" ca="1" si="39"/>
        <v>140</v>
      </c>
      <c r="AB49" s="51">
        <f t="shared" ca="1" si="40"/>
        <v>1341488.4323040002</v>
      </c>
      <c r="AC49" s="51">
        <f t="shared" ca="1" si="41"/>
        <v>18414.884323040002</v>
      </c>
      <c r="AD49" s="51">
        <f t="shared" ca="1" si="42"/>
        <v>5600</v>
      </c>
      <c r="AE49" s="51">
        <f t="shared" ca="1" si="43"/>
        <v>585</v>
      </c>
      <c r="AF49" s="52">
        <f t="shared" ca="1" si="44"/>
        <v>6707.4421615200017</v>
      </c>
      <c r="AG49" s="58">
        <f t="shared" ca="1" si="45"/>
        <v>0.73699665686158033</v>
      </c>
      <c r="AH49" s="49">
        <f t="shared" ca="1" si="46"/>
        <v>1</v>
      </c>
      <c r="AI49" s="50">
        <f t="shared" ca="1" si="47"/>
        <v>154</v>
      </c>
      <c r="AJ49" s="51">
        <f t="shared" ca="1" si="48"/>
        <v>1448807.5068883204</v>
      </c>
      <c r="AK49" s="51">
        <f t="shared" ca="1" si="49"/>
        <v>19488.075068883205</v>
      </c>
      <c r="AL49" s="51">
        <f t="shared" ca="1" si="50"/>
        <v>6160</v>
      </c>
      <c r="AM49" s="51">
        <f t="shared" ca="1" si="51"/>
        <v>630</v>
      </c>
      <c r="AN49" s="52">
        <f t="shared" ca="1" si="52"/>
        <v>7244.0375344416025</v>
      </c>
      <c r="AO49" s="60">
        <f t="shared" ca="1" si="53"/>
        <v>55324.14857992321</v>
      </c>
      <c r="AP49" s="51">
        <f t="shared" ca="1" si="53"/>
        <v>16840</v>
      </c>
      <c r="AQ49" s="51">
        <f t="shared" ca="1" si="53"/>
        <v>1755</v>
      </c>
      <c r="AR49" s="51">
        <f t="shared" ca="1" si="28"/>
        <v>20162.074289961605</v>
      </c>
      <c r="AS49" s="51">
        <f t="shared" ca="1" si="54"/>
        <v>6000</v>
      </c>
      <c r="AT49" s="51">
        <f t="shared" ca="1" si="55"/>
        <v>5000</v>
      </c>
      <c r="AU49" s="52">
        <f t="shared" ca="1" si="56"/>
        <v>5567.0742899616089</v>
      </c>
    </row>
    <row r="50" spans="10:47" x14ac:dyDescent="0.35">
      <c r="J50" s="4" t="s">
        <v>81</v>
      </c>
      <c r="K50" s="9">
        <v>2</v>
      </c>
      <c r="L50" s="9">
        <v>3</v>
      </c>
      <c r="M50" s="11">
        <v>5.0000000000000001E-3</v>
      </c>
      <c r="N50" s="12">
        <v>3</v>
      </c>
      <c r="O50" s="9">
        <v>33</v>
      </c>
      <c r="P50" s="47">
        <v>27378293.499999996</v>
      </c>
      <c r="Q50" s="48">
        <f t="shared" ca="1" si="29"/>
        <v>0.23105860723035487</v>
      </c>
      <c r="R50" s="49">
        <f t="shared" ca="1" si="30"/>
        <v>1</v>
      </c>
      <c r="S50" s="50">
        <f t="shared" ca="1" si="31"/>
        <v>36</v>
      </c>
      <c r="T50" s="51">
        <f t="shared" ca="1" si="32"/>
        <v>29568556.979999997</v>
      </c>
      <c r="U50" s="51">
        <f t="shared" ca="1" si="33"/>
        <v>300685.5698</v>
      </c>
      <c r="V50" s="51">
        <f t="shared" ca="1" si="34"/>
        <v>1440</v>
      </c>
      <c r="W50" s="51">
        <f t="shared" ca="1" si="35"/>
        <v>135</v>
      </c>
      <c r="X50" s="52">
        <f t="shared" ca="1" si="36"/>
        <v>36960.696225</v>
      </c>
      <c r="Y50" s="58">
        <f t="shared" ca="1" si="37"/>
        <v>0.41760694716296975</v>
      </c>
      <c r="Z50" s="49">
        <f t="shared" ca="1" si="38"/>
        <v>1</v>
      </c>
      <c r="AA50" s="50">
        <f t="shared" ca="1" si="39"/>
        <v>40</v>
      </c>
      <c r="AB50" s="51">
        <f t="shared" ca="1" si="40"/>
        <v>31934041.538399998</v>
      </c>
      <c r="AC50" s="51">
        <f t="shared" ca="1" si="41"/>
        <v>324340.41538399999</v>
      </c>
      <c r="AD50" s="51">
        <f t="shared" ca="1" si="42"/>
        <v>1600</v>
      </c>
      <c r="AE50" s="51">
        <f t="shared" ca="1" si="43"/>
        <v>180</v>
      </c>
      <c r="AF50" s="52">
        <f t="shared" ca="1" si="44"/>
        <v>39917.551922999999</v>
      </c>
      <c r="AG50" s="58">
        <f t="shared" ca="1" si="45"/>
        <v>0.33417746565572004</v>
      </c>
      <c r="AH50" s="49">
        <f t="shared" ca="1" si="46"/>
        <v>1</v>
      </c>
      <c r="AI50" s="50">
        <f t="shared" ca="1" si="47"/>
        <v>44</v>
      </c>
      <c r="AJ50" s="51">
        <f t="shared" ca="1" si="48"/>
        <v>34488764.861472003</v>
      </c>
      <c r="AK50" s="51">
        <f t="shared" ca="1" si="49"/>
        <v>349887.64861472003</v>
      </c>
      <c r="AL50" s="51">
        <f t="shared" ca="1" si="50"/>
        <v>1760</v>
      </c>
      <c r="AM50" s="51">
        <f t="shared" ca="1" si="51"/>
        <v>180</v>
      </c>
      <c r="AN50" s="52">
        <f t="shared" ca="1" si="52"/>
        <v>43110.956076840004</v>
      </c>
      <c r="AO50" s="60">
        <f t="shared" ca="1" si="53"/>
        <v>974913.63379872008</v>
      </c>
      <c r="AP50" s="51">
        <f t="shared" ca="1" si="53"/>
        <v>4800</v>
      </c>
      <c r="AQ50" s="51">
        <f t="shared" ca="1" si="53"/>
        <v>495</v>
      </c>
      <c r="AR50" s="51">
        <f t="shared" ca="1" si="28"/>
        <v>119989.20422484001</v>
      </c>
      <c r="AS50" s="51">
        <f t="shared" ca="1" si="54"/>
        <v>9000</v>
      </c>
      <c r="AT50" s="51">
        <f t="shared" ca="1" si="55"/>
        <v>7000</v>
      </c>
      <c r="AU50" s="52">
        <f t="shared" ca="1" si="56"/>
        <v>833629.42957388004</v>
      </c>
    </row>
    <row r="51" spans="10:47" x14ac:dyDescent="0.35">
      <c r="J51" s="4" t="s">
        <v>82</v>
      </c>
      <c r="K51" s="9">
        <v>1</v>
      </c>
      <c r="L51" s="9">
        <v>2</v>
      </c>
      <c r="M51" s="11">
        <v>1E-3</v>
      </c>
      <c r="N51" s="12">
        <v>3</v>
      </c>
      <c r="O51" s="9">
        <v>84</v>
      </c>
      <c r="P51" s="47">
        <v>57815959.49000001</v>
      </c>
      <c r="Q51" s="48">
        <f t="shared" ca="1" si="29"/>
        <v>0.34147801763271357</v>
      </c>
      <c r="R51" s="49">
        <f t="shared" ca="1" si="30"/>
        <v>1</v>
      </c>
      <c r="S51" s="50">
        <f t="shared" ca="1" si="31"/>
        <v>92</v>
      </c>
      <c r="T51" s="51">
        <f t="shared" ca="1" si="32"/>
        <v>62441236.249200016</v>
      </c>
      <c r="U51" s="51">
        <f t="shared" ca="1" si="33"/>
        <v>629412.36249200022</v>
      </c>
      <c r="V51" s="51">
        <f t="shared" ca="1" si="34"/>
        <v>3680</v>
      </c>
      <c r="W51" s="51">
        <f t="shared" ca="1" si="35"/>
        <v>360</v>
      </c>
      <c r="X51" s="52">
        <f t="shared" ca="1" si="36"/>
        <v>15610.309062300004</v>
      </c>
      <c r="Y51" s="58">
        <f t="shared" ca="1" si="37"/>
        <v>8.9609498022671374E-3</v>
      </c>
      <c r="Z51" s="49">
        <f t="shared" ca="1" si="38"/>
        <v>0</v>
      </c>
      <c r="AA51" s="50">
        <f t="shared" ca="1" si="39"/>
        <v>0</v>
      </c>
      <c r="AB51" s="51">
        <f t="shared" ca="1" si="40"/>
        <v>0</v>
      </c>
      <c r="AC51" s="51">
        <f t="shared" ca="1" si="41"/>
        <v>0</v>
      </c>
      <c r="AD51" s="51">
        <f t="shared" ca="1" si="42"/>
        <v>0</v>
      </c>
      <c r="AE51" s="51">
        <f t="shared" ca="1" si="43"/>
        <v>0</v>
      </c>
      <c r="AF51" s="52">
        <f t="shared" ca="1" si="44"/>
        <v>0</v>
      </c>
      <c r="AG51" s="58">
        <f t="shared" ca="1" si="45"/>
        <v>0.60539226247098488</v>
      </c>
      <c r="AH51" s="49">
        <f t="shared" ca="1" si="46"/>
        <v>0</v>
      </c>
      <c r="AI51" s="50">
        <f t="shared" ca="1" si="47"/>
        <v>0</v>
      </c>
      <c r="AJ51" s="51">
        <f t="shared" ca="1" si="48"/>
        <v>0</v>
      </c>
      <c r="AK51" s="51">
        <f t="shared" ca="1" si="49"/>
        <v>0</v>
      </c>
      <c r="AL51" s="51">
        <f t="shared" ca="1" si="50"/>
        <v>0</v>
      </c>
      <c r="AM51" s="51">
        <f t="shared" ca="1" si="51"/>
        <v>0</v>
      </c>
      <c r="AN51" s="52">
        <f t="shared" ca="1" si="52"/>
        <v>0</v>
      </c>
      <c r="AO51" s="60">
        <f t="shared" ca="1" si="53"/>
        <v>629412.36249200022</v>
      </c>
      <c r="AP51" s="51">
        <f t="shared" ca="1" si="53"/>
        <v>3680</v>
      </c>
      <c r="AQ51" s="51">
        <f t="shared" ca="1" si="53"/>
        <v>360</v>
      </c>
      <c r="AR51" s="51">
        <f t="shared" ca="1" si="28"/>
        <v>15610.309062300004</v>
      </c>
      <c r="AS51" s="51">
        <f t="shared" ca="1" si="54"/>
        <v>2000</v>
      </c>
      <c r="AT51" s="51">
        <f t="shared" ca="1" si="55"/>
        <v>5000</v>
      </c>
      <c r="AU51" s="52">
        <f t="shared" ca="1" si="56"/>
        <v>602762.0534297002</v>
      </c>
    </row>
    <row r="52" spans="10:47" x14ac:dyDescent="0.35">
      <c r="J52" s="4" t="s">
        <v>83</v>
      </c>
      <c r="K52" s="9">
        <v>4</v>
      </c>
      <c r="L52" s="9">
        <v>2</v>
      </c>
      <c r="M52" s="11">
        <v>0.02</v>
      </c>
      <c r="N52" s="12">
        <v>3</v>
      </c>
      <c r="O52" s="9">
        <v>121</v>
      </c>
      <c r="P52" s="47">
        <v>4423775.8600000003</v>
      </c>
      <c r="Q52" s="48">
        <f t="shared" ca="1" si="29"/>
        <v>0.15387061784431399</v>
      </c>
      <c r="R52" s="49">
        <f t="shared" ca="1" si="30"/>
        <v>1</v>
      </c>
      <c r="S52" s="50">
        <f t="shared" ca="1" si="31"/>
        <v>133</v>
      </c>
      <c r="T52" s="51">
        <f t="shared" ca="1" si="32"/>
        <v>4777677.9288000008</v>
      </c>
      <c r="U52" s="51">
        <f t="shared" ca="1" si="33"/>
        <v>52776.779288000012</v>
      </c>
      <c r="V52" s="51">
        <f t="shared" ca="1" si="34"/>
        <v>5320</v>
      </c>
      <c r="W52" s="51">
        <f t="shared" ca="1" si="35"/>
        <v>540</v>
      </c>
      <c r="X52" s="52">
        <f t="shared" ca="1" si="36"/>
        <v>23888.389644000006</v>
      </c>
      <c r="Y52" s="58">
        <f t="shared" ca="1" si="37"/>
        <v>0.12978864040378735</v>
      </c>
      <c r="Z52" s="49">
        <f t="shared" ca="1" si="38"/>
        <v>1</v>
      </c>
      <c r="AA52" s="50">
        <f t="shared" ca="1" si="39"/>
        <v>146</v>
      </c>
      <c r="AB52" s="51">
        <f t="shared" ca="1" si="40"/>
        <v>5159892.1631040014</v>
      </c>
      <c r="AC52" s="51">
        <f t="shared" ca="1" si="41"/>
        <v>56598.921631040015</v>
      </c>
      <c r="AD52" s="51">
        <f t="shared" ca="1" si="42"/>
        <v>5840</v>
      </c>
      <c r="AE52" s="51">
        <f t="shared" ca="1" si="43"/>
        <v>585</v>
      </c>
      <c r="AF52" s="52">
        <f t="shared" ca="1" si="44"/>
        <v>25799.460815520008</v>
      </c>
      <c r="AG52" s="58">
        <f t="shared" ca="1" si="45"/>
        <v>0.71507345213011198</v>
      </c>
      <c r="AH52" s="49">
        <f t="shared" ca="1" si="46"/>
        <v>1</v>
      </c>
      <c r="AI52" s="50">
        <f t="shared" ca="1" si="47"/>
        <v>161</v>
      </c>
      <c r="AJ52" s="51">
        <f t="shared" ca="1" si="48"/>
        <v>5572683.5361523218</v>
      </c>
      <c r="AK52" s="51">
        <f t="shared" ca="1" si="49"/>
        <v>60726.835361523219</v>
      </c>
      <c r="AL52" s="51">
        <f t="shared" ca="1" si="50"/>
        <v>6440</v>
      </c>
      <c r="AM52" s="51">
        <f t="shared" ca="1" si="51"/>
        <v>675</v>
      </c>
      <c r="AN52" s="52">
        <f t="shared" ca="1" si="52"/>
        <v>27863.417680761613</v>
      </c>
      <c r="AO52" s="60">
        <f t="shared" ca="1" si="53"/>
        <v>170102.53628056325</v>
      </c>
      <c r="AP52" s="51">
        <f t="shared" ca="1" si="53"/>
        <v>17600</v>
      </c>
      <c r="AQ52" s="51">
        <f t="shared" ca="1" si="53"/>
        <v>1800</v>
      </c>
      <c r="AR52" s="51">
        <f t="shared" ca="1" si="28"/>
        <v>77551.268140281623</v>
      </c>
      <c r="AS52" s="51">
        <f t="shared" ca="1" si="54"/>
        <v>6000</v>
      </c>
      <c r="AT52" s="51">
        <f t="shared" ca="1" si="55"/>
        <v>5000</v>
      </c>
      <c r="AU52" s="52">
        <f t="shared" ca="1" si="56"/>
        <v>62151.268140281623</v>
      </c>
    </row>
    <row r="53" spans="10:47" x14ac:dyDescent="0.35">
      <c r="J53" s="4" t="s">
        <v>84</v>
      </c>
      <c r="K53" s="9">
        <v>4</v>
      </c>
      <c r="L53" s="9">
        <v>2</v>
      </c>
      <c r="M53" s="11">
        <v>0.02</v>
      </c>
      <c r="N53" s="12">
        <v>3</v>
      </c>
      <c r="O53" s="9">
        <v>11</v>
      </c>
      <c r="P53" s="47">
        <v>27507704.23</v>
      </c>
      <c r="Q53" s="48">
        <f t="shared" ca="1" si="29"/>
        <v>0.45706320988701699</v>
      </c>
      <c r="R53" s="49">
        <f t="shared" ca="1" si="30"/>
        <v>1</v>
      </c>
      <c r="S53" s="50">
        <f t="shared" ca="1" si="31"/>
        <v>12</v>
      </c>
      <c r="T53" s="51">
        <f t="shared" ca="1" si="32"/>
        <v>29708320.568400003</v>
      </c>
      <c r="U53" s="51">
        <f t="shared" ca="1" si="33"/>
        <v>302083.20568400004</v>
      </c>
      <c r="V53" s="51">
        <f t="shared" ca="1" si="34"/>
        <v>480</v>
      </c>
      <c r="W53" s="51">
        <f t="shared" ca="1" si="35"/>
        <v>45</v>
      </c>
      <c r="X53" s="52">
        <f t="shared" ca="1" si="36"/>
        <v>148541.60284200002</v>
      </c>
      <c r="Y53" s="58">
        <f t="shared" ca="1" si="37"/>
        <v>0.46770288008163718</v>
      </c>
      <c r="Z53" s="49">
        <f t="shared" ca="1" si="38"/>
        <v>1</v>
      </c>
      <c r="AA53" s="50">
        <f t="shared" ca="1" si="39"/>
        <v>13</v>
      </c>
      <c r="AB53" s="51">
        <f t="shared" ca="1" si="40"/>
        <v>32084986.213872004</v>
      </c>
      <c r="AC53" s="51">
        <f t="shared" ca="1" si="41"/>
        <v>325849.86213872005</v>
      </c>
      <c r="AD53" s="51">
        <f t="shared" ca="1" si="42"/>
        <v>520</v>
      </c>
      <c r="AE53" s="51">
        <f t="shared" ca="1" si="43"/>
        <v>45</v>
      </c>
      <c r="AF53" s="52">
        <f t="shared" ca="1" si="44"/>
        <v>160424.93106936003</v>
      </c>
      <c r="AG53" s="58">
        <f t="shared" ca="1" si="45"/>
        <v>0.23483329840663103</v>
      </c>
      <c r="AH53" s="49">
        <f t="shared" ca="1" si="46"/>
        <v>1</v>
      </c>
      <c r="AI53" s="50">
        <f t="shared" ca="1" si="47"/>
        <v>14</v>
      </c>
      <c r="AJ53" s="51">
        <f t="shared" ca="1" si="48"/>
        <v>34651785.11098177</v>
      </c>
      <c r="AK53" s="51">
        <f t="shared" ca="1" si="49"/>
        <v>351517.85110981768</v>
      </c>
      <c r="AL53" s="51">
        <f t="shared" ca="1" si="50"/>
        <v>560</v>
      </c>
      <c r="AM53" s="51">
        <f t="shared" ca="1" si="51"/>
        <v>45</v>
      </c>
      <c r="AN53" s="52">
        <f t="shared" ca="1" si="52"/>
        <v>173258.92555490884</v>
      </c>
      <c r="AO53" s="60">
        <f t="shared" ca="1" si="53"/>
        <v>979450.91893253778</v>
      </c>
      <c r="AP53" s="51">
        <f t="shared" ca="1" si="53"/>
        <v>1560</v>
      </c>
      <c r="AQ53" s="51">
        <f t="shared" ca="1" si="53"/>
        <v>135</v>
      </c>
      <c r="AR53" s="51">
        <f t="shared" ca="1" si="28"/>
        <v>482225.45946626889</v>
      </c>
      <c r="AS53" s="51">
        <f t="shared" ca="1" si="54"/>
        <v>6000</v>
      </c>
      <c r="AT53" s="51">
        <f t="shared" ca="1" si="55"/>
        <v>5000</v>
      </c>
      <c r="AU53" s="52">
        <f t="shared" ca="1" si="56"/>
        <v>484530.45946626889</v>
      </c>
    </row>
    <row r="54" spans="10:47" x14ac:dyDescent="0.35">
      <c r="J54" s="4" t="s">
        <v>85</v>
      </c>
      <c r="K54" s="9">
        <v>2</v>
      </c>
      <c r="L54" s="9">
        <v>2</v>
      </c>
      <c r="M54" s="11">
        <v>5.0000000000000001E-3</v>
      </c>
      <c r="N54" s="12">
        <v>3</v>
      </c>
      <c r="O54" s="9">
        <v>9</v>
      </c>
      <c r="P54" s="47">
        <v>578388.81000000006</v>
      </c>
      <c r="Q54" s="48">
        <f t="shared" ca="1" si="29"/>
        <v>0.14372010266854873</v>
      </c>
      <c r="R54" s="49">
        <f t="shared" ca="1" si="30"/>
        <v>1</v>
      </c>
      <c r="S54" s="50">
        <f t="shared" ca="1" si="31"/>
        <v>10</v>
      </c>
      <c r="T54" s="51">
        <f t="shared" ca="1" si="32"/>
        <v>624659.91480000014</v>
      </c>
      <c r="U54" s="51">
        <f t="shared" ca="1" si="33"/>
        <v>11246.599148000001</v>
      </c>
      <c r="V54" s="51">
        <f t="shared" ca="1" si="34"/>
        <v>400</v>
      </c>
      <c r="W54" s="51">
        <f t="shared" ca="1" si="35"/>
        <v>45</v>
      </c>
      <c r="X54" s="52">
        <f t="shared" ca="1" si="36"/>
        <v>780.82489350000014</v>
      </c>
      <c r="Y54" s="58">
        <f t="shared" ca="1" si="37"/>
        <v>0.99259374143489432</v>
      </c>
      <c r="Z54" s="49">
        <f t="shared" ca="1" si="38"/>
        <v>1</v>
      </c>
      <c r="AA54" s="50">
        <f t="shared" ca="1" si="39"/>
        <v>11</v>
      </c>
      <c r="AB54" s="51">
        <f t="shared" ca="1" si="40"/>
        <v>674632.70798400021</v>
      </c>
      <c r="AC54" s="51">
        <f t="shared" ca="1" si="41"/>
        <v>11746.327079840003</v>
      </c>
      <c r="AD54" s="51">
        <f t="shared" ca="1" si="42"/>
        <v>440</v>
      </c>
      <c r="AE54" s="51">
        <f t="shared" ca="1" si="43"/>
        <v>45</v>
      </c>
      <c r="AF54" s="52">
        <f t="shared" ca="1" si="44"/>
        <v>843.29088498000021</v>
      </c>
      <c r="AG54" s="58">
        <f t="shared" ca="1" si="45"/>
        <v>0.69778802322525035</v>
      </c>
      <c r="AH54" s="49">
        <f t="shared" ca="1" si="46"/>
        <v>1</v>
      </c>
      <c r="AI54" s="50">
        <f t="shared" ca="1" si="47"/>
        <v>12</v>
      </c>
      <c r="AJ54" s="51">
        <f t="shared" ca="1" si="48"/>
        <v>728603.32462272025</v>
      </c>
      <c r="AK54" s="51">
        <f t="shared" ca="1" si="49"/>
        <v>12286.033246227202</v>
      </c>
      <c r="AL54" s="51">
        <f t="shared" ca="1" si="50"/>
        <v>480</v>
      </c>
      <c r="AM54" s="51">
        <f t="shared" ca="1" si="51"/>
        <v>45</v>
      </c>
      <c r="AN54" s="52">
        <f t="shared" ca="1" si="52"/>
        <v>910.75415577840033</v>
      </c>
      <c r="AO54" s="60">
        <f t="shared" ca="1" si="53"/>
        <v>35278.959474067204</v>
      </c>
      <c r="AP54" s="51">
        <f t="shared" ca="1" si="53"/>
        <v>1320</v>
      </c>
      <c r="AQ54" s="51">
        <f t="shared" ca="1" si="53"/>
        <v>135</v>
      </c>
      <c r="AR54" s="51">
        <f t="shared" ca="1" si="28"/>
        <v>2534.8699342584005</v>
      </c>
      <c r="AS54" s="51">
        <f t="shared" ca="1" si="54"/>
        <v>6000</v>
      </c>
      <c r="AT54" s="51">
        <f t="shared" ca="1" si="55"/>
        <v>5000</v>
      </c>
      <c r="AU54" s="52">
        <f t="shared" ca="1" si="56"/>
        <v>20289.089539808803</v>
      </c>
    </row>
    <row r="55" spans="10:47" x14ac:dyDescent="0.35">
      <c r="J55" s="4" t="s">
        <v>86</v>
      </c>
      <c r="K55" s="9">
        <v>4</v>
      </c>
      <c r="L55" s="9">
        <v>1</v>
      </c>
      <c r="M55" s="11">
        <v>0.02</v>
      </c>
      <c r="N55" s="12">
        <v>3</v>
      </c>
      <c r="O55" s="9">
        <v>48</v>
      </c>
      <c r="P55" s="47">
        <v>6437536.0199999996</v>
      </c>
      <c r="Q55" s="48">
        <f t="shared" ca="1" si="29"/>
        <v>0.60800027164278481</v>
      </c>
      <c r="R55" s="49">
        <f t="shared" ca="1" si="30"/>
        <v>1</v>
      </c>
      <c r="S55" s="50">
        <f t="shared" ca="1" si="31"/>
        <v>53</v>
      </c>
      <c r="T55" s="51">
        <f t="shared" ca="1" si="32"/>
        <v>6952538.9015999995</v>
      </c>
      <c r="U55" s="51">
        <f t="shared" ca="1" si="33"/>
        <v>74525.389016000001</v>
      </c>
      <c r="V55" s="51">
        <f t="shared" ca="1" si="34"/>
        <v>2120</v>
      </c>
      <c r="W55" s="51">
        <f t="shared" ca="1" si="35"/>
        <v>225</v>
      </c>
      <c r="X55" s="52">
        <f t="shared" ca="1" si="36"/>
        <v>34762.694508</v>
      </c>
      <c r="Y55" s="58">
        <f t="shared" ca="1" si="37"/>
        <v>8.2428354986082031E-2</v>
      </c>
      <c r="Z55" s="49">
        <f t="shared" ca="1" si="38"/>
        <v>0</v>
      </c>
      <c r="AA55" s="50">
        <f t="shared" ca="1" si="39"/>
        <v>0</v>
      </c>
      <c r="AB55" s="51">
        <f t="shared" ca="1" si="40"/>
        <v>0</v>
      </c>
      <c r="AC55" s="51">
        <f t="shared" ca="1" si="41"/>
        <v>0</v>
      </c>
      <c r="AD55" s="51">
        <f t="shared" ca="1" si="42"/>
        <v>0</v>
      </c>
      <c r="AE55" s="51">
        <f t="shared" ca="1" si="43"/>
        <v>0</v>
      </c>
      <c r="AF55" s="52">
        <f t="shared" ca="1" si="44"/>
        <v>0</v>
      </c>
      <c r="AG55" s="58">
        <f t="shared" ca="1" si="45"/>
        <v>0.68521530301501676</v>
      </c>
      <c r="AH55" s="49">
        <f t="shared" ca="1" si="46"/>
        <v>0</v>
      </c>
      <c r="AI55" s="50">
        <f t="shared" ca="1" si="47"/>
        <v>0</v>
      </c>
      <c r="AJ55" s="51">
        <f t="shared" ca="1" si="48"/>
        <v>0</v>
      </c>
      <c r="AK55" s="51">
        <f t="shared" ca="1" si="49"/>
        <v>0</v>
      </c>
      <c r="AL55" s="51">
        <f t="shared" ca="1" si="50"/>
        <v>0</v>
      </c>
      <c r="AM55" s="51">
        <f t="shared" ca="1" si="51"/>
        <v>0</v>
      </c>
      <c r="AN55" s="52">
        <f t="shared" ca="1" si="52"/>
        <v>0</v>
      </c>
      <c r="AO55" s="60">
        <f t="shared" ca="1" si="53"/>
        <v>74525.389016000001</v>
      </c>
      <c r="AP55" s="51">
        <f t="shared" ca="1" si="53"/>
        <v>2120</v>
      </c>
      <c r="AQ55" s="51">
        <f t="shared" ca="1" si="53"/>
        <v>225</v>
      </c>
      <c r="AR55" s="51">
        <f t="shared" ca="1" si="28"/>
        <v>34762.694508</v>
      </c>
      <c r="AS55" s="51">
        <f t="shared" ca="1" si="54"/>
        <v>1500</v>
      </c>
      <c r="AT55" s="51">
        <f t="shared" ca="1" si="55"/>
        <v>2000</v>
      </c>
      <c r="AU55" s="52">
        <f t="shared" ca="1" si="56"/>
        <v>33917.694508</v>
      </c>
    </row>
    <row r="56" spans="10:47" x14ac:dyDescent="0.35">
      <c r="J56" s="4" t="s">
        <v>87</v>
      </c>
      <c r="K56" s="9">
        <v>4</v>
      </c>
      <c r="L56" s="9">
        <v>1</v>
      </c>
      <c r="M56" s="11">
        <v>0.02</v>
      </c>
      <c r="N56" s="12">
        <v>3</v>
      </c>
      <c r="O56" s="9">
        <v>25</v>
      </c>
      <c r="P56" s="47">
        <v>16385335.479999997</v>
      </c>
      <c r="Q56" s="48">
        <f t="shared" ca="1" si="29"/>
        <v>0.83517422460565371</v>
      </c>
      <c r="R56" s="49">
        <f t="shared" ca="1" si="30"/>
        <v>1</v>
      </c>
      <c r="S56" s="50">
        <f t="shared" ca="1" si="31"/>
        <v>28</v>
      </c>
      <c r="T56" s="51">
        <f t="shared" ca="1" si="32"/>
        <v>17696162.318399999</v>
      </c>
      <c r="U56" s="51">
        <f t="shared" ca="1" si="33"/>
        <v>181961.623184</v>
      </c>
      <c r="V56" s="51">
        <f t="shared" ca="1" si="34"/>
        <v>1120</v>
      </c>
      <c r="W56" s="51">
        <f t="shared" ca="1" si="35"/>
        <v>135</v>
      </c>
      <c r="X56" s="52">
        <f t="shared" ca="1" si="36"/>
        <v>88480.811591999998</v>
      </c>
      <c r="Y56" s="58">
        <f t="shared" ca="1" si="37"/>
        <v>0.27184521945871154</v>
      </c>
      <c r="Z56" s="49">
        <f t="shared" ca="1" si="38"/>
        <v>1</v>
      </c>
      <c r="AA56" s="50">
        <f t="shared" ca="1" si="39"/>
        <v>31</v>
      </c>
      <c r="AB56" s="51">
        <f t="shared" ca="1" si="40"/>
        <v>19111855.303872</v>
      </c>
      <c r="AC56" s="51">
        <f t="shared" ca="1" si="41"/>
        <v>196118.55303872001</v>
      </c>
      <c r="AD56" s="51">
        <f t="shared" ca="1" si="42"/>
        <v>1240</v>
      </c>
      <c r="AE56" s="51">
        <f t="shared" ca="1" si="43"/>
        <v>135</v>
      </c>
      <c r="AF56" s="52">
        <f t="shared" ca="1" si="44"/>
        <v>95559.276519360006</v>
      </c>
      <c r="AG56" s="58">
        <f t="shared" ca="1" si="45"/>
        <v>0.5244507621950476</v>
      </c>
      <c r="AH56" s="49">
        <f t="shared" ca="1" si="46"/>
        <v>1</v>
      </c>
      <c r="AI56" s="50">
        <f t="shared" ca="1" si="47"/>
        <v>34</v>
      </c>
      <c r="AJ56" s="51">
        <f t="shared" ca="1" si="48"/>
        <v>20640803.728181761</v>
      </c>
      <c r="AK56" s="51">
        <f t="shared" ca="1" si="49"/>
        <v>211408.03728181761</v>
      </c>
      <c r="AL56" s="51">
        <f t="shared" ca="1" si="50"/>
        <v>1360</v>
      </c>
      <c r="AM56" s="51">
        <f t="shared" ca="1" si="51"/>
        <v>135</v>
      </c>
      <c r="AN56" s="52">
        <f t="shared" ca="1" si="52"/>
        <v>103204.01864090881</v>
      </c>
      <c r="AO56" s="60">
        <f t="shared" ca="1" si="53"/>
        <v>589488.21350453759</v>
      </c>
      <c r="AP56" s="51">
        <f t="shared" ca="1" si="53"/>
        <v>3720</v>
      </c>
      <c r="AQ56" s="51">
        <f t="shared" ca="1" si="53"/>
        <v>405</v>
      </c>
      <c r="AR56" s="51">
        <f t="shared" ca="1" si="28"/>
        <v>287244.1067522688</v>
      </c>
      <c r="AS56" s="51">
        <f t="shared" ca="1" si="54"/>
        <v>4500</v>
      </c>
      <c r="AT56" s="51">
        <f t="shared" ca="1" si="55"/>
        <v>2000</v>
      </c>
      <c r="AU56" s="52">
        <f t="shared" ca="1" si="56"/>
        <v>291619.1067522688</v>
      </c>
    </row>
    <row r="57" spans="10:47" x14ac:dyDescent="0.35">
      <c r="J57" s="4" t="s">
        <v>88</v>
      </c>
      <c r="K57" s="9">
        <v>3</v>
      </c>
      <c r="L57" s="9">
        <v>2</v>
      </c>
      <c r="M57" s="11">
        <v>0.01</v>
      </c>
      <c r="N57" s="12">
        <v>3</v>
      </c>
      <c r="O57" s="9">
        <v>39</v>
      </c>
      <c r="P57" s="47">
        <v>436967.81</v>
      </c>
      <c r="Q57" s="48">
        <f t="shared" ca="1" si="29"/>
        <v>0.94143044338591098</v>
      </c>
      <c r="R57" s="49">
        <f t="shared" ca="1" si="30"/>
        <v>1</v>
      </c>
      <c r="S57" s="50">
        <f t="shared" ca="1" si="31"/>
        <v>43</v>
      </c>
      <c r="T57" s="51">
        <f t="shared" ca="1" si="32"/>
        <v>471925.23480000003</v>
      </c>
      <c r="U57" s="51">
        <f t="shared" ca="1" si="33"/>
        <v>9719.2523480000018</v>
      </c>
      <c r="V57" s="51">
        <f t="shared" ca="1" si="34"/>
        <v>1720</v>
      </c>
      <c r="W57" s="51">
        <f t="shared" ca="1" si="35"/>
        <v>180</v>
      </c>
      <c r="X57" s="52">
        <f t="shared" ca="1" si="36"/>
        <v>1179.8130870000002</v>
      </c>
      <c r="Y57" s="58">
        <f t="shared" ca="1" si="37"/>
        <v>0.21823006114736498</v>
      </c>
      <c r="Z57" s="49">
        <f t="shared" ca="1" si="38"/>
        <v>1</v>
      </c>
      <c r="AA57" s="50">
        <f t="shared" ca="1" si="39"/>
        <v>47</v>
      </c>
      <c r="AB57" s="51">
        <f t="shared" ca="1" si="40"/>
        <v>509679.25358400005</v>
      </c>
      <c r="AC57" s="51">
        <f t="shared" ca="1" si="41"/>
        <v>10096.792535840001</v>
      </c>
      <c r="AD57" s="51">
        <f t="shared" ca="1" si="42"/>
        <v>1880</v>
      </c>
      <c r="AE57" s="51">
        <f t="shared" ca="1" si="43"/>
        <v>180</v>
      </c>
      <c r="AF57" s="52">
        <f t="shared" ca="1" si="44"/>
        <v>1274.1981339600002</v>
      </c>
      <c r="AG57" s="58">
        <f t="shared" ca="1" si="45"/>
        <v>8.6626826697873138E-2</v>
      </c>
      <c r="AH57" s="49">
        <f t="shared" ca="1" si="46"/>
        <v>0</v>
      </c>
      <c r="AI57" s="50">
        <f t="shared" ca="1" si="47"/>
        <v>0</v>
      </c>
      <c r="AJ57" s="51">
        <f t="shared" ca="1" si="48"/>
        <v>0</v>
      </c>
      <c r="AK57" s="51">
        <f t="shared" ca="1" si="49"/>
        <v>0</v>
      </c>
      <c r="AL57" s="51">
        <f t="shared" ca="1" si="50"/>
        <v>0</v>
      </c>
      <c r="AM57" s="51">
        <f t="shared" ca="1" si="51"/>
        <v>0</v>
      </c>
      <c r="AN57" s="52">
        <f t="shared" ca="1" si="52"/>
        <v>0</v>
      </c>
      <c r="AO57" s="60">
        <f t="shared" ca="1" si="53"/>
        <v>19816.044883840004</v>
      </c>
      <c r="AP57" s="51">
        <f t="shared" ca="1" si="53"/>
        <v>3600</v>
      </c>
      <c r="AQ57" s="51">
        <f t="shared" ca="1" si="53"/>
        <v>360</v>
      </c>
      <c r="AR57" s="51">
        <f t="shared" ca="1" si="28"/>
        <v>2454.0112209600002</v>
      </c>
      <c r="AS57" s="51">
        <f t="shared" ca="1" si="54"/>
        <v>4000</v>
      </c>
      <c r="AT57" s="51">
        <f t="shared" ca="1" si="55"/>
        <v>5000</v>
      </c>
      <c r="AU57" s="52">
        <f t="shared" ca="1" si="56"/>
        <v>4402.0336628800032</v>
      </c>
    </row>
    <row r="58" spans="10:47" x14ac:dyDescent="0.35">
      <c r="J58" s="4" t="s">
        <v>89</v>
      </c>
      <c r="K58" s="9">
        <v>4</v>
      </c>
      <c r="L58" s="9">
        <v>2</v>
      </c>
      <c r="M58" s="11">
        <v>0.02</v>
      </c>
      <c r="N58" s="12">
        <v>3</v>
      </c>
      <c r="O58" s="9">
        <v>8</v>
      </c>
      <c r="P58" s="47">
        <v>1171878.5</v>
      </c>
      <c r="Q58" s="48">
        <f t="shared" ref="Q58:Q84" ca="1" si="57">RAND()</f>
        <v>8.6748124474341104E-2</v>
      </c>
      <c r="R58" s="49">
        <f t="shared" ref="R58:R84" ca="1" si="58">IF(Q58&lt;0.1,0,1)</f>
        <v>0</v>
      </c>
      <c r="S58" s="50">
        <f t="shared" ref="S58:S84" ca="1" si="59">ROUND(O58*(1+$C$4),0)*R58</f>
        <v>0</v>
      </c>
      <c r="T58" s="51">
        <f t="shared" ref="T58:T84" ca="1" si="60">P58*(1+$C$6)*R58</f>
        <v>0</v>
      </c>
      <c r="U58" s="51">
        <f t="shared" ref="U58:U84" ca="1" si="61">(5000+T58*0.01)*R58</f>
        <v>0</v>
      </c>
      <c r="V58" s="51">
        <f t="shared" ref="V58:V84" ca="1" si="62">S58*Service_charge*R58</f>
        <v>0</v>
      </c>
      <c r="W58" s="51">
        <f t="shared" ref="W58:W84" ca="1" si="63">(S58-O58)*Issue_card*R58</f>
        <v>0</v>
      </c>
      <c r="X58" s="52">
        <f t="shared" ref="X58:X84" ca="1" si="64">T58*$M58*$N58/12*R58</f>
        <v>0</v>
      </c>
      <c r="Y58" s="58">
        <f t="shared" ref="Y58:Y84" ca="1" si="65">RAND()</f>
        <v>0.49199159539046688</v>
      </c>
      <c r="Z58" s="49">
        <f t="shared" ref="Z58:Z84" ca="1" si="66">IF(R58=0,0,IF(Y58&lt;0.1,0,1))</f>
        <v>0</v>
      </c>
      <c r="AA58" s="50">
        <f t="shared" ref="AA58:AA84" ca="1" si="67">ROUND(S58*(1+$D$4),0)*Z58</f>
        <v>0</v>
      </c>
      <c r="AB58" s="51">
        <f t="shared" ref="AB58:AB84" ca="1" si="68">T58*(1+$D$6)*Z58</f>
        <v>0</v>
      </c>
      <c r="AC58" s="51">
        <f t="shared" ref="AC58:AC84" ca="1" si="69">(5000+AB58*0.01)*Z58</f>
        <v>0</v>
      </c>
      <c r="AD58" s="51">
        <f t="shared" ref="AD58:AD84" ca="1" si="70">AA58*Service_charge*Z58</f>
        <v>0</v>
      </c>
      <c r="AE58" s="51">
        <f t="shared" ref="AE58:AE84" ca="1" si="71">(AA58-S58)*Issue_card*Z58</f>
        <v>0</v>
      </c>
      <c r="AF58" s="52">
        <f t="shared" ref="AF58:AF84" ca="1" si="72">AB58*$M58*$N58/12*Z58</f>
        <v>0</v>
      </c>
      <c r="AG58" s="58">
        <f t="shared" ref="AG58:AG84" ca="1" si="73">RAND()</f>
        <v>0.10752570211107915</v>
      </c>
      <c r="AH58" s="49">
        <f t="shared" ref="AH58:AH84" ca="1" si="74">IF(Z58=0,0,IF(AG58&lt;0.1,0,1))</f>
        <v>0</v>
      </c>
      <c r="AI58" s="50">
        <f t="shared" ref="AI58:AI84" ca="1" si="75">ROUND(AA58*(1+$E$4),0)*AH58</f>
        <v>0</v>
      </c>
      <c r="AJ58" s="51">
        <f t="shared" ref="AJ58:AJ84" ca="1" si="76">AB58*(1+$E$6)*AH58</f>
        <v>0</v>
      </c>
      <c r="AK58" s="51">
        <f t="shared" ref="AK58:AK84" ca="1" si="77">(5000+AJ58*0.01)*AH58</f>
        <v>0</v>
      </c>
      <c r="AL58" s="51">
        <f t="shared" ref="AL58:AL84" ca="1" si="78">AI58*Service_charge*AH58</f>
        <v>0</v>
      </c>
      <c r="AM58" s="51">
        <f t="shared" ref="AM58:AM84" ca="1" si="79">(AI58-AA58)*Issue_card*AH58</f>
        <v>0</v>
      </c>
      <c r="AN58" s="52">
        <f t="shared" ref="AN58:AN84" ca="1" si="80">AJ58*$M58*$N58/12*AH58</f>
        <v>0</v>
      </c>
      <c r="AO58" s="60">
        <f t="shared" ref="AO58:AR84" ca="1" si="81">AK58+AC58+U58</f>
        <v>0</v>
      </c>
      <c r="AP58" s="51">
        <f t="shared" ca="1" si="81"/>
        <v>0</v>
      </c>
      <c r="AQ58" s="51">
        <f t="shared" ca="1" si="81"/>
        <v>0</v>
      </c>
      <c r="AR58" s="51">
        <f t="shared" ca="1" si="81"/>
        <v>0</v>
      </c>
      <c r="AS58" s="51">
        <f t="shared" ref="AS58:AS84" ca="1" si="82">VLOOKUP(L58,Client_Level_Cost,3,FALSE)*(AH58+Z58+R58)</f>
        <v>0</v>
      </c>
      <c r="AT58" s="51">
        <f t="shared" ref="AT58:AT84" ca="1" si="83">R58*VLOOKUP(L58,Client_Level_Cost,2)</f>
        <v>0</v>
      </c>
      <c r="AU58" s="52">
        <f t="shared" ref="AU58:AU84" ca="1" si="84">AO58-SUM(AP58:AT58)</f>
        <v>0</v>
      </c>
    </row>
    <row r="59" spans="10:47" x14ac:dyDescent="0.35">
      <c r="J59" s="4" t="s">
        <v>90</v>
      </c>
      <c r="K59" s="9">
        <v>4</v>
      </c>
      <c r="L59" s="9">
        <v>2</v>
      </c>
      <c r="M59" s="11">
        <v>0.02</v>
      </c>
      <c r="N59" s="12">
        <v>3</v>
      </c>
      <c r="O59" s="9">
        <v>45</v>
      </c>
      <c r="P59" s="47">
        <v>586322.81999999995</v>
      </c>
      <c r="Q59" s="48">
        <f t="shared" ca="1" si="57"/>
        <v>8.0290351131598325E-2</v>
      </c>
      <c r="R59" s="49">
        <f t="shared" ca="1" si="58"/>
        <v>0</v>
      </c>
      <c r="S59" s="50">
        <f t="shared" ca="1" si="59"/>
        <v>0</v>
      </c>
      <c r="T59" s="51">
        <f t="shared" ca="1" si="60"/>
        <v>0</v>
      </c>
      <c r="U59" s="51">
        <f t="shared" ca="1" si="61"/>
        <v>0</v>
      </c>
      <c r="V59" s="51">
        <f t="shared" ca="1" si="62"/>
        <v>0</v>
      </c>
      <c r="W59" s="51">
        <f t="shared" ca="1" si="63"/>
        <v>0</v>
      </c>
      <c r="X59" s="52">
        <f t="shared" ca="1" si="64"/>
        <v>0</v>
      </c>
      <c r="Y59" s="58">
        <f t="shared" ca="1" si="65"/>
        <v>0.478161503488438</v>
      </c>
      <c r="Z59" s="49">
        <f t="shared" ca="1" si="66"/>
        <v>0</v>
      </c>
      <c r="AA59" s="50">
        <f t="shared" ca="1" si="67"/>
        <v>0</v>
      </c>
      <c r="AB59" s="51">
        <f t="shared" ca="1" si="68"/>
        <v>0</v>
      </c>
      <c r="AC59" s="51">
        <f t="shared" ca="1" si="69"/>
        <v>0</v>
      </c>
      <c r="AD59" s="51">
        <f t="shared" ca="1" si="70"/>
        <v>0</v>
      </c>
      <c r="AE59" s="51">
        <f t="shared" ca="1" si="71"/>
        <v>0</v>
      </c>
      <c r="AF59" s="52">
        <f t="shared" ca="1" si="72"/>
        <v>0</v>
      </c>
      <c r="AG59" s="58">
        <f t="shared" ca="1" si="73"/>
        <v>0.46042852606540796</v>
      </c>
      <c r="AH59" s="49">
        <f t="shared" ca="1" si="74"/>
        <v>0</v>
      </c>
      <c r="AI59" s="50">
        <f t="shared" ca="1" si="75"/>
        <v>0</v>
      </c>
      <c r="AJ59" s="51">
        <f t="shared" ca="1" si="76"/>
        <v>0</v>
      </c>
      <c r="AK59" s="51">
        <f t="shared" ca="1" si="77"/>
        <v>0</v>
      </c>
      <c r="AL59" s="51">
        <f t="shared" ca="1" si="78"/>
        <v>0</v>
      </c>
      <c r="AM59" s="51">
        <f t="shared" ca="1" si="79"/>
        <v>0</v>
      </c>
      <c r="AN59" s="52">
        <f t="shared" ca="1" si="80"/>
        <v>0</v>
      </c>
      <c r="AO59" s="60">
        <f t="shared" ca="1" si="81"/>
        <v>0</v>
      </c>
      <c r="AP59" s="51">
        <f t="shared" ca="1" si="81"/>
        <v>0</v>
      </c>
      <c r="AQ59" s="51">
        <f t="shared" ca="1" si="81"/>
        <v>0</v>
      </c>
      <c r="AR59" s="51">
        <f t="shared" ca="1" si="81"/>
        <v>0</v>
      </c>
      <c r="AS59" s="51">
        <f t="shared" ca="1" si="82"/>
        <v>0</v>
      </c>
      <c r="AT59" s="51">
        <f t="shared" ca="1" si="83"/>
        <v>0</v>
      </c>
      <c r="AU59" s="52">
        <f t="shared" ca="1" si="84"/>
        <v>0</v>
      </c>
    </row>
    <row r="60" spans="10:47" x14ac:dyDescent="0.35">
      <c r="J60" s="4" t="s">
        <v>91</v>
      </c>
      <c r="K60" s="9">
        <v>4</v>
      </c>
      <c r="L60" s="9">
        <v>2</v>
      </c>
      <c r="M60" s="11">
        <v>0.02</v>
      </c>
      <c r="N60" s="12">
        <v>3</v>
      </c>
      <c r="O60" s="9">
        <v>782</v>
      </c>
      <c r="P60" s="47">
        <v>59682930.019999996</v>
      </c>
      <c r="Q60" s="48">
        <f t="shared" ca="1" si="57"/>
        <v>0.48973107443992403</v>
      </c>
      <c r="R60" s="49">
        <f t="shared" ca="1" si="58"/>
        <v>1</v>
      </c>
      <c r="S60" s="50">
        <f t="shared" ca="1" si="59"/>
        <v>860</v>
      </c>
      <c r="T60" s="51">
        <f t="shared" ca="1" si="60"/>
        <v>64457564.421599999</v>
      </c>
      <c r="U60" s="51">
        <f t="shared" ca="1" si="61"/>
        <v>649575.64421599999</v>
      </c>
      <c r="V60" s="51">
        <f t="shared" ca="1" si="62"/>
        <v>34400</v>
      </c>
      <c r="W60" s="51">
        <f t="shared" ca="1" si="63"/>
        <v>3510</v>
      </c>
      <c r="X60" s="52">
        <f t="shared" ca="1" si="64"/>
        <v>322287.82210799999</v>
      </c>
      <c r="Y60" s="58">
        <f t="shared" ca="1" si="65"/>
        <v>0.72338672705942153</v>
      </c>
      <c r="Z60" s="49">
        <f t="shared" ca="1" si="66"/>
        <v>1</v>
      </c>
      <c r="AA60" s="50">
        <f t="shared" ca="1" si="67"/>
        <v>946</v>
      </c>
      <c r="AB60" s="51">
        <f t="shared" ca="1" si="68"/>
        <v>69614169.575328007</v>
      </c>
      <c r="AC60" s="51">
        <f t="shared" ca="1" si="69"/>
        <v>701141.69575328007</v>
      </c>
      <c r="AD60" s="51">
        <f t="shared" ca="1" si="70"/>
        <v>37840</v>
      </c>
      <c r="AE60" s="51">
        <f t="shared" ca="1" si="71"/>
        <v>3870</v>
      </c>
      <c r="AF60" s="52">
        <f t="shared" ca="1" si="72"/>
        <v>348070.84787664004</v>
      </c>
      <c r="AG60" s="58">
        <f t="shared" ca="1" si="73"/>
        <v>0.79453457082105294</v>
      </c>
      <c r="AH60" s="49">
        <f t="shared" ca="1" si="74"/>
        <v>1</v>
      </c>
      <c r="AI60" s="50">
        <f t="shared" ca="1" si="75"/>
        <v>1041</v>
      </c>
      <c r="AJ60" s="51">
        <f t="shared" ca="1" si="76"/>
        <v>75183303.141354248</v>
      </c>
      <c r="AK60" s="51">
        <f t="shared" ca="1" si="77"/>
        <v>756833.03141354246</v>
      </c>
      <c r="AL60" s="51">
        <f t="shared" ca="1" si="78"/>
        <v>41640</v>
      </c>
      <c r="AM60" s="51">
        <f t="shared" ca="1" si="79"/>
        <v>4275</v>
      </c>
      <c r="AN60" s="52">
        <f t="shared" ca="1" si="80"/>
        <v>375916.51570677123</v>
      </c>
      <c r="AO60" s="60">
        <f t="shared" ca="1" si="81"/>
        <v>2107550.3713828227</v>
      </c>
      <c r="AP60" s="51">
        <f t="shared" ca="1" si="81"/>
        <v>113880</v>
      </c>
      <c r="AQ60" s="51">
        <f t="shared" ca="1" si="81"/>
        <v>11655</v>
      </c>
      <c r="AR60" s="51">
        <f t="shared" ca="1" si="81"/>
        <v>1046275.1856914114</v>
      </c>
      <c r="AS60" s="51">
        <f t="shared" ca="1" si="82"/>
        <v>6000</v>
      </c>
      <c r="AT60" s="51">
        <f t="shared" ca="1" si="83"/>
        <v>5000</v>
      </c>
      <c r="AU60" s="52">
        <f t="shared" ca="1" si="84"/>
        <v>924740.18569141137</v>
      </c>
    </row>
    <row r="61" spans="10:47" x14ac:dyDescent="0.35">
      <c r="J61" s="4" t="s">
        <v>92</v>
      </c>
      <c r="K61" s="9">
        <v>4</v>
      </c>
      <c r="L61" s="9">
        <v>3</v>
      </c>
      <c r="M61" s="11">
        <v>0.02</v>
      </c>
      <c r="N61" s="12">
        <v>3</v>
      </c>
      <c r="O61" s="9">
        <v>13</v>
      </c>
      <c r="P61" s="47">
        <v>90417.68</v>
      </c>
      <c r="Q61" s="48">
        <f t="shared" ca="1" si="57"/>
        <v>0.80950237520263679</v>
      </c>
      <c r="R61" s="49">
        <f t="shared" ca="1" si="58"/>
        <v>1</v>
      </c>
      <c r="S61" s="50">
        <f t="shared" ca="1" si="59"/>
        <v>14</v>
      </c>
      <c r="T61" s="51">
        <f t="shared" ca="1" si="60"/>
        <v>97651.094400000002</v>
      </c>
      <c r="U61" s="51">
        <f t="shared" ca="1" si="61"/>
        <v>5976.5109439999997</v>
      </c>
      <c r="V61" s="51">
        <f t="shared" ca="1" si="62"/>
        <v>560</v>
      </c>
      <c r="W61" s="51">
        <f t="shared" ca="1" si="63"/>
        <v>45</v>
      </c>
      <c r="X61" s="52">
        <f t="shared" ca="1" si="64"/>
        <v>488.255472</v>
      </c>
      <c r="Y61" s="58">
        <f t="shared" ca="1" si="65"/>
        <v>0.14044247981982605</v>
      </c>
      <c r="Z61" s="49">
        <f t="shared" ca="1" si="66"/>
        <v>1</v>
      </c>
      <c r="AA61" s="50">
        <f t="shared" ca="1" si="67"/>
        <v>15</v>
      </c>
      <c r="AB61" s="51">
        <f t="shared" ca="1" si="68"/>
        <v>105463.18195200001</v>
      </c>
      <c r="AC61" s="51">
        <f t="shared" ca="1" si="69"/>
        <v>6054.6318195200001</v>
      </c>
      <c r="AD61" s="51">
        <f t="shared" ca="1" si="70"/>
        <v>600</v>
      </c>
      <c r="AE61" s="51">
        <f t="shared" ca="1" si="71"/>
        <v>45</v>
      </c>
      <c r="AF61" s="52">
        <f t="shared" ca="1" si="72"/>
        <v>527.31590976000007</v>
      </c>
      <c r="AG61" s="58">
        <f t="shared" ca="1" si="73"/>
        <v>0.96768360975749801</v>
      </c>
      <c r="AH61" s="49">
        <f t="shared" ca="1" si="74"/>
        <v>1</v>
      </c>
      <c r="AI61" s="50">
        <f t="shared" ca="1" si="75"/>
        <v>17</v>
      </c>
      <c r="AJ61" s="51">
        <f t="shared" ca="1" si="76"/>
        <v>113900.23650816003</v>
      </c>
      <c r="AK61" s="51">
        <f t="shared" ca="1" si="77"/>
        <v>6139.0023650816001</v>
      </c>
      <c r="AL61" s="51">
        <f t="shared" ca="1" si="78"/>
        <v>680</v>
      </c>
      <c r="AM61" s="51">
        <f t="shared" ca="1" si="79"/>
        <v>90</v>
      </c>
      <c r="AN61" s="52">
        <f t="shared" ca="1" si="80"/>
        <v>569.50118254080019</v>
      </c>
      <c r="AO61" s="60">
        <f t="shared" ca="1" si="81"/>
        <v>18170.145128601602</v>
      </c>
      <c r="AP61" s="51">
        <f t="shared" ca="1" si="81"/>
        <v>1840</v>
      </c>
      <c r="AQ61" s="51">
        <f t="shared" ca="1" si="81"/>
        <v>180</v>
      </c>
      <c r="AR61" s="51">
        <f t="shared" ca="1" si="81"/>
        <v>1585.0725643008002</v>
      </c>
      <c r="AS61" s="51">
        <f t="shared" ca="1" si="82"/>
        <v>9000</v>
      </c>
      <c r="AT61" s="51">
        <f t="shared" ca="1" si="83"/>
        <v>7000</v>
      </c>
      <c r="AU61" s="52">
        <f t="shared" ca="1" si="84"/>
        <v>-1434.9274356991991</v>
      </c>
    </row>
    <row r="62" spans="10:47" x14ac:dyDescent="0.35">
      <c r="J62" s="4" t="s">
        <v>93</v>
      </c>
      <c r="K62" s="9">
        <v>1</v>
      </c>
      <c r="L62" s="9">
        <v>2</v>
      </c>
      <c r="M62" s="11">
        <v>1E-3</v>
      </c>
      <c r="N62" s="12">
        <v>3</v>
      </c>
      <c r="O62" s="9">
        <v>489</v>
      </c>
      <c r="P62" s="47">
        <v>673023.62</v>
      </c>
      <c r="Q62" s="48">
        <f t="shared" ca="1" si="57"/>
        <v>0.80042939828028303</v>
      </c>
      <c r="R62" s="49">
        <f t="shared" ca="1" si="58"/>
        <v>1</v>
      </c>
      <c r="S62" s="50">
        <f t="shared" ca="1" si="59"/>
        <v>538</v>
      </c>
      <c r="T62" s="51">
        <f t="shared" ca="1" si="60"/>
        <v>726865.50959999999</v>
      </c>
      <c r="U62" s="51">
        <f t="shared" ca="1" si="61"/>
        <v>12268.655096</v>
      </c>
      <c r="V62" s="51">
        <f t="shared" ca="1" si="62"/>
        <v>21520</v>
      </c>
      <c r="W62" s="51">
        <f t="shared" ca="1" si="63"/>
        <v>2205</v>
      </c>
      <c r="X62" s="52">
        <f t="shared" ca="1" si="64"/>
        <v>181.71637739999997</v>
      </c>
      <c r="Y62" s="58">
        <f t="shared" ca="1" si="65"/>
        <v>0.61668753081184502</v>
      </c>
      <c r="Z62" s="49">
        <f t="shared" ca="1" si="66"/>
        <v>1</v>
      </c>
      <c r="AA62" s="50">
        <f t="shared" ca="1" si="67"/>
        <v>592</v>
      </c>
      <c r="AB62" s="51">
        <f t="shared" ca="1" si="68"/>
        <v>785014.75036800001</v>
      </c>
      <c r="AC62" s="51">
        <f t="shared" ca="1" si="69"/>
        <v>12850.14750368</v>
      </c>
      <c r="AD62" s="51">
        <f t="shared" ca="1" si="70"/>
        <v>23680</v>
      </c>
      <c r="AE62" s="51">
        <f t="shared" ca="1" si="71"/>
        <v>2430</v>
      </c>
      <c r="AF62" s="52">
        <f t="shared" ca="1" si="72"/>
        <v>196.25368759200001</v>
      </c>
      <c r="AG62" s="58">
        <f t="shared" ca="1" si="73"/>
        <v>0.38459004393553975</v>
      </c>
      <c r="AH62" s="49">
        <f t="shared" ca="1" si="74"/>
        <v>1</v>
      </c>
      <c r="AI62" s="50">
        <f t="shared" ca="1" si="75"/>
        <v>651</v>
      </c>
      <c r="AJ62" s="51">
        <f t="shared" ca="1" si="76"/>
        <v>847815.9303974401</v>
      </c>
      <c r="AK62" s="51">
        <f t="shared" ca="1" si="77"/>
        <v>13478.1593039744</v>
      </c>
      <c r="AL62" s="51">
        <f t="shared" ca="1" si="78"/>
        <v>26040</v>
      </c>
      <c r="AM62" s="51">
        <f t="shared" ca="1" si="79"/>
        <v>2655</v>
      </c>
      <c r="AN62" s="52">
        <f t="shared" ca="1" si="80"/>
        <v>211.95398259936005</v>
      </c>
      <c r="AO62" s="60">
        <f t="shared" ca="1" si="81"/>
        <v>38596.961903654403</v>
      </c>
      <c r="AP62" s="51">
        <f t="shared" ca="1" si="81"/>
        <v>71240</v>
      </c>
      <c r="AQ62" s="51">
        <f t="shared" ca="1" si="81"/>
        <v>7290</v>
      </c>
      <c r="AR62" s="51">
        <f t="shared" ca="1" si="81"/>
        <v>589.92404759136002</v>
      </c>
      <c r="AS62" s="51">
        <f t="shared" ca="1" si="82"/>
        <v>6000</v>
      </c>
      <c r="AT62" s="51">
        <f t="shared" ca="1" si="83"/>
        <v>5000</v>
      </c>
      <c r="AU62" s="52">
        <f t="shared" ca="1" si="84"/>
        <v>-51522.962143936951</v>
      </c>
    </row>
    <row r="63" spans="10:47" x14ac:dyDescent="0.35">
      <c r="J63" s="4" t="s">
        <v>94</v>
      </c>
      <c r="K63" s="9">
        <v>4</v>
      </c>
      <c r="L63" s="9">
        <v>3</v>
      </c>
      <c r="M63" s="11">
        <v>0.02</v>
      </c>
      <c r="N63" s="12">
        <v>3</v>
      </c>
      <c r="O63" s="9">
        <v>162</v>
      </c>
      <c r="P63" s="47">
        <v>893980.6</v>
      </c>
      <c r="Q63" s="48">
        <f t="shared" ca="1" si="57"/>
        <v>0.18658651122165459</v>
      </c>
      <c r="R63" s="49">
        <f t="shared" ca="1" si="58"/>
        <v>1</v>
      </c>
      <c r="S63" s="50">
        <f t="shared" ca="1" si="59"/>
        <v>178</v>
      </c>
      <c r="T63" s="51">
        <f t="shared" ca="1" si="60"/>
        <v>965499.04800000007</v>
      </c>
      <c r="U63" s="51">
        <f t="shared" ca="1" si="61"/>
        <v>14654.99048</v>
      </c>
      <c r="V63" s="51">
        <f t="shared" ca="1" si="62"/>
        <v>7120</v>
      </c>
      <c r="W63" s="51">
        <f t="shared" ca="1" si="63"/>
        <v>720</v>
      </c>
      <c r="X63" s="52">
        <f t="shared" ca="1" si="64"/>
        <v>4827.4952400000002</v>
      </c>
      <c r="Y63" s="58">
        <f t="shared" ca="1" si="65"/>
        <v>0.93857913783555258</v>
      </c>
      <c r="Z63" s="49">
        <f t="shared" ca="1" si="66"/>
        <v>1</v>
      </c>
      <c r="AA63" s="50">
        <f t="shared" ca="1" si="67"/>
        <v>196</v>
      </c>
      <c r="AB63" s="51">
        <f t="shared" ca="1" si="68"/>
        <v>1042738.9718400001</v>
      </c>
      <c r="AC63" s="51">
        <f t="shared" ca="1" si="69"/>
        <v>15427.389718400002</v>
      </c>
      <c r="AD63" s="51">
        <f t="shared" ca="1" si="70"/>
        <v>7840</v>
      </c>
      <c r="AE63" s="51">
        <f t="shared" ca="1" si="71"/>
        <v>810</v>
      </c>
      <c r="AF63" s="52">
        <f t="shared" ca="1" si="72"/>
        <v>5213.6948592000008</v>
      </c>
      <c r="AG63" s="58">
        <f t="shared" ca="1" si="73"/>
        <v>0.65906785931333001</v>
      </c>
      <c r="AH63" s="49">
        <f t="shared" ca="1" si="74"/>
        <v>1</v>
      </c>
      <c r="AI63" s="50">
        <f t="shared" ca="1" si="75"/>
        <v>216</v>
      </c>
      <c r="AJ63" s="51">
        <f t="shared" ca="1" si="76"/>
        <v>1126158.0895872002</v>
      </c>
      <c r="AK63" s="51">
        <f t="shared" ca="1" si="77"/>
        <v>16261.580895872003</v>
      </c>
      <c r="AL63" s="51">
        <f t="shared" ca="1" si="78"/>
        <v>8640</v>
      </c>
      <c r="AM63" s="51">
        <f t="shared" ca="1" si="79"/>
        <v>900</v>
      </c>
      <c r="AN63" s="52">
        <f t="shared" ca="1" si="80"/>
        <v>5630.7904479360013</v>
      </c>
      <c r="AO63" s="60">
        <f t="shared" ca="1" si="81"/>
        <v>46343.961094272003</v>
      </c>
      <c r="AP63" s="51">
        <f t="shared" ca="1" si="81"/>
        <v>23600</v>
      </c>
      <c r="AQ63" s="51">
        <f t="shared" ca="1" si="81"/>
        <v>2430</v>
      </c>
      <c r="AR63" s="51">
        <f t="shared" ca="1" si="81"/>
        <v>15671.980547136001</v>
      </c>
      <c r="AS63" s="51">
        <f t="shared" ca="1" si="82"/>
        <v>9000</v>
      </c>
      <c r="AT63" s="51">
        <f t="shared" ca="1" si="83"/>
        <v>7000</v>
      </c>
      <c r="AU63" s="52">
        <f t="shared" ca="1" si="84"/>
        <v>-11358.019452863999</v>
      </c>
    </row>
    <row r="64" spans="10:47" x14ac:dyDescent="0.35">
      <c r="J64" s="4" t="s">
        <v>95</v>
      </c>
      <c r="K64" s="9">
        <v>4</v>
      </c>
      <c r="L64" s="9">
        <v>2</v>
      </c>
      <c r="M64" s="11">
        <v>0.02</v>
      </c>
      <c r="N64" s="12">
        <v>3</v>
      </c>
      <c r="O64" s="9">
        <v>8</v>
      </c>
      <c r="P64" s="47">
        <v>476645.77</v>
      </c>
      <c r="Q64" s="48">
        <f t="shared" ca="1" si="57"/>
        <v>0.6347996231500217</v>
      </c>
      <c r="R64" s="49">
        <f t="shared" ca="1" si="58"/>
        <v>1</v>
      </c>
      <c r="S64" s="50">
        <f t="shared" ca="1" si="59"/>
        <v>9</v>
      </c>
      <c r="T64" s="51">
        <f t="shared" ca="1" si="60"/>
        <v>514777.43160000007</v>
      </c>
      <c r="U64" s="51">
        <f t="shared" ca="1" si="61"/>
        <v>10147.774316000001</v>
      </c>
      <c r="V64" s="51">
        <f t="shared" ca="1" si="62"/>
        <v>360</v>
      </c>
      <c r="W64" s="51">
        <f t="shared" ca="1" si="63"/>
        <v>45</v>
      </c>
      <c r="X64" s="52">
        <f t="shared" ca="1" si="64"/>
        <v>2573.8871580000005</v>
      </c>
      <c r="Y64" s="58">
        <f t="shared" ca="1" si="65"/>
        <v>2.147234866976111E-2</v>
      </c>
      <c r="Z64" s="49">
        <f t="shared" ca="1" si="66"/>
        <v>0</v>
      </c>
      <c r="AA64" s="50">
        <f t="shared" ca="1" si="67"/>
        <v>0</v>
      </c>
      <c r="AB64" s="51">
        <f t="shared" ca="1" si="68"/>
        <v>0</v>
      </c>
      <c r="AC64" s="51">
        <f t="shared" ca="1" si="69"/>
        <v>0</v>
      </c>
      <c r="AD64" s="51">
        <f t="shared" ca="1" si="70"/>
        <v>0</v>
      </c>
      <c r="AE64" s="51">
        <f t="shared" ca="1" si="71"/>
        <v>0</v>
      </c>
      <c r="AF64" s="52">
        <f t="shared" ca="1" si="72"/>
        <v>0</v>
      </c>
      <c r="AG64" s="58">
        <f t="shared" ca="1" si="73"/>
        <v>0.49435968600336522</v>
      </c>
      <c r="AH64" s="49">
        <f t="shared" ca="1" si="74"/>
        <v>0</v>
      </c>
      <c r="AI64" s="50">
        <f t="shared" ca="1" si="75"/>
        <v>0</v>
      </c>
      <c r="AJ64" s="51">
        <f t="shared" ca="1" si="76"/>
        <v>0</v>
      </c>
      <c r="AK64" s="51">
        <f t="shared" ca="1" si="77"/>
        <v>0</v>
      </c>
      <c r="AL64" s="51">
        <f t="shared" ca="1" si="78"/>
        <v>0</v>
      </c>
      <c r="AM64" s="51">
        <f t="shared" ca="1" si="79"/>
        <v>0</v>
      </c>
      <c r="AN64" s="52">
        <f t="shared" ca="1" si="80"/>
        <v>0</v>
      </c>
      <c r="AO64" s="60">
        <f t="shared" ca="1" si="81"/>
        <v>10147.774316000001</v>
      </c>
      <c r="AP64" s="51">
        <f t="shared" ca="1" si="81"/>
        <v>360</v>
      </c>
      <c r="AQ64" s="51">
        <f t="shared" ca="1" si="81"/>
        <v>45</v>
      </c>
      <c r="AR64" s="51">
        <f t="shared" ca="1" si="81"/>
        <v>2573.8871580000005</v>
      </c>
      <c r="AS64" s="51">
        <f t="shared" ca="1" si="82"/>
        <v>2000</v>
      </c>
      <c r="AT64" s="51">
        <f t="shared" ca="1" si="83"/>
        <v>5000</v>
      </c>
      <c r="AU64" s="52">
        <f t="shared" ca="1" si="84"/>
        <v>168.88715799999954</v>
      </c>
    </row>
    <row r="65" spans="10:47" x14ac:dyDescent="0.35">
      <c r="J65" s="4" t="s">
        <v>96</v>
      </c>
      <c r="K65" s="9">
        <v>2</v>
      </c>
      <c r="L65" s="9">
        <v>2</v>
      </c>
      <c r="M65" s="11">
        <v>5.0000000000000001E-3</v>
      </c>
      <c r="N65" s="12">
        <v>3</v>
      </c>
      <c r="O65" s="9">
        <v>3</v>
      </c>
      <c r="P65" s="47">
        <v>2277375.06</v>
      </c>
      <c r="Q65" s="48">
        <f t="shared" ca="1" si="57"/>
        <v>0.81000511477065951</v>
      </c>
      <c r="R65" s="49">
        <f t="shared" ca="1" si="58"/>
        <v>1</v>
      </c>
      <c r="S65" s="50">
        <f t="shared" ca="1" si="59"/>
        <v>3</v>
      </c>
      <c r="T65" s="51">
        <f t="shared" ca="1" si="60"/>
        <v>2459565.0648000003</v>
      </c>
      <c r="U65" s="51">
        <f t="shared" ca="1" si="61"/>
        <v>29595.650648000003</v>
      </c>
      <c r="V65" s="51">
        <f t="shared" ca="1" si="62"/>
        <v>120</v>
      </c>
      <c r="W65" s="51">
        <f t="shared" ca="1" si="63"/>
        <v>0</v>
      </c>
      <c r="X65" s="52">
        <f t="shared" ca="1" si="64"/>
        <v>3074.4563309999999</v>
      </c>
      <c r="Y65" s="58">
        <f t="shared" ca="1" si="65"/>
        <v>0.88393917963229729</v>
      </c>
      <c r="Z65" s="49">
        <f t="shared" ca="1" si="66"/>
        <v>1</v>
      </c>
      <c r="AA65" s="50">
        <f t="shared" ca="1" si="67"/>
        <v>3</v>
      </c>
      <c r="AB65" s="51">
        <f t="shared" ca="1" si="68"/>
        <v>2656330.2699840004</v>
      </c>
      <c r="AC65" s="51">
        <f t="shared" ca="1" si="69"/>
        <v>31563.302699840006</v>
      </c>
      <c r="AD65" s="51">
        <f t="shared" ca="1" si="70"/>
        <v>120</v>
      </c>
      <c r="AE65" s="51">
        <f t="shared" ca="1" si="71"/>
        <v>0</v>
      </c>
      <c r="AF65" s="52">
        <f t="shared" ca="1" si="72"/>
        <v>3320.4128374800007</v>
      </c>
      <c r="AG65" s="58">
        <f t="shared" ca="1" si="73"/>
        <v>0.29985278202586074</v>
      </c>
      <c r="AH65" s="49">
        <f t="shared" ca="1" si="74"/>
        <v>1</v>
      </c>
      <c r="AI65" s="50">
        <f t="shared" ca="1" si="75"/>
        <v>3</v>
      </c>
      <c r="AJ65" s="51">
        <f t="shared" ca="1" si="76"/>
        <v>2868836.6915827207</v>
      </c>
      <c r="AK65" s="51">
        <f t="shared" ca="1" si="77"/>
        <v>33688.36691582721</v>
      </c>
      <c r="AL65" s="51">
        <f t="shared" ca="1" si="78"/>
        <v>120</v>
      </c>
      <c r="AM65" s="51">
        <f t="shared" ca="1" si="79"/>
        <v>0</v>
      </c>
      <c r="AN65" s="52">
        <f t="shared" ca="1" si="80"/>
        <v>3586.0458644784012</v>
      </c>
      <c r="AO65" s="60">
        <f t="shared" ca="1" si="81"/>
        <v>94847.320263667207</v>
      </c>
      <c r="AP65" s="51">
        <f t="shared" ca="1" si="81"/>
        <v>360</v>
      </c>
      <c r="AQ65" s="51">
        <f t="shared" ca="1" si="81"/>
        <v>0</v>
      </c>
      <c r="AR65" s="51">
        <f t="shared" ca="1" si="81"/>
        <v>9980.9150329584008</v>
      </c>
      <c r="AS65" s="51">
        <f t="shared" ca="1" si="82"/>
        <v>6000</v>
      </c>
      <c r="AT65" s="51">
        <f t="shared" ca="1" si="83"/>
        <v>5000</v>
      </c>
      <c r="AU65" s="52">
        <f t="shared" ca="1" si="84"/>
        <v>73506.405230708799</v>
      </c>
    </row>
    <row r="66" spans="10:47" x14ac:dyDescent="0.35">
      <c r="J66" s="4" t="s">
        <v>97</v>
      </c>
      <c r="K66" s="9">
        <v>4</v>
      </c>
      <c r="L66" s="9">
        <v>2</v>
      </c>
      <c r="M66" s="11">
        <v>0.02</v>
      </c>
      <c r="N66" s="12">
        <v>3</v>
      </c>
      <c r="O66" s="9">
        <v>4</v>
      </c>
      <c r="P66" s="47">
        <v>2537626</v>
      </c>
      <c r="Q66" s="48">
        <f t="shared" ca="1" si="57"/>
        <v>0.17214078958618695</v>
      </c>
      <c r="R66" s="49">
        <f t="shared" ca="1" si="58"/>
        <v>1</v>
      </c>
      <c r="S66" s="50">
        <f t="shared" ca="1" si="59"/>
        <v>4</v>
      </c>
      <c r="T66" s="51">
        <f t="shared" ca="1" si="60"/>
        <v>2740636.08</v>
      </c>
      <c r="U66" s="51">
        <f t="shared" ca="1" si="61"/>
        <v>32406.360800000002</v>
      </c>
      <c r="V66" s="51">
        <f t="shared" ca="1" si="62"/>
        <v>160</v>
      </c>
      <c r="W66" s="51">
        <f t="shared" ca="1" si="63"/>
        <v>0</v>
      </c>
      <c r="X66" s="52">
        <f t="shared" ca="1" si="64"/>
        <v>13703.180400000003</v>
      </c>
      <c r="Y66" s="58">
        <f t="shared" ca="1" si="65"/>
        <v>0.90407304293785506</v>
      </c>
      <c r="Z66" s="49">
        <f t="shared" ca="1" si="66"/>
        <v>1</v>
      </c>
      <c r="AA66" s="50">
        <f t="shared" ca="1" si="67"/>
        <v>4</v>
      </c>
      <c r="AB66" s="51">
        <f t="shared" ca="1" si="68"/>
        <v>2959886.9664000003</v>
      </c>
      <c r="AC66" s="51">
        <f t="shared" ca="1" si="69"/>
        <v>34598.869663999998</v>
      </c>
      <c r="AD66" s="51">
        <f t="shared" ca="1" si="70"/>
        <v>160</v>
      </c>
      <c r="AE66" s="51">
        <f t="shared" ca="1" si="71"/>
        <v>0</v>
      </c>
      <c r="AF66" s="52">
        <f t="shared" ca="1" si="72"/>
        <v>14799.434832000001</v>
      </c>
      <c r="AG66" s="58">
        <f t="shared" ca="1" si="73"/>
        <v>0.77996553469211627</v>
      </c>
      <c r="AH66" s="49">
        <f t="shared" ca="1" si="74"/>
        <v>1</v>
      </c>
      <c r="AI66" s="50">
        <f t="shared" ca="1" si="75"/>
        <v>4</v>
      </c>
      <c r="AJ66" s="51">
        <f t="shared" ca="1" si="76"/>
        <v>3196677.9237120007</v>
      </c>
      <c r="AK66" s="51">
        <f t="shared" ca="1" si="77"/>
        <v>36966.779237120005</v>
      </c>
      <c r="AL66" s="51">
        <f t="shared" ca="1" si="78"/>
        <v>160</v>
      </c>
      <c r="AM66" s="51">
        <f t="shared" ca="1" si="79"/>
        <v>0</v>
      </c>
      <c r="AN66" s="52">
        <f t="shared" ca="1" si="80"/>
        <v>15983.389618560004</v>
      </c>
      <c r="AO66" s="60">
        <f t="shared" ca="1" si="81"/>
        <v>103972.00970112</v>
      </c>
      <c r="AP66" s="51">
        <f t="shared" ca="1" si="81"/>
        <v>480</v>
      </c>
      <c r="AQ66" s="51">
        <f t="shared" ca="1" si="81"/>
        <v>0</v>
      </c>
      <c r="AR66" s="51">
        <f t="shared" ca="1" si="81"/>
        <v>44486.004850560006</v>
      </c>
      <c r="AS66" s="51">
        <f t="shared" ca="1" si="82"/>
        <v>6000</v>
      </c>
      <c r="AT66" s="51">
        <f t="shared" ca="1" si="83"/>
        <v>5000</v>
      </c>
      <c r="AU66" s="52">
        <f t="shared" ca="1" si="84"/>
        <v>48006.004850559992</v>
      </c>
    </row>
    <row r="67" spans="10:47" x14ac:dyDescent="0.35">
      <c r="J67" s="4" t="s">
        <v>98</v>
      </c>
      <c r="K67" s="9">
        <v>3</v>
      </c>
      <c r="L67" s="9">
        <v>1</v>
      </c>
      <c r="M67" s="11">
        <v>0.01</v>
      </c>
      <c r="N67" s="12">
        <v>3</v>
      </c>
      <c r="O67" s="9">
        <v>6</v>
      </c>
      <c r="P67" s="47">
        <v>1441552.48</v>
      </c>
      <c r="Q67" s="48">
        <f t="shared" ca="1" si="57"/>
        <v>4.2917104564359376E-2</v>
      </c>
      <c r="R67" s="49">
        <f t="shared" ca="1" si="58"/>
        <v>0</v>
      </c>
      <c r="S67" s="50">
        <f t="shared" ca="1" si="59"/>
        <v>0</v>
      </c>
      <c r="T67" s="51">
        <f t="shared" ca="1" si="60"/>
        <v>0</v>
      </c>
      <c r="U67" s="51">
        <f t="shared" ca="1" si="61"/>
        <v>0</v>
      </c>
      <c r="V67" s="51">
        <f t="shared" ca="1" si="62"/>
        <v>0</v>
      </c>
      <c r="W67" s="51">
        <f t="shared" ca="1" si="63"/>
        <v>0</v>
      </c>
      <c r="X67" s="52">
        <f t="shared" ca="1" si="64"/>
        <v>0</v>
      </c>
      <c r="Y67" s="58">
        <f t="shared" ca="1" si="65"/>
        <v>0.34958870021664012</v>
      </c>
      <c r="Z67" s="49">
        <f t="shared" ca="1" si="66"/>
        <v>0</v>
      </c>
      <c r="AA67" s="50">
        <f t="shared" ca="1" si="67"/>
        <v>0</v>
      </c>
      <c r="AB67" s="51">
        <f t="shared" ca="1" si="68"/>
        <v>0</v>
      </c>
      <c r="AC67" s="51">
        <f t="shared" ca="1" si="69"/>
        <v>0</v>
      </c>
      <c r="AD67" s="51">
        <f t="shared" ca="1" si="70"/>
        <v>0</v>
      </c>
      <c r="AE67" s="51">
        <f t="shared" ca="1" si="71"/>
        <v>0</v>
      </c>
      <c r="AF67" s="52">
        <f t="shared" ca="1" si="72"/>
        <v>0</v>
      </c>
      <c r="AG67" s="58">
        <f t="shared" ca="1" si="73"/>
        <v>9.4816733155703381E-2</v>
      </c>
      <c r="AH67" s="49">
        <f t="shared" ca="1" si="74"/>
        <v>0</v>
      </c>
      <c r="AI67" s="50">
        <f t="shared" ca="1" si="75"/>
        <v>0</v>
      </c>
      <c r="AJ67" s="51">
        <f t="shared" ca="1" si="76"/>
        <v>0</v>
      </c>
      <c r="AK67" s="51">
        <f t="shared" ca="1" si="77"/>
        <v>0</v>
      </c>
      <c r="AL67" s="51">
        <f t="shared" ca="1" si="78"/>
        <v>0</v>
      </c>
      <c r="AM67" s="51">
        <f t="shared" ca="1" si="79"/>
        <v>0</v>
      </c>
      <c r="AN67" s="52">
        <f t="shared" ca="1" si="80"/>
        <v>0</v>
      </c>
      <c r="AO67" s="60">
        <f t="shared" ca="1" si="81"/>
        <v>0</v>
      </c>
      <c r="AP67" s="51">
        <f t="shared" ca="1" si="81"/>
        <v>0</v>
      </c>
      <c r="AQ67" s="51">
        <f t="shared" ca="1" si="81"/>
        <v>0</v>
      </c>
      <c r="AR67" s="51">
        <f t="shared" ca="1" si="81"/>
        <v>0</v>
      </c>
      <c r="AS67" s="51">
        <f t="shared" ca="1" si="82"/>
        <v>0</v>
      </c>
      <c r="AT67" s="51">
        <f t="shared" ca="1" si="83"/>
        <v>0</v>
      </c>
      <c r="AU67" s="52">
        <f t="shared" ca="1" si="84"/>
        <v>0</v>
      </c>
    </row>
    <row r="68" spans="10:47" x14ac:dyDescent="0.35">
      <c r="J68" s="4" t="s">
        <v>99</v>
      </c>
      <c r="K68" s="9">
        <v>3</v>
      </c>
      <c r="L68" s="9">
        <v>2</v>
      </c>
      <c r="M68" s="11">
        <v>0.01</v>
      </c>
      <c r="N68" s="12">
        <v>3</v>
      </c>
      <c r="O68" s="9">
        <v>2</v>
      </c>
      <c r="P68" s="47">
        <v>2783702.65</v>
      </c>
      <c r="Q68" s="48">
        <f t="shared" ca="1" si="57"/>
        <v>0.6496644844217272</v>
      </c>
      <c r="R68" s="49">
        <f t="shared" ca="1" si="58"/>
        <v>1</v>
      </c>
      <c r="S68" s="50">
        <f t="shared" ca="1" si="59"/>
        <v>2</v>
      </c>
      <c r="T68" s="51">
        <f t="shared" ca="1" si="60"/>
        <v>3006398.8620000002</v>
      </c>
      <c r="U68" s="51">
        <f t="shared" ca="1" si="61"/>
        <v>35063.988620000004</v>
      </c>
      <c r="V68" s="51">
        <f t="shared" ca="1" si="62"/>
        <v>80</v>
      </c>
      <c r="W68" s="51">
        <f t="shared" ca="1" si="63"/>
        <v>0</v>
      </c>
      <c r="X68" s="52">
        <f t="shared" ca="1" si="64"/>
        <v>7515.9971550000009</v>
      </c>
      <c r="Y68" s="58">
        <f t="shared" ca="1" si="65"/>
        <v>0.88521768910734999</v>
      </c>
      <c r="Z68" s="49">
        <f t="shared" ca="1" si="66"/>
        <v>1</v>
      </c>
      <c r="AA68" s="50">
        <f t="shared" ca="1" si="67"/>
        <v>2</v>
      </c>
      <c r="AB68" s="51">
        <f t="shared" ca="1" si="68"/>
        <v>3246910.7709600003</v>
      </c>
      <c r="AC68" s="51">
        <f t="shared" ca="1" si="69"/>
        <v>37469.107709600008</v>
      </c>
      <c r="AD68" s="51">
        <f t="shared" ca="1" si="70"/>
        <v>80</v>
      </c>
      <c r="AE68" s="51">
        <f t="shared" ca="1" si="71"/>
        <v>0</v>
      </c>
      <c r="AF68" s="52">
        <f t="shared" ca="1" si="72"/>
        <v>8117.2769274000011</v>
      </c>
      <c r="AG68" s="58">
        <f t="shared" ca="1" si="73"/>
        <v>0.37055720545736626</v>
      </c>
      <c r="AH68" s="49">
        <f t="shared" ca="1" si="74"/>
        <v>1</v>
      </c>
      <c r="AI68" s="50">
        <f t="shared" ca="1" si="75"/>
        <v>2</v>
      </c>
      <c r="AJ68" s="51">
        <f t="shared" ca="1" si="76"/>
        <v>3506663.6326368004</v>
      </c>
      <c r="AK68" s="51">
        <f t="shared" ca="1" si="77"/>
        <v>40066.636326368003</v>
      </c>
      <c r="AL68" s="51">
        <f t="shared" ca="1" si="78"/>
        <v>80</v>
      </c>
      <c r="AM68" s="51">
        <f t="shared" ca="1" si="79"/>
        <v>0</v>
      </c>
      <c r="AN68" s="52">
        <f t="shared" ca="1" si="80"/>
        <v>8766.6590815920008</v>
      </c>
      <c r="AO68" s="60">
        <f t="shared" ca="1" si="81"/>
        <v>112599.73265596801</v>
      </c>
      <c r="AP68" s="51">
        <f t="shared" ca="1" si="81"/>
        <v>240</v>
      </c>
      <c r="AQ68" s="51">
        <f t="shared" ca="1" si="81"/>
        <v>0</v>
      </c>
      <c r="AR68" s="51">
        <f t="shared" ca="1" si="81"/>
        <v>24399.933163992002</v>
      </c>
      <c r="AS68" s="51">
        <f t="shared" ca="1" si="82"/>
        <v>6000</v>
      </c>
      <c r="AT68" s="51">
        <f t="shared" ca="1" si="83"/>
        <v>5000</v>
      </c>
      <c r="AU68" s="52">
        <f t="shared" ca="1" si="84"/>
        <v>76959.799491976009</v>
      </c>
    </row>
    <row r="69" spans="10:47" x14ac:dyDescent="0.35">
      <c r="J69" s="4" t="s">
        <v>100</v>
      </c>
      <c r="K69" s="9">
        <v>3</v>
      </c>
      <c r="L69" s="9">
        <v>2</v>
      </c>
      <c r="M69" s="11">
        <v>0.01</v>
      </c>
      <c r="N69" s="12">
        <v>3</v>
      </c>
      <c r="O69" s="9">
        <v>43</v>
      </c>
      <c r="P69" s="47">
        <v>2457041.12</v>
      </c>
      <c r="Q69" s="48">
        <f t="shared" ca="1" si="57"/>
        <v>0.44896559565352212</v>
      </c>
      <c r="R69" s="49">
        <f t="shared" ca="1" si="58"/>
        <v>1</v>
      </c>
      <c r="S69" s="50">
        <f t="shared" ca="1" si="59"/>
        <v>47</v>
      </c>
      <c r="T69" s="51">
        <f t="shared" ca="1" si="60"/>
        <v>2653604.4096000004</v>
      </c>
      <c r="U69" s="51">
        <f t="shared" ca="1" si="61"/>
        <v>31536.044096000005</v>
      </c>
      <c r="V69" s="51">
        <f t="shared" ca="1" si="62"/>
        <v>1880</v>
      </c>
      <c r="W69" s="51">
        <f t="shared" ca="1" si="63"/>
        <v>180</v>
      </c>
      <c r="X69" s="52">
        <f t="shared" ca="1" si="64"/>
        <v>6634.0110240000022</v>
      </c>
      <c r="Y69" s="58">
        <f t="shared" ca="1" si="65"/>
        <v>0.89669686981568897</v>
      </c>
      <c r="Z69" s="49">
        <f t="shared" ca="1" si="66"/>
        <v>1</v>
      </c>
      <c r="AA69" s="50">
        <f t="shared" ca="1" si="67"/>
        <v>52</v>
      </c>
      <c r="AB69" s="51">
        <f t="shared" ca="1" si="68"/>
        <v>2865892.7623680006</v>
      </c>
      <c r="AC69" s="51">
        <f t="shared" ca="1" si="69"/>
        <v>33658.927623680007</v>
      </c>
      <c r="AD69" s="51">
        <f t="shared" ca="1" si="70"/>
        <v>2080</v>
      </c>
      <c r="AE69" s="51">
        <f t="shared" ca="1" si="71"/>
        <v>225</v>
      </c>
      <c r="AF69" s="52">
        <f t="shared" ca="1" si="72"/>
        <v>7164.7319059200017</v>
      </c>
      <c r="AG69" s="58">
        <f t="shared" ca="1" si="73"/>
        <v>0.35770053301757476</v>
      </c>
      <c r="AH69" s="49">
        <f t="shared" ca="1" si="74"/>
        <v>1</v>
      </c>
      <c r="AI69" s="50">
        <f t="shared" ca="1" si="75"/>
        <v>57</v>
      </c>
      <c r="AJ69" s="51">
        <f t="shared" ca="1" si="76"/>
        <v>3095164.1833574409</v>
      </c>
      <c r="AK69" s="51">
        <f t="shared" ca="1" si="77"/>
        <v>35951.641833574409</v>
      </c>
      <c r="AL69" s="51">
        <f t="shared" ca="1" si="78"/>
        <v>2280</v>
      </c>
      <c r="AM69" s="51">
        <f t="shared" ca="1" si="79"/>
        <v>225</v>
      </c>
      <c r="AN69" s="52">
        <f t="shared" ca="1" si="80"/>
        <v>7737.9104583936023</v>
      </c>
      <c r="AO69" s="60">
        <f t="shared" ca="1" si="81"/>
        <v>101146.61355325443</v>
      </c>
      <c r="AP69" s="51">
        <f t="shared" ca="1" si="81"/>
        <v>6240</v>
      </c>
      <c r="AQ69" s="51">
        <f t="shared" ca="1" si="81"/>
        <v>630</v>
      </c>
      <c r="AR69" s="51">
        <f t="shared" ca="1" si="81"/>
        <v>21536.653388313607</v>
      </c>
      <c r="AS69" s="51">
        <f t="shared" ca="1" si="82"/>
        <v>6000</v>
      </c>
      <c r="AT69" s="51">
        <f t="shared" ca="1" si="83"/>
        <v>5000</v>
      </c>
      <c r="AU69" s="52">
        <f t="shared" ca="1" si="84"/>
        <v>61739.960164940821</v>
      </c>
    </row>
    <row r="70" spans="10:47" x14ac:dyDescent="0.35">
      <c r="J70" s="4" t="s">
        <v>101</v>
      </c>
      <c r="K70" s="9">
        <v>3</v>
      </c>
      <c r="L70" s="9">
        <v>2</v>
      </c>
      <c r="M70" s="11">
        <v>0.01</v>
      </c>
      <c r="N70" s="12">
        <v>3</v>
      </c>
      <c r="O70" s="9">
        <v>1</v>
      </c>
      <c r="P70" s="47">
        <v>14455520.699999999</v>
      </c>
      <c r="Q70" s="48">
        <f t="shared" ca="1" si="57"/>
        <v>0.21418799616229567</v>
      </c>
      <c r="R70" s="49">
        <f t="shared" ca="1" si="58"/>
        <v>1</v>
      </c>
      <c r="S70" s="50">
        <f t="shared" ca="1" si="59"/>
        <v>1</v>
      </c>
      <c r="T70" s="51">
        <f t="shared" ca="1" si="60"/>
        <v>15611962.356000001</v>
      </c>
      <c r="U70" s="51">
        <f t="shared" ca="1" si="61"/>
        <v>161119.62356000001</v>
      </c>
      <c r="V70" s="51">
        <f t="shared" ca="1" si="62"/>
        <v>40</v>
      </c>
      <c r="W70" s="51">
        <f t="shared" ca="1" si="63"/>
        <v>0</v>
      </c>
      <c r="X70" s="52">
        <f t="shared" ca="1" si="64"/>
        <v>39029.905890000002</v>
      </c>
      <c r="Y70" s="58">
        <f t="shared" ca="1" si="65"/>
        <v>0.71230082397262284</v>
      </c>
      <c r="Z70" s="49">
        <f t="shared" ca="1" si="66"/>
        <v>1</v>
      </c>
      <c r="AA70" s="50">
        <f t="shared" ca="1" si="67"/>
        <v>1</v>
      </c>
      <c r="AB70" s="51">
        <f t="shared" ca="1" si="68"/>
        <v>16860919.34448</v>
      </c>
      <c r="AC70" s="51">
        <f t="shared" ca="1" si="69"/>
        <v>173609.19344480001</v>
      </c>
      <c r="AD70" s="51">
        <f t="shared" ca="1" si="70"/>
        <v>40</v>
      </c>
      <c r="AE70" s="51">
        <f t="shared" ca="1" si="71"/>
        <v>0</v>
      </c>
      <c r="AF70" s="52">
        <f t="shared" ca="1" si="72"/>
        <v>42152.298361200003</v>
      </c>
      <c r="AG70" s="58">
        <f t="shared" ca="1" si="73"/>
        <v>0.3923118266474801</v>
      </c>
      <c r="AH70" s="49">
        <f t="shared" ca="1" si="74"/>
        <v>1</v>
      </c>
      <c r="AI70" s="50">
        <f t="shared" ca="1" si="75"/>
        <v>1</v>
      </c>
      <c r="AJ70" s="51">
        <f t="shared" ca="1" si="76"/>
        <v>18209792.892038401</v>
      </c>
      <c r="AK70" s="51">
        <f t="shared" ca="1" si="77"/>
        <v>187097.928920384</v>
      </c>
      <c r="AL70" s="51">
        <f t="shared" ca="1" si="78"/>
        <v>40</v>
      </c>
      <c r="AM70" s="51">
        <f t="shared" ca="1" si="79"/>
        <v>0</v>
      </c>
      <c r="AN70" s="52">
        <f t="shared" ca="1" si="80"/>
        <v>45524.482230096</v>
      </c>
      <c r="AO70" s="60">
        <f t="shared" ca="1" si="81"/>
        <v>521826.74592518399</v>
      </c>
      <c r="AP70" s="51">
        <f t="shared" ca="1" si="81"/>
        <v>120</v>
      </c>
      <c r="AQ70" s="51">
        <f t="shared" ca="1" si="81"/>
        <v>0</v>
      </c>
      <c r="AR70" s="51">
        <f t="shared" ca="1" si="81"/>
        <v>126706.686481296</v>
      </c>
      <c r="AS70" s="51">
        <f t="shared" ca="1" si="82"/>
        <v>6000</v>
      </c>
      <c r="AT70" s="51">
        <f t="shared" ca="1" si="83"/>
        <v>5000</v>
      </c>
      <c r="AU70" s="52">
        <f t="shared" ca="1" si="84"/>
        <v>384000.05944388802</v>
      </c>
    </row>
    <row r="71" spans="10:47" x14ac:dyDescent="0.35">
      <c r="J71" s="4" t="s">
        <v>102</v>
      </c>
      <c r="K71" s="9">
        <v>3</v>
      </c>
      <c r="L71" s="9">
        <v>1</v>
      </c>
      <c r="M71" s="11">
        <v>0.01</v>
      </c>
      <c r="N71" s="12">
        <v>3</v>
      </c>
      <c r="O71" s="9">
        <v>7</v>
      </c>
      <c r="P71" s="47">
        <v>129348.11</v>
      </c>
      <c r="Q71" s="48">
        <f t="shared" ca="1" si="57"/>
        <v>9.7382295468985469E-2</v>
      </c>
      <c r="R71" s="49">
        <f t="shared" ca="1" si="58"/>
        <v>0</v>
      </c>
      <c r="S71" s="50">
        <f t="shared" ca="1" si="59"/>
        <v>0</v>
      </c>
      <c r="T71" s="51">
        <f t="shared" ca="1" si="60"/>
        <v>0</v>
      </c>
      <c r="U71" s="51">
        <f t="shared" ca="1" si="61"/>
        <v>0</v>
      </c>
      <c r="V71" s="51">
        <f t="shared" ca="1" si="62"/>
        <v>0</v>
      </c>
      <c r="W71" s="51">
        <f t="shared" ca="1" si="63"/>
        <v>0</v>
      </c>
      <c r="X71" s="52">
        <f t="shared" ca="1" si="64"/>
        <v>0</v>
      </c>
      <c r="Y71" s="58">
        <f t="shared" ca="1" si="65"/>
        <v>0.34123087172032918</v>
      </c>
      <c r="Z71" s="49">
        <f t="shared" ca="1" si="66"/>
        <v>0</v>
      </c>
      <c r="AA71" s="50">
        <f t="shared" ca="1" si="67"/>
        <v>0</v>
      </c>
      <c r="AB71" s="51">
        <f t="shared" ca="1" si="68"/>
        <v>0</v>
      </c>
      <c r="AC71" s="51">
        <f t="shared" ca="1" si="69"/>
        <v>0</v>
      </c>
      <c r="AD71" s="51">
        <f t="shared" ca="1" si="70"/>
        <v>0</v>
      </c>
      <c r="AE71" s="51">
        <f t="shared" ca="1" si="71"/>
        <v>0</v>
      </c>
      <c r="AF71" s="52">
        <f t="shared" ca="1" si="72"/>
        <v>0</v>
      </c>
      <c r="AG71" s="58">
        <f t="shared" ca="1" si="73"/>
        <v>0.15569812776691183</v>
      </c>
      <c r="AH71" s="49">
        <f t="shared" ca="1" si="74"/>
        <v>0</v>
      </c>
      <c r="AI71" s="50">
        <f t="shared" ca="1" si="75"/>
        <v>0</v>
      </c>
      <c r="AJ71" s="51">
        <f t="shared" ca="1" si="76"/>
        <v>0</v>
      </c>
      <c r="AK71" s="51">
        <f t="shared" ca="1" si="77"/>
        <v>0</v>
      </c>
      <c r="AL71" s="51">
        <f t="shared" ca="1" si="78"/>
        <v>0</v>
      </c>
      <c r="AM71" s="51">
        <f t="shared" ca="1" si="79"/>
        <v>0</v>
      </c>
      <c r="AN71" s="52">
        <f t="shared" ca="1" si="80"/>
        <v>0</v>
      </c>
      <c r="AO71" s="60">
        <f t="shared" ca="1" si="81"/>
        <v>0</v>
      </c>
      <c r="AP71" s="51">
        <f t="shared" ca="1" si="81"/>
        <v>0</v>
      </c>
      <c r="AQ71" s="51">
        <f t="shared" ca="1" si="81"/>
        <v>0</v>
      </c>
      <c r="AR71" s="51">
        <f t="shared" ca="1" si="81"/>
        <v>0</v>
      </c>
      <c r="AS71" s="51">
        <f t="shared" ca="1" si="82"/>
        <v>0</v>
      </c>
      <c r="AT71" s="51">
        <f t="shared" ca="1" si="83"/>
        <v>0</v>
      </c>
      <c r="AU71" s="52">
        <f t="shared" ca="1" si="84"/>
        <v>0</v>
      </c>
    </row>
    <row r="72" spans="10:47" x14ac:dyDescent="0.35">
      <c r="J72" s="4" t="s">
        <v>103</v>
      </c>
      <c r="K72" s="9">
        <v>4</v>
      </c>
      <c r="L72" s="9">
        <v>2</v>
      </c>
      <c r="M72" s="11">
        <v>0.02</v>
      </c>
      <c r="N72" s="12">
        <v>3</v>
      </c>
      <c r="O72" s="9">
        <v>5</v>
      </c>
      <c r="P72" s="47">
        <v>2470646.1</v>
      </c>
      <c r="Q72" s="48">
        <f t="shared" ca="1" si="57"/>
        <v>0.69728976341267013</v>
      </c>
      <c r="R72" s="49">
        <f t="shared" ca="1" si="58"/>
        <v>1</v>
      </c>
      <c r="S72" s="50">
        <f t="shared" ca="1" si="59"/>
        <v>6</v>
      </c>
      <c r="T72" s="51">
        <f t="shared" ca="1" si="60"/>
        <v>2668297.7880000002</v>
      </c>
      <c r="U72" s="51">
        <f t="shared" ca="1" si="61"/>
        <v>31682.977880000002</v>
      </c>
      <c r="V72" s="51">
        <f t="shared" ca="1" si="62"/>
        <v>240</v>
      </c>
      <c r="W72" s="51">
        <f t="shared" ca="1" si="63"/>
        <v>45</v>
      </c>
      <c r="X72" s="52">
        <f t="shared" ca="1" si="64"/>
        <v>13341.488940000001</v>
      </c>
      <c r="Y72" s="58">
        <f t="shared" ca="1" si="65"/>
        <v>4.5573776844868519E-2</v>
      </c>
      <c r="Z72" s="49">
        <f t="shared" ca="1" si="66"/>
        <v>0</v>
      </c>
      <c r="AA72" s="50">
        <f t="shared" ca="1" si="67"/>
        <v>0</v>
      </c>
      <c r="AB72" s="51">
        <f t="shared" ca="1" si="68"/>
        <v>0</v>
      </c>
      <c r="AC72" s="51">
        <f t="shared" ca="1" si="69"/>
        <v>0</v>
      </c>
      <c r="AD72" s="51">
        <f t="shared" ca="1" si="70"/>
        <v>0</v>
      </c>
      <c r="AE72" s="51">
        <f t="shared" ca="1" si="71"/>
        <v>0</v>
      </c>
      <c r="AF72" s="52">
        <f t="shared" ca="1" si="72"/>
        <v>0</v>
      </c>
      <c r="AG72" s="58">
        <f t="shared" ca="1" si="73"/>
        <v>0.66640579510701459</v>
      </c>
      <c r="AH72" s="49">
        <f t="shared" ca="1" si="74"/>
        <v>0</v>
      </c>
      <c r="AI72" s="50">
        <f t="shared" ca="1" si="75"/>
        <v>0</v>
      </c>
      <c r="AJ72" s="51">
        <f t="shared" ca="1" si="76"/>
        <v>0</v>
      </c>
      <c r="AK72" s="51">
        <f t="shared" ca="1" si="77"/>
        <v>0</v>
      </c>
      <c r="AL72" s="51">
        <f t="shared" ca="1" si="78"/>
        <v>0</v>
      </c>
      <c r="AM72" s="51">
        <f t="shared" ca="1" si="79"/>
        <v>0</v>
      </c>
      <c r="AN72" s="52">
        <f t="shared" ca="1" si="80"/>
        <v>0</v>
      </c>
      <c r="AO72" s="60">
        <f t="shared" ca="1" si="81"/>
        <v>31682.977880000002</v>
      </c>
      <c r="AP72" s="51">
        <f t="shared" ca="1" si="81"/>
        <v>240</v>
      </c>
      <c r="AQ72" s="51">
        <f t="shared" ca="1" si="81"/>
        <v>45</v>
      </c>
      <c r="AR72" s="51">
        <f t="shared" ca="1" si="81"/>
        <v>13341.488940000001</v>
      </c>
      <c r="AS72" s="51">
        <f t="shared" ca="1" si="82"/>
        <v>2000</v>
      </c>
      <c r="AT72" s="51">
        <f t="shared" ca="1" si="83"/>
        <v>5000</v>
      </c>
      <c r="AU72" s="52">
        <f t="shared" ca="1" si="84"/>
        <v>11056.488939999999</v>
      </c>
    </row>
    <row r="73" spans="10:47" x14ac:dyDescent="0.35">
      <c r="J73" s="4" t="s">
        <v>104</v>
      </c>
      <c r="K73" s="9">
        <v>4</v>
      </c>
      <c r="L73" s="9">
        <v>3</v>
      </c>
      <c r="M73" s="11">
        <v>0.02</v>
      </c>
      <c r="N73" s="12">
        <v>3</v>
      </c>
      <c r="O73" s="9">
        <v>28</v>
      </c>
      <c r="P73" s="47">
        <v>4912427.16</v>
      </c>
      <c r="Q73" s="48">
        <f t="shared" ca="1" si="57"/>
        <v>0.30004945601030897</v>
      </c>
      <c r="R73" s="49">
        <f t="shared" ca="1" si="58"/>
        <v>1</v>
      </c>
      <c r="S73" s="50">
        <f t="shared" ca="1" si="59"/>
        <v>31</v>
      </c>
      <c r="T73" s="51">
        <f t="shared" ca="1" si="60"/>
        <v>5305421.3328000009</v>
      </c>
      <c r="U73" s="51">
        <f t="shared" ca="1" si="61"/>
        <v>58054.213328000013</v>
      </c>
      <c r="V73" s="51">
        <f t="shared" ca="1" si="62"/>
        <v>1240</v>
      </c>
      <c r="W73" s="51">
        <f t="shared" ca="1" si="63"/>
        <v>135</v>
      </c>
      <c r="X73" s="52">
        <f t="shared" ca="1" si="64"/>
        <v>26527.106664000006</v>
      </c>
      <c r="Y73" s="58">
        <f t="shared" ca="1" si="65"/>
        <v>0.44758407060407224</v>
      </c>
      <c r="Z73" s="49">
        <f t="shared" ca="1" si="66"/>
        <v>1</v>
      </c>
      <c r="AA73" s="50">
        <f t="shared" ca="1" si="67"/>
        <v>34</v>
      </c>
      <c r="AB73" s="51">
        <f t="shared" ca="1" si="68"/>
        <v>5729855.0394240012</v>
      </c>
      <c r="AC73" s="51">
        <f t="shared" ca="1" si="69"/>
        <v>62298.55039424001</v>
      </c>
      <c r="AD73" s="51">
        <f t="shared" ca="1" si="70"/>
        <v>1360</v>
      </c>
      <c r="AE73" s="51">
        <f t="shared" ca="1" si="71"/>
        <v>135</v>
      </c>
      <c r="AF73" s="52">
        <f t="shared" ca="1" si="72"/>
        <v>28649.275197120005</v>
      </c>
      <c r="AG73" s="58">
        <f t="shared" ca="1" si="73"/>
        <v>0.3419640169983349</v>
      </c>
      <c r="AH73" s="49">
        <f t="shared" ca="1" si="74"/>
        <v>1</v>
      </c>
      <c r="AI73" s="50">
        <f t="shared" ca="1" si="75"/>
        <v>37</v>
      </c>
      <c r="AJ73" s="51">
        <f t="shared" ca="1" si="76"/>
        <v>6188243.4425779218</v>
      </c>
      <c r="AK73" s="51">
        <f t="shared" ca="1" si="77"/>
        <v>66882.434425779211</v>
      </c>
      <c r="AL73" s="51">
        <f t="shared" ca="1" si="78"/>
        <v>1480</v>
      </c>
      <c r="AM73" s="51">
        <f t="shared" ca="1" si="79"/>
        <v>135</v>
      </c>
      <c r="AN73" s="52">
        <f t="shared" ca="1" si="80"/>
        <v>30941.217212889609</v>
      </c>
      <c r="AO73" s="60">
        <f t="shared" ca="1" si="81"/>
        <v>187235.19814801923</v>
      </c>
      <c r="AP73" s="51">
        <f t="shared" ca="1" si="81"/>
        <v>4080</v>
      </c>
      <c r="AQ73" s="51">
        <f t="shared" ca="1" si="81"/>
        <v>405</v>
      </c>
      <c r="AR73" s="51">
        <f t="shared" ca="1" si="81"/>
        <v>86117.599074009617</v>
      </c>
      <c r="AS73" s="51">
        <f t="shared" ca="1" si="82"/>
        <v>9000</v>
      </c>
      <c r="AT73" s="51">
        <f t="shared" ca="1" si="83"/>
        <v>7000</v>
      </c>
      <c r="AU73" s="52">
        <f t="shared" ca="1" si="84"/>
        <v>80632.599074009617</v>
      </c>
    </row>
    <row r="74" spans="10:47" x14ac:dyDescent="0.35">
      <c r="J74" s="4" t="s">
        <v>105</v>
      </c>
      <c r="K74" s="9">
        <v>4</v>
      </c>
      <c r="L74" s="9">
        <v>2</v>
      </c>
      <c r="M74" s="11">
        <v>0.02</v>
      </c>
      <c r="N74" s="12">
        <v>3</v>
      </c>
      <c r="O74" s="9">
        <v>16</v>
      </c>
      <c r="P74" s="47">
        <v>4381983.04</v>
      </c>
      <c r="Q74" s="48">
        <f t="shared" ca="1" si="57"/>
        <v>0.24283769102107988</v>
      </c>
      <c r="R74" s="49">
        <f t="shared" ca="1" si="58"/>
        <v>1</v>
      </c>
      <c r="S74" s="50">
        <f t="shared" ca="1" si="59"/>
        <v>18</v>
      </c>
      <c r="T74" s="51">
        <f t="shared" ca="1" si="60"/>
        <v>4732541.6832000008</v>
      </c>
      <c r="U74" s="51">
        <f t="shared" ca="1" si="61"/>
        <v>52325.41683200001</v>
      </c>
      <c r="V74" s="51">
        <f t="shared" ca="1" si="62"/>
        <v>720</v>
      </c>
      <c r="W74" s="51">
        <f t="shared" ca="1" si="63"/>
        <v>90</v>
      </c>
      <c r="X74" s="52">
        <f t="shared" ca="1" si="64"/>
        <v>23662.708416000005</v>
      </c>
      <c r="Y74" s="58">
        <f t="shared" ca="1" si="65"/>
        <v>0.17310395090664299</v>
      </c>
      <c r="Z74" s="49">
        <f t="shared" ca="1" si="66"/>
        <v>1</v>
      </c>
      <c r="AA74" s="50">
        <f t="shared" ca="1" si="67"/>
        <v>20</v>
      </c>
      <c r="AB74" s="51">
        <f t="shared" ca="1" si="68"/>
        <v>5111145.0178560009</v>
      </c>
      <c r="AC74" s="51">
        <f t="shared" ca="1" si="69"/>
        <v>56111.450178560008</v>
      </c>
      <c r="AD74" s="51">
        <f t="shared" ca="1" si="70"/>
        <v>800</v>
      </c>
      <c r="AE74" s="51">
        <f t="shared" ca="1" si="71"/>
        <v>90</v>
      </c>
      <c r="AF74" s="52">
        <f t="shared" ca="1" si="72"/>
        <v>25555.725089280004</v>
      </c>
      <c r="AG74" s="58">
        <f t="shared" ca="1" si="73"/>
        <v>0.58062756089650347</v>
      </c>
      <c r="AH74" s="49">
        <f t="shared" ca="1" si="74"/>
        <v>1</v>
      </c>
      <c r="AI74" s="50">
        <f t="shared" ca="1" si="75"/>
        <v>22</v>
      </c>
      <c r="AJ74" s="51">
        <f t="shared" ca="1" si="76"/>
        <v>5520036.6192844817</v>
      </c>
      <c r="AK74" s="51">
        <f t="shared" ca="1" si="77"/>
        <v>60200.36619284482</v>
      </c>
      <c r="AL74" s="51">
        <f t="shared" ca="1" si="78"/>
        <v>880</v>
      </c>
      <c r="AM74" s="51">
        <f t="shared" ca="1" si="79"/>
        <v>90</v>
      </c>
      <c r="AN74" s="52">
        <f t="shared" ca="1" si="80"/>
        <v>27600.18309642241</v>
      </c>
      <c r="AO74" s="60">
        <f t="shared" ca="1" si="81"/>
        <v>168637.23320340484</v>
      </c>
      <c r="AP74" s="51">
        <f t="shared" ca="1" si="81"/>
        <v>2400</v>
      </c>
      <c r="AQ74" s="51">
        <f t="shared" ca="1" si="81"/>
        <v>270</v>
      </c>
      <c r="AR74" s="51">
        <f t="shared" ca="1" si="81"/>
        <v>76818.616601702422</v>
      </c>
      <c r="AS74" s="51">
        <f t="shared" ca="1" si="82"/>
        <v>6000</v>
      </c>
      <c r="AT74" s="51">
        <f t="shared" ca="1" si="83"/>
        <v>5000</v>
      </c>
      <c r="AU74" s="52">
        <f t="shared" ca="1" si="84"/>
        <v>78148.616601702422</v>
      </c>
    </row>
    <row r="75" spans="10:47" x14ac:dyDescent="0.35">
      <c r="J75" s="4" t="s">
        <v>106</v>
      </c>
      <c r="K75" s="9">
        <v>3</v>
      </c>
      <c r="L75" s="9">
        <v>1</v>
      </c>
      <c r="M75" s="11">
        <v>0.01</v>
      </c>
      <c r="N75" s="12">
        <v>3</v>
      </c>
      <c r="O75" s="9">
        <v>11</v>
      </c>
      <c r="P75" s="47">
        <v>128030.09</v>
      </c>
      <c r="Q75" s="48">
        <f t="shared" ca="1" si="57"/>
        <v>0.65790199160142049</v>
      </c>
      <c r="R75" s="49">
        <f t="shared" ca="1" si="58"/>
        <v>1</v>
      </c>
      <c r="S75" s="50">
        <f t="shared" ca="1" si="59"/>
        <v>12</v>
      </c>
      <c r="T75" s="51">
        <f t="shared" ca="1" si="60"/>
        <v>138272.49720000001</v>
      </c>
      <c r="U75" s="51">
        <f t="shared" ca="1" si="61"/>
        <v>6382.724972</v>
      </c>
      <c r="V75" s="51">
        <f t="shared" ca="1" si="62"/>
        <v>480</v>
      </c>
      <c r="W75" s="51">
        <f t="shared" ca="1" si="63"/>
        <v>45</v>
      </c>
      <c r="X75" s="52">
        <f t="shared" ca="1" si="64"/>
        <v>345.68124300000005</v>
      </c>
      <c r="Y75" s="58">
        <f t="shared" ca="1" si="65"/>
        <v>0.55453327202605462</v>
      </c>
      <c r="Z75" s="49">
        <f t="shared" ca="1" si="66"/>
        <v>1</v>
      </c>
      <c r="AA75" s="50">
        <f t="shared" ca="1" si="67"/>
        <v>13</v>
      </c>
      <c r="AB75" s="51">
        <f t="shared" ca="1" si="68"/>
        <v>149334.29697600001</v>
      </c>
      <c r="AC75" s="51">
        <f t="shared" ca="1" si="69"/>
        <v>6493.3429697600004</v>
      </c>
      <c r="AD75" s="51">
        <f t="shared" ca="1" si="70"/>
        <v>520</v>
      </c>
      <c r="AE75" s="51">
        <f t="shared" ca="1" si="71"/>
        <v>45</v>
      </c>
      <c r="AF75" s="52">
        <f t="shared" ca="1" si="72"/>
        <v>373.33574244000005</v>
      </c>
      <c r="AG75" s="58">
        <f t="shared" ca="1" si="73"/>
        <v>0.34142933460185021</v>
      </c>
      <c r="AH75" s="49">
        <f t="shared" ca="1" si="74"/>
        <v>1</v>
      </c>
      <c r="AI75" s="50">
        <f t="shared" ca="1" si="75"/>
        <v>14</v>
      </c>
      <c r="AJ75" s="51">
        <f t="shared" ca="1" si="76"/>
        <v>161281.04073408002</v>
      </c>
      <c r="AK75" s="51">
        <f t="shared" ca="1" si="77"/>
        <v>6612.8104073408003</v>
      </c>
      <c r="AL75" s="51">
        <f t="shared" ca="1" si="78"/>
        <v>560</v>
      </c>
      <c r="AM75" s="51">
        <f t="shared" ca="1" si="79"/>
        <v>45</v>
      </c>
      <c r="AN75" s="52">
        <f t="shared" ca="1" si="80"/>
        <v>403.20260183520003</v>
      </c>
      <c r="AO75" s="60">
        <f t="shared" ca="1" si="81"/>
        <v>19488.8783491008</v>
      </c>
      <c r="AP75" s="51">
        <f t="shared" ca="1" si="81"/>
        <v>1560</v>
      </c>
      <c r="AQ75" s="51">
        <f t="shared" ca="1" si="81"/>
        <v>135</v>
      </c>
      <c r="AR75" s="51">
        <f t="shared" ca="1" si="81"/>
        <v>1122.2195872752002</v>
      </c>
      <c r="AS75" s="51">
        <f t="shared" ca="1" si="82"/>
        <v>4500</v>
      </c>
      <c r="AT75" s="51">
        <f t="shared" ca="1" si="83"/>
        <v>2000</v>
      </c>
      <c r="AU75" s="52">
        <f t="shared" ca="1" si="84"/>
        <v>10171.6587618256</v>
      </c>
    </row>
    <row r="76" spans="10:47" x14ac:dyDescent="0.35">
      <c r="J76" s="4" t="s">
        <v>107</v>
      </c>
      <c r="K76" s="9">
        <v>4</v>
      </c>
      <c r="L76" s="9">
        <v>1</v>
      </c>
      <c r="M76" s="11">
        <v>0.02</v>
      </c>
      <c r="N76" s="12">
        <v>3</v>
      </c>
      <c r="O76" s="9">
        <v>3</v>
      </c>
      <c r="P76" s="47">
        <v>3054138.58</v>
      </c>
      <c r="Q76" s="48">
        <f t="shared" ca="1" si="57"/>
        <v>0.72454591758089193</v>
      </c>
      <c r="R76" s="49">
        <f t="shared" ca="1" si="58"/>
        <v>1</v>
      </c>
      <c r="S76" s="50">
        <f t="shared" ca="1" si="59"/>
        <v>3</v>
      </c>
      <c r="T76" s="51">
        <f t="shared" ca="1" si="60"/>
        <v>3298469.6664000005</v>
      </c>
      <c r="U76" s="51">
        <f t="shared" ca="1" si="61"/>
        <v>37984.696664000003</v>
      </c>
      <c r="V76" s="51">
        <f t="shared" ca="1" si="62"/>
        <v>120</v>
      </c>
      <c r="W76" s="51">
        <f t="shared" ca="1" si="63"/>
        <v>0</v>
      </c>
      <c r="X76" s="52">
        <f t="shared" ca="1" si="64"/>
        <v>16492.348332000001</v>
      </c>
      <c r="Y76" s="58">
        <f t="shared" ca="1" si="65"/>
        <v>8.9236369319895203E-2</v>
      </c>
      <c r="Z76" s="49">
        <f t="shared" ca="1" si="66"/>
        <v>0</v>
      </c>
      <c r="AA76" s="50">
        <f t="shared" ca="1" si="67"/>
        <v>0</v>
      </c>
      <c r="AB76" s="51">
        <f t="shared" ca="1" si="68"/>
        <v>0</v>
      </c>
      <c r="AC76" s="51">
        <f t="shared" ca="1" si="69"/>
        <v>0</v>
      </c>
      <c r="AD76" s="51">
        <f t="shared" ca="1" si="70"/>
        <v>0</v>
      </c>
      <c r="AE76" s="51">
        <f t="shared" ca="1" si="71"/>
        <v>0</v>
      </c>
      <c r="AF76" s="52">
        <f t="shared" ca="1" si="72"/>
        <v>0</v>
      </c>
      <c r="AG76" s="58">
        <f t="shared" ca="1" si="73"/>
        <v>0.67819123013450378</v>
      </c>
      <c r="AH76" s="49">
        <f t="shared" ca="1" si="74"/>
        <v>0</v>
      </c>
      <c r="AI76" s="50">
        <f t="shared" ca="1" si="75"/>
        <v>0</v>
      </c>
      <c r="AJ76" s="51">
        <f t="shared" ca="1" si="76"/>
        <v>0</v>
      </c>
      <c r="AK76" s="51">
        <f t="shared" ca="1" si="77"/>
        <v>0</v>
      </c>
      <c r="AL76" s="51">
        <f t="shared" ca="1" si="78"/>
        <v>0</v>
      </c>
      <c r="AM76" s="51">
        <f t="shared" ca="1" si="79"/>
        <v>0</v>
      </c>
      <c r="AN76" s="52">
        <f t="shared" ca="1" si="80"/>
        <v>0</v>
      </c>
      <c r="AO76" s="60">
        <f t="shared" ca="1" si="81"/>
        <v>37984.696664000003</v>
      </c>
      <c r="AP76" s="51">
        <f t="shared" ca="1" si="81"/>
        <v>120</v>
      </c>
      <c r="AQ76" s="51">
        <f t="shared" ca="1" si="81"/>
        <v>0</v>
      </c>
      <c r="AR76" s="51">
        <f t="shared" ca="1" si="81"/>
        <v>16492.348332000001</v>
      </c>
      <c r="AS76" s="51">
        <f t="shared" ca="1" si="82"/>
        <v>1500</v>
      </c>
      <c r="AT76" s="51">
        <f t="shared" ca="1" si="83"/>
        <v>2000</v>
      </c>
      <c r="AU76" s="52">
        <f t="shared" ca="1" si="84"/>
        <v>17872.348332000001</v>
      </c>
    </row>
    <row r="77" spans="10:47" x14ac:dyDescent="0.35">
      <c r="J77" s="4" t="s">
        <v>108</v>
      </c>
      <c r="K77" s="9">
        <v>4</v>
      </c>
      <c r="L77" s="9">
        <v>3</v>
      </c>
      <c r="M77" s="11">
        <v>0.02</v>
      </c>
      <c r="N77" s="12">
        <v>3</v>
      </c>
      <c r="O77" s="9">
        <v>152</v>
      </c>
      <c r="P77" s="47">
        <v>4611388.58</v>
      </c>
      <c r="Q77" s="48">
        <f t="shared" ca="1" si="57"/>
        <v>0.23368828493336757</v>
      </c>
      <c r="R77" s="49">
        <f t="shared" ca="1" si="58"/>
        <v>1</v>
      </c>
      <c r="S77" s="50">
        <f t="shared" ca="1" si="59"/>
        <v>167</v>
      </c>
      <c r="T77" s="51">
        <f t="shared" ca="1" si="60"/>
        <v>4980299.6664000005</v>
      </c>
      <c r="U77" s="51">
        <f t="shared" ca="1" si="61"/>
        <v>54802.996664000006</v>
      </c>
      <c r="V77" s="51">
        <f t="shared" ca="1" si="62"/>
        <v>6680</v>
      </c>
      <c r="W77" s="51">
        <f t="shared" ca="1" si="63"/>
        <v>675</v>
      </c>
      <c r="X77" s="52">
        <f t="shared" ca="1" si="64"/>
        <v>24901.498332000003</v>
      </c>
      <c r="Y77" s="58">
        <f t="shared" ca="1" si="65"/>
        <v>0.98290328554816575</v>
      </c>
      <c r="Z77" s="49">
        <f t="shared" ca="1" si="66"/>
        <v>1</v>
      </c>
      <c r="AA77" s="50">
        <f t="shared" ca="1" si="67"/>
        <v>184</v>
      </c>
      <c r="AB77" s="51">
        <f t="shared" ca="1" si="68"/>
        <v>5378723.6397120012</v>
      </c>
      <c r="AC77" s="51">
        <f t="shared" ca="1" si="69"/>
        <v>58787.23639712001</v>
      </c>
      <c r="AD77" s="51">
        <f t="shared" ca="1" si="70"/>
        <v>7360</v>
      </c>
      <c r="AE77" s="51">
        <f t="shared" ca="1" si="71"/>
        <v>765</v>
      </c>
      <c r="AF77" s="52">
        <f t="shared" ca="1" si="72"/>
        <v>26893.618198560009</v>
      </c>
      <c r="AG77" s="58">
        <f t="shared" ca="1" si="73"/>
        <v>0.60247282300584748</v>
      </c>
      <c r="AH77" s="49">
        <f t="shared" ca="1" si="74"/>
        <v>1</v>
      </c>
      <c r="AI77" s="50">
        <f t="shared" ca="1" si="75"/>
        <v>202</v>
      </c>
      <c r="AJ77" s="51">
        <f t="shared" ca="1" si="76"/>
        <v>5809021.5308889616</v>
      </c>
      <c r="AK77" s="51">
        <f t="shared" ca="1" si="77"/>
        <v>63090.215308889616</v>
      </c>
      <c r="AL77" s="51">
        <f t="shared" ca="1" si="78"/>
        <v>8080</v>
      </c>
      <c r="AM77" s="51">
        <f t="shared" ca="1" si="79"/>
        <v>810</v>
      </c>
      <c r="AN77" s="52">
        <f t="shared" ca="1" si="80"/>
        <v>29045.107654444804</v>
      </c>
      <c r="AO77" s="60">
        <f t="shared" ca="1" si="81"/>
        <v>176680.44837000963</v>
      </c>
      <c r="AP77" s="51">
        <f t="shared" ca="1" si="81"/>
        <v>22120</v>
      </c>
      <c r="AQ77" s="51">
        <f t="shared" ca="1" si="81"/>
        <v>2250</v>
      </c>
      <c r="AR77" s="51">
        <f t="shared" ca="1" si="81"/>
        <v>80840.224185004816</v>
      </c>
      <c r="AS77" s="51">
        <f t="shared" ca="1" si="82"/>
        <v>9000</v>
      </c>
      <c r="AT77" s="51">
        <f t="shared" ca="1" si="83"/>
        <v>7000</v>
      </c>
      <c r="AU77" s="52">
        <f t="shared" ca="1" si="84"/>
        <v>55470.224185004816</v>
      </c>
    </row>
    <row r="78" spans="10:47" x14ac:dyDescent="0.35">
      <c r="J78" s="4" t="s">
        <v>109</v>
      </c>
      <c r="K78" s="9">
        <v>4</v>
      </c>
      <c r="L78" s="9">
        <v>1</v>
      </c>
      <c r="M78" s="11">
        <v>0.02</v>
      </c>
      <c r="N78" s="12">
        <v>3</v>
      </c>
      <c r="O78" s="9">
        <v>24</v>
      </c>
      <c r="P78" s="47">
        <v>9740483.4099999983</v>
      </c>
      <c r="Q78" s="48">
        <f t="shared" ca="1" si="57"/>
        <v>0.77233940044650617</v>
      </c>
      <c r="R78" s="49">
        <f t="shared" ca="1" si="58"/>
        <v>1</v>
      </c>
      <c r="S78" s="50">
        <f t="shared" ca="1" si="59"/>
        <v>26</v>
      </c>
      <c r="T78" s="51">
        <f t="shared" ca="1" si="60"/>
        <v>10519722.082799999</v>
      </c>
      <c r="U78" s="51">
        <f t="shared" ca="1" si="61"/>
        <v>110197.22082799999</v>
      </c>
      <c r="V78" s="51">
        <f t="shared" ca="1" si="62"/>
        <v>1040</v>
      </c>
      <c r="W78" s="51">
        <f t="shared" ca="1" si="63"/>
        <v>90</v>
      </c>
      <c r="X78" s="52">
        <f t="shared" ca="1" si="64"/>
        <v>52598.610413999995</v>
      </c>
      <c r="Y78" s="58">
        <f t="shared" ca="1" si="65"/>
        <v>1.8997649586498522E-2</v>
      </c>
      <c r="Z78" s="49">
        <f t="shared" ca="1" si="66"/>
        <v>0</v>
      </c>
      <c r="AA78" s="50">
        <f t="shared" ca="1" si="67"/>
        <v>0</v>
      </c>
      <c r="AB78" s="51">
        <f t="shared" ca="1" si="68"/>
        <v>0</v>
      </c>
      <c r="AC78" s="51">
        <f t="shared" ca="1" si="69"/>
        <v>0</v>
      </c>
      <c r="AD78" s="51">
        <f t="shared" ca="1" si="70"/>
        <v>0</v>
      </c>
      <c r="AE78" s="51">
        <f t="shared" ca="1" si="71"/>
        <v>0</v>
      </c>
      <c r="AF78" s="52">
        <f t="shared" ca="1" si="72"/>
        <v>0</v>
      </c>
      <c r="AG78" s="58">
        <f t="shared" ca="1" si="73"/>
        <v>0.81129293098452515</v>
      </c>
      <c r="AH78" s="49">
        <f t="shared" ca="1" si="74"/>
        <v>0</v>
      </c>
      <c r="AI78" s="50">
        <f t="shared" ca="1" si="75"/>
        <v>0</v>
      </c>
      <c r="AJ78" s="51">
        <f t="shared" ca="1" si="76"/>
        <v>0</v>
      </c>
      <c r="AK78" s="51">
        <f t="shared" ca="1" si="77"/>
        <v>0</v>
      </c>
      <c r="AL78" s="51">
        <f t="shared" ca="1" si="78"/>
        <v>0</v>
      </c>
      <c r="AM78" s="51">
        <f t="shared" ca="1" si="79"/>
        <v>0</v>
      </c>
      <c r="AN78" s="52">
        <f t="shared" ca="1" si="80"/>
        <v>0</v>
      </c>
      <c r="AO78" s="60">
        <f t="shared" ca="1" si="81"/>
        <v>110197.22082799999</v>
      </c>
      <c r="AP78" s="51">
        <f t="shared" ca="1" si="81"/>
        <v>1040</v>
      </c>
      <c r="AQ78" s="51">
        <f t="shared" ca="1" si="81"/>
        <v>90</v>
      </c>
      <c r="AR78" s="51">
        <f t="shared" ca="1" si="81"/>
        <v>52598.610413999995</v>
      </c>
      <c r="AS78" s="51">
        <f t="shared" ca="1" si="82"/>
        <v>1500</v>
      </c>
      <c r="AT78" s="51">
        <f t="shared" ca="1" si="83"/>
        <v>2000</v>
      </c>
      <c r="AU78" s="52">
        <f t="shared" ca="1" si="84"/>
        <v>52968.610413999995</v>
      </c>
    </row>
    <row r="79" spans="10:47" x14ac:dyDescent="0.35">
      <c r="J79" s="4" t="s">
        <v>110</v>
      </c>
      <c r="K79" s="9">
        <v>3</v>
      </c>
      <c r="L79" s="9">
        <v>2</v>
      </c>
      <c r="M79" s="11">
        <v>0.01</v>
      </c>
      <c r="N79" s="12">
        <v>3</v>
      </c>
      <c r="O79" s="9">
        <v>11</v>
      </c>
      <c r="P79" s="47">
        <v>2338066.67</v>
      </c>
      <c r="Q79" s="48">
        <f t="shared" ca="1" si="57"/>
        <v>0.2110205175807407</v>
      </c>
      <c r="R79" s="49">
        <f t="shared" ca="1" si="58"/>
        <v>1</v>
      </c>
      <c r="S79" s="50">
        <f t="shared" ca="1" si="59"/>
        <v>12</v>
      </c>
      <c r="T79" s="51">
        <f t="shared" ca="1" si="60"/>
        <v>2525112.0035999999</v>
      </c>
      <c r="U79" s="51">
        <f t="shared" ca="1" si="61"/>
        <v>30251.120036</v>
      </c>
      <c r="V79" s="51">
        <f t="shared" ca="1" si="62"/>
        <v>480</v>
      </c>
      <c r="W79" s="51">
        <f t="shared" ca="1" si="63"/>
        <v>45</v>
      </c>
      <c r="X79" s="52">
        <f t="shared" ca="1" si="64"/>
        <v>6312.7800089999992</v>
      </c>
      <c r="Y79" s="58">
        <f t="shared" ca="1" si="65"/>
        <v>0.19362542591943144</v>
      </c>
      <c r="Z79" s="49">
        <f t="shared" ca="1" si="66"/>
        <v>1</v>
      </c>
      <c r="AA79" s="50">
        <f t="shared" ca="1" si="67"/>
        <v>13</v>
      </c>
      <c r="AB79" s="51">
        <f t="shared" ca="1" si="68"/>
        <v>2727120.9638880002</v>
      </c>
      <c r="AC79" s="51">
        <f t="shared" ca="1" si="69"/>
        <v>32271.209638880002</v>
      </c>
      <c r="AD79" s="51">
        <f t="shared" ca="1" si="70"/>
        <v>520</v>
      </c>
      <c r="AE79" s="51">
        <f t="shared" ca="1" si="71"/>
        <v>45</v>
      </c>
      <c r="AF79" s="52">
        <f t="shared" ca="1" si="72"/>
        <v>6817.8024097200005</v>
      </c>
      <c r="AG79" s="58">
        <f t="shared" ca="1" si="73"/>
        <v>0.42319722982446373</v>
      </c>
      <c r="AH79" s="49">
        <f t="shared" ca="1" si="74"/>
        <v>1</v>
      </c>
      <c r="AI79" s="50">
        <f t="shared" ca="1" si="75"/>
        <v>14</v>
      </c>
      <c r="AJ79" s="51">
        <f t="shared" ca="1" si="76"/>
        <v>2945290.6409990406</v>
      </c>
      <c r="AK79" s="51">
        <f t="shared" ca="1" si="77"/>
        <v>34452.906409990406</v>
      </c>
      <c r="AL79" s="51">
        <f t="shared" ca="1" si="78"/>
        <v>560</v>
      </c>
      <c r="AM79" s="51">
        <f t="shared" ca="1" si="79"/>
        <v>45</v>
      </c>
      <c r="AN79" s="52">
        <f t="shared" ca="1" si="80"/>
        <v>7363.2266024976016</v>
      </c>
      <c r="AO79" s="60">
        <f t="shared" ca="1" si="81"/>
        <v>96975.236084870412</v>
      </c>
      <c r="AP79" s="51">
        <f t="shared" ca="1" si="81"/>
        <v>1560</v>
      </c>
      <c r="AQ79" s="51">
        <f t="shared" ca="1" si="81"/>
        <v>135</v>
      </c>
      <c r="AR79" s="51">
        <f t="shared" ca="1" si="81"/>
        <v>20493.809021217599</v>
      </c>
      <c r="AS79" s="51">
        <f t="shared" ca="1" si="82"/>
        <v>6000</v>
      </c>
      <c r="AT79" s="51">
        <f t="shared" ca="1" si="83"/>
        <v>5000</v>
      </c>
      <c r="AU79" s="52">
        <f t="shared" ca="1" si="84"/>
        <v>63786.427063652809</v>
      </c>
    </row>
    <row r="80" spans="10:47" x14ac:dyDescent="0.35">
      <c r="J80" s="4" t="s">
        <v>111</v>
      </c>
      <c r="K80" s="9">
        <v>4</v>
      </c>
      <c r="L80" s="9">
        <v>1</v>
      </c>
      <c r="M80" s="11">
        <v>0.02</v>
      </c>
      <c r="N80" s="12">
        <v>3</v>
      </c>
      <c r="O80" s="9">
        <v>6</v>
      </c>
      <c r="P80" s="47">
        <v>221137</v>
      </c>
      <c r="Q80" s="48">
        <f t="shared" ca="1" si="57"/>
        <v>0.48931662874937787</v>
      </c>
      <c r="R80" s="49">
        <f t="shared" ca="1" si="58"/>
        <v>1</v>
      </c>
      <c r="S80" s="50">
        <f t="shared" ca="1" si="59"/>
        <v>7</v>
      </c>
      <c r="T80" s="51">
        <f t="shared" ca="1" si="60"/>
        <v>238827.96000000002</v>
      </c>
      <c r="U80" s="51">
        <f t="shared" ca="1" si="61"/>
        <v>7388.2795999999998</v>
      </c>
      <c r="V80" s="51">
        <f t="shared" ca="1" si="62"/>
        <v>280</v>
      </c>
      <c r="W80" s="51">
        <f t="shared" ca="1" si="63"/>
        <v>45</v>
      </c>
      <c r="X80" s="52">
        <f t="shared" ca="1" si="64"/>
        <v>1194.1398000000002</v>
      </c>
      <c r="Y80" s="58">
        <f t="shared" ca="1" si="65"/>
        <v>5.3005619445189778E-2</v>
      </c>
      <c r="Z80" s="49">
        <f t="shared" ca="1" si="66"/>
        <v>0</v>
      </c>
      <c r="AA80" s="50">
        <f t="shared" ca="1" si="67"/>
        <v>0</v>
      </c>
      <c r="AB80" s="51">
        <f t="shared" ca="1" si="68"/>
        <v>0</v>
      </c>
      <c r="AC80" s="51">
        <f t="shared" ca="1" si="69"/>
        <v>0</v>
      </c>
      <c r="AD80" s="51">
        <f t="shared" ca="1" si="70"/>
        <v>0</v>
      </c>
      <c r="AE80" s="51">
        <f t="shared" ca="1" si="71"/>
        <v>0</v>
      </c>
      <c r="AF80" s="52">
        <f t="shared" ca="1" si="72"/>
        <v>0</v>
      </c>
      <c r="AG80" s="58">
        <f t="shared" ca="1" si="73"/>
        <v>0.6182774162932797</v>
      </c>
      <c r="AH80" s="49">
        <f t="shared" ca="1" si="74"/>
        <v>0</v>
      </c>
      <c r="AI80" s="50">
        <f t="shared" ca="1" si="75"/>
        <v>0</v>
      </c>
      <c r="AJ80" s="51">
        <f t="shared" ca="1" si="76"/>
        <v>0</v>
      </c>
      <c r="AK80" s="51">
        <f t="shared" ca="1" si="77"/>
        <v>0</v>
      </c>
      <c r="AL80" s="51">
        <f t="shared" ca="1" si="78"/>
        <v>0</v>
      </c>
      <c r="AM80" s="51">
        <f t="shared" ca="1" si="79"/>
        <v>0</v>
      </c>
      <c r="AN80" s="52">
        <f t="shared" ca="1" si="80"/>
        <v>0</v>
      </c>
      <c r="AO80" s="60">
        <f t="shared" ca="1" si="81"/>
        <v>7388.2795999999998</v>
      </c>
      <c r="AP80" s="51">
        <f t="shared" ca="1" si="81"/>
        <v>280</v>
      </c>
      <c r="AQ80" s="51">
        <f t="shared" ca="1" si="81"/>
        <v>45</v>
      </c>
      <c r="AR80" s="51">
        <f t="shared" ca="1" si="81"/>
        <v>1194.1398000000002</v>
      </c>
      <c r="AS80" s="51">
        <f t="shared" ca="1" si="82"/>
        <v>1500</v>
      </c>
      <c r="AT80" s="51">
        <f t="shared" ca="1" si="83"/>
        <v>2000</v>
      </c>
      <c r="AU80" s="52">
        <f t="shared" ca="1" si="84"/>
        <v>2369.1397999999999</v>
      </c>
    </row>
    <row r="81" spans="10:47" x14ac:dyDescent="0.35">
      <c r="J81" s="4" t="s">
        <v>112</v>
      </c>
      <c r="K81" s="9">
        <v>4</v>
      </c>
      <c r="L81" s="9">
        <v>2</v>
      </c>
      <c r="M81" s="11">
        <v>0.02</v>
      </c>
      <c r="N81" s="12">
        <v>3</v>
      </c>
      <c r="O81" s="9">
        <v>7</v>
      </c>
      <c r="P81" s="47">
        <v>75128.009999999995</v>
      </c>
      <c r="Q81" s="48">
        <f t="shared" ca="1" si="57"/>
        <v>3.331648429975409E-2</v>
      </c>
      <c r="R81" s="49">
        <f t="shared" ca="1" si="58"/>
        <v>0</v>
      </c>
      <c r="S81" s="50">
        <f t="shared" ca="1" si="59"/>
        <v>0</v>
      </c>
      <c r="T81" s="51">
        <f t="shared" ca="1" si="60"/>
        <v>0</v>
      </c>
      <c r="U81" s="51">
        <f t="shared" ca="1" si="61"/>
        <v>0</v>
      </c>
      <c r="V81" s="51">
        <f t="shared" ca="1" si="62"/>
        <v>0</v>
      </c>
      <c r="W81" s="51">
        <f t="shared" ca="1" si="63"/>
        <v>0</v>
      </c>
      <c r="X81" s="52">
        <f t="shared" ca="1" si="64"/>
        <v>0</v>
      </c>
      <c r="Y81" s="58">
        <f t="shared" ca="1" si="65"/>
        <v>0.18036853587875135</v>
      </c>
      <c r="Z81" s="49">
        <f t="shared" ca="1" si="66"/>
        <v>0</v>
      </c>
      <c r="AA81" s="50">
        <f t="shared" ca="1" si="67"/>
        <v>0</v>
      </c>
      <c r="AB81" s="51">
        <f t="shared" ca="1" si="68"/>
        <v>0</v>
      </c>
      <c r="AC81" s="51">
        <f t="shared" ca="1" si="69"/>
        <v>0</v>
      </c>
      <c r="AD81" s="51">
        <f t="shared" ca="1" si="70"/>
        <v>0</v>
      </c>
      <c r="AE81" s="51">
        <f t="shared" ca="1" si="71"/>
        <v>0</v>
      </c>
      <c r="AF81" s="52">
        <f t="shared" ca="1" si="72"/>
        <v>0</v>
      </c>
      <c r="AG81" s="58">
        <f t="shared" ca="1" si="73"/>
        <v>0.33206427892900192</v>
      </c>
      <c r="AH81" s="49">
        <f t="shared" ca="1" si="74"/>
        <v>0</v>
      </c>
      <c r="AI81" s="50">
        <f t="shared" ca="1" si="75"/>
        <v>0</v>
      </c>
      <c r="AJ81" s="51">
        <f t="shared" ca="1" si="76"/>
        <v>0</v>
      </c>
      <c r="AK81" s="51">
        <f t="shared" ca="1" si="77"/>
        <v>0</v>
      </c>
      <c r="AL81" s="51">
        <f t="shared" ca="1" si="78"/>
        <v>0</v>
      </c>
      <c r="AM81" s="51">
        <f t="shared" ca="1" si="79"/>
        <v>0</v>
      </c>
      <c r="AN81" s="52">
        <f t="shared" ca="1" si="80"/>
        <v>0</v>
      </c>
      <c r="AO81" s="60">
        <f t="shared" ca="1" si="81"/>
        <v>0</v>
      </c>
      <c r="AP81" s="51">
        <f t="shared" ca="1" si="81"/>
        <v>0</v>
      </c>
      <c r="AQ81" s="51">
        <f t="shared" ca="1" si="81"/>
        <v>0</v>
      </c>
      <c r="AR81" s="51">
        <f t="shared" ca="1" si="81"/>
        <v>0</v>
      </c>
      <c r="AS81" s="51">
        <f t="shared" ca="1" si="82"/>
        <v>0</v>
      </c>
      <c r="AT81" s="51">
        <f t="shared" ca="1" si="83"/>
        <v>0</v>
      </c>
      <c r="AU81" s="52">
        <f t="shared" ca="1" si="84"/>
        <v>0</v>
      </c>
    </row>
    <row r="82" spans="10:47" x14ac:dyDescent="0.35">
      <c r="J82" s="4" t="s">
        <v>113</v>
      </c>
      <c r="K82" s="9">
        <v>4</v>
      </c>
      <c r="L82" s="9">
        <v>1</v>
      </c>
      <c r="M82" s="11">
        <v>0.02</v>
      </c>
      <c r="N82" s="12">
        <v>3</v>
      </c>
      <c r="O82" s="9">
        <v>2</v>
      </c>
      <c r="P82" s="47">
        <v>30141.18</v>
      </c>
      <c r="Q82" s="48">
        <f t="shared" ca="1" si="57"/>
        <v>0.14805628635722146</v>
      </c>
      <c r="R82" s="49">
        <f t="shared" ca="1" si="58"/>
        <v>1</v>
      </c>
      <c r="S82" s="50">
        <f t="shared" ca="1" si="59"/>
        <v>2</v>
      </c>
      <c r="T82" s="51">
        <f t="shared" ca="1" si="60"/>
        <v>32552.474400000003</v>
      </c>
      <c r="U82" s="51">
        <f t="shared" ca="1" si="61"/>
        <v>5325.5247440000003</v>
      </c>
      <c r="V82" s="51">
        <f t="shared" ca="1" si="62"/>
        <v>80</v>
      </c>
      <c r="W82" s="51">
        <f t="shared" ca="1" si="63"/>
        <v>0</v>
      </c>
      <c r="X82" s="52">
        <f t="shared" ca="1" si="64"/>
        <v>162.76237200000003</v>
      </c>
      <c r="Y82" s="58">
        <f t="shared" ca="1" si="65"/>
        <v>0.10181929978858029</v>
      </c>
      <c r="Z82" s="49">
        <f t="shared" ca="1" si="66"/>
        <v>1</v>
      </c>
      <c r="AA82" s="50">
        <f t="shared" ca="1" si="67"/>
        <v>2</v>
      </c>
      <c r="AB82" s="51">
        <f t="shared" ca="1" si="68"/>
        <v>35156.672352000009</v>
      </c>
      <c r="AC82" s="51">
        <f t="shared" ca="1" si="69"/>
        <v>5351.5667235199999</v>
      </c>
      <c r="AD82" s="51">
        <f t="shared" ca="1" si="70"/>
        <v>80</v>
      </c>
      <c r="AE82" s="51">
        <f t="shared" ca="1" si="71"/>
        <v>0</v>
      </c>
      <c r="AF82" s="52">
        <f t="shared" ca="1" si="72"/>
        <v>175.78336176000005</v>
      </c>
      <c r="AG82" s="58">
        <f t="shared" ca="1" si="73"/>
        <v>4.3561976011423975E-2</v>
      </c>
      <c r="AH82" s="49">
        <f t="shared" ca="1" si="74"/>
        <v>0</v>
      </c>
      <c r="AI82" s="50">
        <f t="shared" ca="1" si="75"/>
        <v>0</v>
      </c>
      <c r="AJ82" s="51">
        <f t="shared" ca="1" si="76"/>
        <v>0</v>
      </c>
      <c r="AK82" s="51">
        <f t="shared" ca="1" si="77"/>
        <v>0</v>
      </c>
      <c r="AL82" s="51">
        <f t="shared" ca="1" si="78"/>
        <v>0</v>
      </c>
      <c r="AM82" s="51">
        <f t="shared" ca="1" si="79"/>
        <v>0</v>
      </c>
      <c r="AN82" s="52">
        <f t="shared" ca="1" si="80"/>
        <v>0</v>
      </c>
      <c r="AO82" s="60">
        <f t="shared" ca="1" si="81"/>
        <v>10677.09146752</v>
      </c>
      <c r="AP82" s="51">
        <f t="shared" ca="1" si="81"/>
        <v>160</v>
      </c>
      <c r="AQ82" s="51">
        <f t="shared" ca="1" si="81"/>
        <v>0</v>
      </c>
      <c r="AR82" s="51">
        <f t="shared" ca="1" si="81"/>
        <v>338.54573376000008</v>
      </c>
      <c r="AS82" s="51">
        <f t="shared" ca="1" si="82"/>
        <v>3000</v>
      </c>
      <c r="AT82" s="51">
        <f t="shared" ca="1" si="83"/>
        <v>2000</v>
      </c>
      <c r="AU82" s="52">
        <f t="shared" ca="1" si="84"/>
        <v>5178.5457337600001</v>
      </c>
    </row>
    <row r="83" spans="10:47" x14ac:dyDescent="0.35">
      <c r="J83" s="4" t="s">
        <v>114</v>
      </c>
      <c r="K83" s="9">
        <v>4</v>
      </c>
      <c r="L83" s="9">
        <v>1</v>
      </c>
      <c r="M83" s="11">
        <v>0.02</v>
      </c>
      <c r="N83" s="12">
        <v>3</v>
      </c>
      <c r="O83" s="9">
        <v>21</v>
      </c>
      <c r="P83" s="47">
        <v>872061.07</v>
      </c>
      <c r="Q83" s="48">
        <f t="shared" ca="1" si="57"/>
        <v>0.69849754288161603</v>
      </c>
      <c r="R83" s="49">
        <f t="shared" ca="1" si="58"/>
        <v>1</v>
      </c>
      <c r="S83" s="50">
        <f t="shared" ca="1" si="59"/>
        <v>23</v>
      </c>
      <c r="T83" s="51">
        <f t="shared" ca="1" si="60"/>
        <v>941825.95559999999</v>
      </c>
      <c r="U83" s="51">
        <f t="shared" ca="1" si="61"/>
        <v>14418.259556000001</v>
      </c>
      <c r="V83" s="51">
        <f t="shared" ca="1" si="62"/>
        <v>920</v>
      </c>
      <c r="W83" s="51">
        <f t="shared" ca="1" si="63"/>
        <v>90</v>
      </c>
      <c r="X83" s="52">
        <f t="shared" ca="1" si="64"/>
        <v>4709.1297780000004</v>
      </c>
      <c r="Y83" s="58">
        <f t="shared" ca="1" si="65"/>
        <v>0.24318147071178586</v>
      </c>
      <c r="Z83" s="49">
        <f t="shared" ca="1" si="66"/>
        <v>1</v>
      </c>
      <c r="AA83" s="50">
        <f t="shared" ca="1" si="67"/>
        <v>25</v>
      </c>
      <c r="AB83" s="51">
        <f t="shared" ca="1" si="68"/>
        <v>1017172.032048</v>
      </c>
      <c r="AC83" s="51">
        <f t="shared" ca="1" si="69"/>
        <v>15171.720320480001</v>
      </c>
      <c r="AD83" s="51">
        <f t="shared" ca="1" si="70"/>
        <v>1000</v>
      </c>
      <c r="AE83" s="51">
        <f t="shared" ca="1" si="71"/>
        <v>90</v>
      </c>
      <c r="AF83" s="52">
        <f t="shared" ca="1" si="72"/>
        <v>5085.8601602400004</v>
      </c>
      <c r="AG83" s="58">
        <f t="shared" ca="1" si="73"/>
        <v>0.39464894658567073</v>
      </c>
      <c r="AH83" s="49">
        <f t="shared" ca="1" si="74"/>
        <v>1</v>
      </c>
      <c r="AI83" s="50">
        <f t="shared" ca="1" si="75"/>
        <v>28</v>
      </c>
      <c r="AJ83" s="51">
        <f t="shared" ca="1" si="76"/>
        <v>1098545.79461184</v>
      </c>
      <c r="AK83" s="51">
        <f t="shared" ca="1" si="77"/>
        <v>15985.4579461184</v>
      </c>
      <c r="AL83" s="51">
        <f t="shared" ca="1" si="78"/>
        <v>1120</v>
      </c>
      <c r="AM83" s="51">
        <f t="shared" ca="1" si="79"/>
        <v>135</v>
      </c>
      <c r="AN83" s="52">
        <f t="shared" ca="1" si="80"/>
        <v>5492.7289730591992</v>
      </c>
      <c r="AO83" s="60">
        <f t="shared" ca="1" si="81"/>
        <v>45575.437822598396</v>
      </c>
      <c r="AP83" s="51">
        <f t="shared" ca="1" si="81"/>
        <v>3040</v>
      </c>
      <c r="AQ83" s="51">
        <f t="shared" ca="1" si="81"/>
        <v>315</v>
      </c>
      <c r="AR83" s="51">
        <f t="shared" ca="1" si="81"/>
        <v>15287.7189112992</v>
      </c>
      <c r="AS83" s="51">
        <f t="shared" ca="1" si="82"/>
        <v>4500</v>
      </c>
      <c r="AT83" s="51">
        <f t="shared" ca="1" si="83"/>
        <v>2000</v>
      </c>
      <c r="AU83" s="52">
        <f t="shared" ca="1" si="84"/>
        <v>20432.718911299198</v>
      </c>
    </row>
    <row r="84" spans="10:47" x14ac:dyDescent="0.35">
      <c r="J84" s="4" t="s">
        <v>115</v>
      </c>
      <c r="K84" s="9">
        <v>4</v>
      </c>
      <c r="L84" s="9">
        <v>2</v>
      </c>
      <c r="M84" s="11">
        <v>0.02</v>
      </c>
      <c r="N84" s="12">
        <v>3</v>
      </c>
      <c r="O84" s="9">
        <v>66</v>
      </c>
      <c r="P84" s="47">
        <v>10582555.139999999</v>
      </c>
      <c r="Q84" s="48">
        <f t="shared" ca="1" si="57"/>
        <v>0.96192873258043732</v>
      </c>
      <c r="R84" s="49">
        <f t="shared" ca="1" si="58"/>
        <v>1</v>
      </c>
      <c r="S84" s="50">
        <f t="shared" ca="1" si="59"/>
        <v>73</v>
      </c>
      <c r="T84" s="51">
        <f t="shared" ca="1" si="60"/>
        <v>11429159.551199999</v>
      </c>
      <c r="U84" s="51">
        <f t="shared" ca="1" si="61"/>
        <v>119291.59551199999</v>
      </c>
      <c r="V84" s="51">
        <f t="shared" ca="1" si="62"/>
        <v>2920</v>
      </c>
      <c r="W84" s="51">
        <f t="shared" ca="1" si="63"/>
        <v>315</v>
      </c>
      <c r="X84" s="52">
        <f t="shared" ca="1" si="64"/>
        <v>57145.797755999993</v>
      </c>
      <c r="Y84" s="58">
        <f t="shared" ca="1" si="65"/>
        <v>0.57311292323300467</v>
      </c>
      <c r="Z84" s="49">
        <f t="shared" ca="1" si="66"/>
        <v>1</v>
      </c>
      <c r="AA84" s="50">
        <f t="shared" ca="1" si="67"/>
        <v>80</v>
      </c>
      <c r="AB84" s="51">
        <f t="shared" ca="1" si="68"/>
        <v>12343492.315296</v>
      </c>
      <c r="AC84" s="51">
        <f t="shared" ca="1" si="69"/>
        <v>128434.92315296001</v>
      </c>
      <c r="AD84" s="51">
        <f t="shared" ca="1" si="70"/>
        <v>3200</v>
      </c>
      <c r="AE84" s="51">
        <f t="shared" ca="1" si="71"/>
        <v>315</v>
      </c>
      <c r="AF84" s="52">
        <f t="shared" ca="1" si="72"/>
        <v>61717.461576480004</v>
      </c>
      <c r="AG84" s="58">
        <f t="shared" ca="1" si="73"/>
        <v>3.9707429088398083E-4</v>
      </c>
      <c r="AH84" s="49">
        <f t="shared" ca="1" si="74"/>
        <v>0</v>
      </c>
      <c r="AI84" s="50">
        <f t="shared" ca="1" si="75"/>
        <v>0</v>
      </c>
      <c r="AJ84" s="51">
        <f t="shared" ca="1" si="76"/>
        <v>0</v>
      </c>
      <c r="AK84" s="51">
        <f t="shared" ca="1" si="77"/>
        <v>0</v>
      </c>
      <c r="AL84" s="51">
        <f t="shared" ca="1" si="78"/>
        <v>0</v>
      </c>
      <c r="AM84" s="51">
        <f t="shared" ca="1" si="79"/>
        <v>0</v>
      </c>
      <c r="AN84" s="52">
        <f t="shared" ca="1" si="80"/>
        <v>0</v>
      </c>
      <c r="AO84" s="60">
        <f t="shared" ca="1" si="81"/>
        <v>247726.51866495999</v>
      </c>
      <c r="AP84" s="51">
        <f t="shared" ca="1" si="81"/>
        <v>6120</v>
      </c>
      <c r="AQ84" s="51">
        <f t="shared" ca="1" si="81"/>
        <v>630</v>
      </c>
      <c r="AR84" s="51">
        <f t="shared" ref="AR84:AR90" ca="1" si="85">AN84+AF84+X84</f>
        <v>118863.25933248</v>
      </c>
      <c r="AS84" s="51">
        <f t="shared" ca="1" si="82"/>
        <v>4000</v>
      </c>
      <c r="AT84" s="51">
        <f t="shared" ca="1" si="83"/>
        <v>5000</v>
      </c>
      <c r="AU84" s="52">
        <f t="shared" ca="1" si="84"/>
        <v>113113.25933248</v>
      </c>
    </row>
    <row r="85" spans="10:47" x14ac:dyDescent="0.35">
      <c r="J85" s="4" t="s">
        <v>116</v>
      </c>
      <c r="K85" s="9">
        <v>3</v>
      </c>
      <c r="L85" s="9">
        <v>1</v>
      </c>
      <c r="M85" s="11">
        <v>0.01</v>
      </c>
      <c r="N85" s="12">
        <v>3</v>
      </c>
      <c r="O85" s="9">
        <v>4</v>
      </c>
      <c r="P85" s="47">
        <v>188383.91</v>
      </c>
      <c r="Q85" s="48">
        <f t="shared" ref="Q85:Q90" ca="1" si="86">RAND()</f>
        <v>0.99629805890921741</v>
      </c>
      <c r="R85" s="49">
        <f t="shared" ref="R85:R90" ca="1" si="87">IF(Q85&lt;0.1,0,1)</f>
        <v>1</v>
      </c>
      <c r="S85" s="50">
        <f t="shared" ref="S85:S90" ca="1" si="88">ROUND(O85*(1+$C$4),0)*R85</f>
        <v>4</v>
      </c>
      <c r="T85" s="51">
        <f t="shared" ref="T85:T90" ca="1" si="89">P85*(1+$C$6)*R85</f>
        <v>203454.62280000001</v>
      </c>
      <c r="U85" s="51">
        <f t="shared" ref="U85:U90" ca="1" si="90">(5000+T85*0.01)*R85</f>
        <v>7034.5462280000002</v>
      </c>
      <c r="V85" s="51">
        <f t="shared" ref="V85:V90" ca="1" si="91">S85*Service_charge*R85</f>
        <v>160</v>
      </c>
      <c r="W85" s="51">
        <f t="shared" ref="W85:W90" ca="1" si="92">(S85-O85)*Issue_card*R85</f>
        <v>0</v>
      </c>
      <c r="X85" s="52">
        <f t="shared" ref="X85:X90" ca="1" si="93">T85*$M85*$N85/12*R85</f>
        <v>508.63655700000004</v>
      </c>
      <c r="Y85" s="58">
        <f t="shared" ref="Y85:Y90" ca="1" si="94">RAND()</f>
        <v>0.61104745673184779</v>
      </c>
      <c r="Z85" s="49">
        <f t="shared" ref="Z85:Z90" ca="1" si="95">IF(R85=0,0,IF(Y85&lt;0.1,0,1))</f>
        <v>1</v>
      </c>
      <c r="AA85" s="50">
        <f t="shared" ref="AA85:AA90" ca="1" si="96">ROUND(S85*(1+$D$4),0)*Z85</f>
        <v>4</v>
      </c>
      <c r="AB85" s="51">
        <f t="shared" ref="AB85:AB90" ca="1" si="97">T85*(1+$D$6)*Z85</f>
        <v>219730.99262400003</v>
      </c>
      <c r="AC85" s="51">
        <f t="shared" ref="AC85:AC90" ca="1" si="98">(5000+AB85*0.01)*Z85</f>
        <v>7197.309926240001</v>
      </c>
      <c r="AD85" s="51">
        <f t="shared" ref="AD85:AD90" ca="1" si="99">AA85*Service_charge*Z85</f>
        <v>160</v>
      </c>
      <c r="AE85" s="51">
        <f t="shared" ref="AE85:AE90" ca="1" si="100">(AA85-S85)*Issue_card*Z85</f>
        <v>0</v>
      </c>
      <c r="AF85" s="52">
        <f t="shared" ref="AF85:AF90" ca="1" si="101">AB85*$M85*$N85/12*Z85</f>
        <v>549.32748156000014</v>
      </c>
      <c r="AG85" s="58">
        <f t="shared" ref="AG85:AG90" ca="1" si="102">RAND()</f>
        <v>0.25255771954759187</v>
      </c>
      <c r="AH85" s="49">
        <f t="shared" ref="AH85:AH90" ca="1" si="103">IF(Z85=0,0,IF(AG85&lt;0.1,0,1))</f>
        <v>1</v>
      </c>
      <c r="AI85" s="50">
        <f t="shared" ref="AI85:AI90" ca="1" si="104">ROUND(AA85*(1+$E$4),0)*AH85</f>
        <v>4</v>
      </c>
      <c r="AJ85" s="51">
        <f t="shared" ref="AJ85:AJ90" ca="1" si="105">AB85*(1+$E$6)*AH85</f>
        <v>237309.47203392006</v>
      </c>
      <c r="AK85" s="51">
        <f t="shared" ref="AK85:AK90" ca="1" si="106">(5000+AJ85*0.01)*AH85</f>
        <v>7373.0947203392006</v>
      </c>
      <c r="AL85" s="51">
        <f t="shared" ref="AL85:AL90" ca="1" si="107">AI85*Service_charge*AH85</f>
        <v>160</v>
      </c>
      <c r="AM85" s="51">
        <f t="shared" ref="AM85:AM90" ca="1" si="108">(AI85-AA85)*Issue_card*AH85</f>
        <v>0</v>
      </c>
      <c r="AN85" s="52">
        <f t="shared" ref="AN85:AN90" ca="1" si="109">AJ85*$M85*$N85/12*AH85</f>
        <v>593.27368008480016</v>
      </c>
      <c r="AO85" s="60">
        <f t="shared" ref="AO85:AQ90" ca="1" si="110">AK85+AC85+U85</f>
        <v>21604.950874579201</v>
      </c>
      <c r="AP85" s="51">
        <f t="shared" ca="1" si="110"/>
        <v>480</v>
      </c>
      <c r="AQ85" s="51">
        <f t="shared" ca="1" si="110"/>
        <v>0</v>
      </c>
      <c r="AR85" s="51">
        <f t="shared" ca="1" si="85"/>
        <v>1651.2377186448005</v>
      </c>
      <c r="AS85" s="51">
        <f t="shared" ref="AS85:AS90" ca="1" si="111">VLOOKUP(L85,Client_Level_Cost,3,FALSE)*(AH85+Z85+R85)</f>
        <v>4500</v>
      </c>
      <c r="AT85" s="51">
        <f t="shared" ref="AT85:AT90" ca="1" si="112">R85*VLOOKUP(L85,Client_Level_Cost,2)</f>
        <v>2000</v>
      </c>
      <c r="AU85" s="52">
        <f t="shared" ref="AU85:AU90" ca="1" si="113">AO85-SUM(AP85:AT85)</f>
        <v>12973.713155934402</v>
      </c>
    </row>
    <row r="86" spans="10:47" x14ac:dyDescent="0.35">
      <c r="J86" s="4" t="s">
        <v>117</v>
      </c>
      <c r="K86" s="9">
        <v>4</v>
      </c>
      <c r="L86" s="9">
        <v>3</v>
      </c>
      <c r="M86" s="11">
        <v>0.02</v>
      </c>
      <c r="N86" s="12">
        <v>3</v>
      </c>
      <c r="O86" s="9">
        <v>16</v>
      </c>
      <c r="P86" s="47">
        <v>6676674.2599999998</v>
      </c>
      <c r="Q86" s="48">
        <f t="shared" ca="1" si="86"/>
        <v>0.55469895468285702</v>
      </c>
      <c r="R86" s="49">
        <f t="shared" ca="1" si="87"/>
        <v>1</v>
      </c>
      <c r="S86" s="50">
        <f t="shared" ca="1" si="88"/>
        <v>18</v>
      </c>
      <c r="T86" s="51">
        <f t="shared" ca="1" si="89"/>
        <v>7210808.2008000007</v>
      </c>
      <c r="U86" s="51">
        <f t="shared" ca="1" si="90"/>
        <v>77108.082008000012</v>
      </c>
      <c r="V86" s="51">
        <f t="shared" ca="1" si="91"/>
        <v>720</v>
      </c>
      <c r="W86" s="51">
        <f t="shared" ca="1" si="92"/>
        <v>90</v>
      </c>
      <c r="X86" s="52">
        <f t="shared" ca="1" si="93"/>
        <v>36054.041004000006</v>
      </c>
      <c r="Y86" s="58">
        <f t="shared" ca="1" si="94"/>
        <v>0.70487137873082484</v>
      </c>
      <c r="Z86" s="49">
        <f t="shared" ca="1" si="95"/>
        <v>1</v>
      </c>
      <c r="AA86" s="50">
        <f t="shared" ca="1" si="96"/>
        <v>20</v>
      </c>
      <c r="AB86" s="51">
        <f t="shared" ca="1" si="97"/>
        <v>7787672.8568640016</v>
      </c>
      <c r="AC86" s="51">
        <f t="shared" ca="1" si="98"/>
        <v>82876.728568640014</v>
      </c>
      <c r="AD86" s="51">
        <f t="shared" ca="1" si="99"/>
        <v>800</v>
      </c>
      <c r="AE86" s="51">
        <f t="shared" ca="1" si="100"/>
        <v>90</v>
      </c>
      <c r="AF86" s="52">
        <f t="shared" ca="1" si="101"/>
        <v>38938.364284320007</v>
      </c>
      <c r="AG86" s="58">
        <f t="shared" ca="1" si="102"/>
        <v>0.8195524343714925</v>
      </c>
      <c r="AH86" s="49">
        <f t="shared" ca="1" si="103"/>
        <v>1</v>
      </c>
      <c r="AI86" s="50">
        <f t="shared" ca="1" si="104"/>
        <v>22</v>
      </c>
      <c r="AJ86" s="51">
        <f t="shared" ca="1" si="105"/>
        <v>8410686.6854131222</v>
      </c>
      <c r="AK86" s="51">
        <f t="shared" ca="1" si="106"/>
        <v>89106.866854131222</v>
      </c>
      <c r="AL86" s="51">
        <f t="shared" ca="1" si="107"/>
        <v>880</v>
      </c>
      <c r="AM86" s="51">
        <f t="shared" ca="1" si="108"/>
        <v>90</v>
      </c>
      <c r="AN86" s="52">
        <f t="shared" ca="1" si="109"/>
        <v>42053.433427065611</v>
      </c>
      <c r="AO86" s="60">
        <f t="shared" ca="1" si="110"/>
        <v>249091.67743077123</v>
      </c>
      <c r="AP86" s="51">
        <f t="shared" ca="1" si="110"/>
        <v>2400</v>
      </c>
      <c r="AQ86" s="51">
        <f t="shared" ca="1" si="110"/>
        <v>270</v>
      </c>
      <c r="AR86" s="51">
        <f t="shared" ca="1" si="85"/>
        <v>117045.83871538562</v>
      </c>
      <c r="AS86" s="51">
        <f t="shared" ca="1" si="111"/>
        <v>9000</v>
      </c>
      <c r="AT86" s="51">
        <f t="shared" ca="1" si="112"/>
        <v>7000</v>
      </c>
      <c r="AU86" s="52">
        <f t="shared" ca="1" si="113"/>
        <v>113375.83871538562</v>
      </c>
    </row>
    <row r="87" spans="10:47" x14ac:dyDescent="0.35">
      <c r="J87" s="4" t="s">
        <v>118</v>
      </c>
      <c r="K87" s="9">
        <v>4</v>
      </c>
      <c r="L87" s="9">
        <v>3</v>
      </c>
      <c r="M87" s="11">
        <v>0.02</v>
      </c>
      <c r="N87" s="12">
        <v>3</v>
      </c>
      <c r="O87" s="9">
        <v>7</v>
      </c>
      <c r="P87" s="47">
        <v>4322526.03</v>
      </c>
      <c r="Q87" s="48">
        <f t="shared" ca="1" si="86"/>
        <v>0.37215282440878839</v>
      </c>
      <c r="R87" s="49">
        <f t="shared" ca="1" si="87"/>
        <v>1</v>
      </c>
      <c r="S87" s="50">
        <f t="shared" ca="1" si="88"/>
        <v>8</v>
      </c>
      <c r="T87" s="51">
        <f t="shared" ca="1" si="89"/>
        <v>4668328.1124000009</v>
      </c>
      <c r="U87" s="51">
        <f t="shared" ca="1" si="90"/>
        <v>51683.281124000008</v>
      </c>
      <c r="V87" s="51">
        <f t="shared" ca="1" si="91"/>
        <v>320</v>
      </c>
      <c r="W87" s="51">
        <f t="shared" ca="1" si="92"/>
        <v>45</v>
      </c>
      <c r="X87" s="52">
        <f t="shared" ca="1" si="93"/>
        <v>23341.640562000004</v>
      </c>
      <c r="Y87" s="58">
        <f t="shared" ca="1" si="94"/>
        <v>0.12928925611535025</v>
      </c>
      <c r="Z87" s="49">
        <f t="shared" ca="1" si="95"/>
        <v>1</v>
      </c>
      <c r="AA87" s="50">
        <f t="shared" ca="1" si="96"/>
        <v>9</v>
      </c>
      <c r="AB87" s="51">
        <f t="shared" ca="1" si="97"/>
        <v>5041794.3613920016</v>
      </c>
      <c r="AC87" s="51">
        <f t="shared" ca="1" si="98"/>
        <v>55417.943613920019</v>
      </c>
      <c r="AD87" s="51">
        <f t="shared" ca="1" si="99"/>
        <v>360</v>
      </c>
      <c r="AE87" s="51">
        <f t="shared" ca="1" si="100"/>
        <v>45</v>
      </c>
      <c r="AF87" s="52">
        <f t="shared" ca="1" si="101"/>
        <v>25208.971806960009</v>
      </c>
      <c r="AG87" s="58">
        <f t="shared" ca="1" si="102"/>
        <v>0.24101362102584445</v>
      </c>
      <c r="AH87" s="49">
        <f t="shared" ca="1" si="103"/>
        <v>1</v>
      </c>
      <c r="AI87" s="50">
        <f t="shared" ca="1" si="104"/>
        <v>10</v>
      </c>
      <c r="AJ87" s="51">
        <f t="shared" ca="1" si="105"/>
        <v>5445137.9103033617</v>
      </c>
      <c r="AK87" s="51">
        <f t="shared" ca="1" si="106"/>
        <v>59451.379103033622</v>
      </c>
      <c r="AL87" s="51">
        <f t="shared" ca="1" si="107"/>
        <v>400</v>
      </c>
      <c r="AM87" s="51">
        <f t="shared" ca="1" si="108"/>
        <v>45</v>
      </c>
      <c r="AN87" s="52">
        <f t="shared" ca="1" si="109"/>
        <v>27225.689551516811</v>
      </c>
      <c r="AO87" s="60">
        <f t="shared" ca="1" si="110"/>
        <v>166552.60384095364</v>
      </c>
      <c r="AP87" s="51">
        <f t="shared" ca="1" si="110"/>
        <v>1080</v>
      </c>
      <c r="AQ87" s="51">
        <f t="shared" ca="1" si="110"/>
        <v>135</v>
      </c>
      <c r="AR87" s="51">
        <f t="shared" ca="1" si="85"/>
        <v>75776.301920476821</v>
      </c>
      <c r="AS87" s="51">
        <f t="shared" ca="1" si="111"/>
        <v>9000</v>
      </c>
      <c r="AT87" s="51">
        <f t="shared" ca="1" si="112"/>
        <v>7000</v>
      </c>
      <c r="AU87" s="52">
        <f t="shared" ca="1" si="113"/>
        <v>73561.301920476821</v>
      </c>
    </row>
    <row r="88" spans="10:47" x14ac:dyDescent="0.35">
      <c r="J88" s="4" t="s">
        <v>119</v>
      </c>
      <c r="K88" s="9">
        <v>3</v>
      </c>
      <c r="L88" s="9">
        <v>3</v>
      </c>
      <c r="M88" s="11">
        <v>0.01</v>
      </c>
      <c r="N88" s="12">
        <v>3</v>
      </c>
      <c r="O88" s="9">
        <v>18</v>
      </c>
      <c r="P88" s="47">
        <v>2109067.48</v>
      </c>
      <c r="Q88" s="48">
        <f t="shared" ca="1" si="86"/>
        <v>0.44175942236059862</v>
      </c>
      <c r="R88" s="49">
        <f t="shared" ca="1" si="87"/>
        <v>1</v>
      </c>
      <c r="S88" s="50">
        <f t="shared" ca="1" si="88"/>
        <v>20</v>
      </c>
      <c r="T88" s="51">
        <f t="shared" ca="1" si="89"/>
        <v>2277792.8784000003</v>
      </c>
      <c r="U88" s="51">
        <f t="shared" ca="1" si="90"/>
        <v>27777.928784000003</v>
      </c>
      <c r="V88" s="51">
        <f t="shared" ca="1" si="91"/>
        <v>800</v>
      </c>
      <c r="W88" s="51">
        <f t="shared" ca="1" si="92"/>
        <v>90</v>
      </c>
      <c r="X88" s="52">
        <f t="shared" ca="1" si="93"/>
        <v>5694.4821960000008</v>
      </c>
      <c r="Y88" s="58">
        <f t="shared" ca="1" si="94"/>
        <v>0.96567243290334237</v>
      </c>
      <c r="Z88" s="49">
        <f t="shared" ca="1" si="95"/>
        <v>1</v>
      </c>
      <c r="AA88" s="50">
        <f t="shared" ca="1" si="96"/>
        <v>22</v>
      </c>
      <c r="AB88" s="51">
        <f t="shared" ca="1" si="97"/>
        <v>2460016.3086720007</v>
      </c>
      <c r="AC88" s="51">
        <f t="shared" ca="1" si="98"/>
        <v>29600.163086720007</v>
      </c>
      <c r="AD88" s="51">
        <f t="shared" ca="1" si="99"/>
        <v>880</v>
      </c>
      <c r="AE88" s="51">
        <f t="shared" ca="1" si="100"/>
        <v>90</v>
      </c>
      <c r="AF88" s="52">
        <f t="shared" ca="1" si="101"/>
        <v>6150.0407716800009</v>
      </c>
      <c r="AG88" s="58">
        <f t="shared" ca="1" si="102"/>
        <v>0.46468797935433959</v>
      </c>
      <c r="AH88" s="49">
        <f t="shared" ca="1" si="103"/>
        <v>1</v>
      </c>
      <c r="AI88" s="50">
        <f t="shared" ca="1" si="104"/>
        <v>24</v>
      </c>
      <c r="AJ88" s="51">
        <f t="shared" ca="1" si="105"/>
        <v>2656817.613365761</v>
      </c>
      <c r="AK88" s="51">
        <f t="shared" ca="1" si="106"/>
        <v>31568.176133657609</v>
      </c>
      <c r="AL88" s="51">
        <f t="shared" ca="1" si="107"/>
        <v>960</v>
      </c>
      <c r="AM88" s="51">
        <f t="shared" ca="1" si="108"/>
        <v>90</v>
      </c>
      <c r="AN88" s="52">
        <f t="shared" ca="1" si="109"/>
        <v>6642.0440334144032</v>
      </c>
      <c r="AO88" s="60">
        <f t="shared" ca="1" si="110"/>
        <v>88946.26800437762</v>
      </c>
      <c r="AP88" s="51">
        <f t="shared" ca="1" si="110"/>
        <v>2640</v>
      </c>
      <c r="AQ88" s="51">
        <f t="shared" ca="1" si="110"/>
        <v>270</v>
      </c>
      <c r="AR88" s="51">
        <f t="shared" ca="1" si="85"/>
        <v>18486.567001094405</v>
      </c>
      <c r="AS88" s="51">
        <f t="shared" ca="1" si="111"/>
        <v>9000</v>
      </c>
      <c r="AT88" s="51">
        <f t="shared" ca="1" si="112"/>
        <v>7000</v>
      </c>
      <c r="AU88" s="52">
        <f t="shared" ca="1" si="113"/>
        <v>51549.701003283219</v>
      </c>
    </row>
    <row r="89" spans="10:47" x14ac:dyDescent="0.35">
      <c r="J89" s="4" t="s">
        <v>120</v>
      </c>
      <c r="K89" s="9">
        <v>3</v>
      </c>
      <c r="L89" s="9">
        <v>3</v>
      </c>
      <c r="M89" s="11">
        <v>0.01</v>
      </c>
      <c r="N89" s="12">
        <v>3</v>
      </c>
      <c r="O89" s="9">
        <v>29</v>
      </c>
      <c r="P89" s="47">
        <v>15639788.77</v>
      </c>
      <c r="Q89" s="48">
        <f t="shared" ca="1" si="86"/>
        <v>0.22091194247585366</v>
      </c>
      <c r="R89" s="49">
        <f t="shared" ca="1" si="87"/>
        <v>1</v>
      </c>
      <c r="S89" s="50">
        <f t="shared" ca="1" si="88"/>
        <v>32</v>
      </c>
      <c r="T89" s="51">
        <f t="shared" ca="1" si="89"/>
        <v>16890971.871600002</v>
      </c>
      <c r="U89" s="51">
        <f t="shared" ca="1" si="90"/>
        <v>173909.71871600003</v>
      </c>
      <c r="V89" s="51">
        <f t="shared" ca="1" si="91"/>
        <v>1280</v>
      </c>
      <c r="W89" s="51">
        <f t="shared" ca="1" si="92"/>
        <v>135</v>
      </c>
      <c r="X89" s="52">
        <f t="shared" ca="1" si="93"/>
        <v>42227.429679000008</v>
      </c>
      <c r="Y89" s="58">
        <f t="shared" ca="1" si="94"/>
        <v>0.61940036603454285</v>
      </c>
      <c r="Z89" s="49">
        <f t="shared" ca="1" si="95"/>
        <v>1</v>
      </c>
      <c r="AA89" s="50">
        <f t="shared" ca="1" si="96"/>
        <v>35</v>
      </c>
      <c r="AB89" s="51">
        <f t="shared" ca="1" si="97"/>
        <v>18242249.621328004</v>
      </c>
      <c r="AC89" s="51">
        <f t="shared" ca="1" si="98"/>
        <v>187422.49621328004</v>
      </c>
      <c r="AD89" s="51">
        <f t="shared" ca="1" si="99"/>
        <v>1400</v>
      </c>
      <c r="AE89" s="51">
        <f t="shared" ca="1" si="100"/>
        <v>135</v>
      </c>
      <c r="AF89" s="52">
        <f t="shared" ca="1" si="101"/>
        <v>45605.624053320011</v>
      </c>
      <c r="AG89" s="58">
        <f t="shared" ca="1" si="102"/>
        <v>0.82832899836962637</v>
      </c>
      <c r="AH89" s="49">
        <f t="shared" ca="1" si="103"/>
        <v>1</v>
      </c>
      <c r="AI89" s="50">
        <f t="shared" ca="1" si="104"/>
        <v>39</v>
      </c>
      <c r="AJ89" s="51">
        <f t="shared" ca="1" si="105"/>
        <v>19701629.591034245</v>
      </c>
      <c r="AK89" s="51">
        <f t="shared" ca="1" si="106"/>
        <v>202016.29591034245</v>
      </c>
      <c r="AL89" s="51">
        <f t="shared" ca="1" si="107"/>
        <v>1560</v>
      </c>
      <c r="AM89" s="51">
        <f t="shared" ca="1" si="108"/>
        <v>180</v>
      </c>
      <c r="AN89" s="52">
        <f t="shared" ca="1" si="109"/>
        <v>49254.073977585613</v>
      </c>
      <c r="AO89" s="60">
        <f t="shared" ca="1" si="110"/>
        <v>563348.51083962247</v>
      </c>
      <c r="AP89" s="51">
        <f t="shared" ca="1" si="110"/>
        <v>4240</v>
      </c>
      <c r="AQ89" s="51">
        <f t="shared" ca="1" si="110"/>
        <v>450</v>
      </c>
      <c r="AR89" s="51">
        <f t="shared" ca="1" si="85"/>
        <v>137087.12770990562</v>
      </c>
      <c r="AS89" s="51">
        <f t="shared" ca="1" si="111"/>
        <v>9000</v>
      </c>
      <c r="AT89" s="51">
        <f t="shared" ca="1" si="112"/>
        <v>7000</v>
      </c>
      <c r="AU89" s="52">
        <f t="shared" ca="1" si="113"/>
        <v>405571.38312971685</v>
      </c>
    </row>
    <row r="90" spans="10:47" ht="15" thickBot="1" x14ac:dyDescent="0.4">
      <c r="J90" s="4" t="s">
        <v>121</v>
      </c>
      <c r="K90" s="9">
        <v>4</v>
      </c>
      <c r="L90" s="9">
        <v>3</v>
      </c>
      <c r="M90" s="11">
        <v>0.02</v>
      </c>
      <c r="N90" s="12">
        <v>3</v>
      </c>
      <c r="O90" s="9">
        <v>75</v>
      </c>
      <c r="P90" s="47">
        <v>2145128.4900000002</v>
      </c>
      <c r="Q90" s="53">
        <f t="shared" ca="1" si="86"/>
        <v>0.87487480869626943</v>
      </c>
      <c r="R90" s="54">
        <f t="shared" ca="1" si="87"/>
        <v>1</v>
      </c>
      <c r="S90" s="55">
        <f t="shared" ca="1" si="88"/>
        <v>83</v>
      </c>
      <c r="T90" s="56">
        <f t="shared" ca="1" si="89"/>
        <v>2316738.7692000004</v>
      </c>
      <c r="U90" s="56">
        <f t="shared" ca="1" si="90"/>
        <v>28167.387692000004</v>
      </c>
      <c r="V90" s="56">
        <f t="shared" ca="1" si="91"/>
        <v>3320</v>
      </c>
      <c r="W90" s="56">
        <f t="shared" ca="1" si="92"/>
        <v>360</v>
      </c>
      <c r="X90" s="57">
        <f t="shared" ca="1" si="93"/>
        <v>11583.693846000002</v>
      </c>
      <c r="Y90" s="59">
        <f t="shared" ca="1" si="94"/>
        <v>0.51769246949483672</v>
      </c>
      <c r="Z90" s="54">
        <f t="shared" ca="1" si="95"/>
        <v>1</v>
      </c>
      <c r="AA90" s="55">
        <f t="shared" ca="1" si="96"/>
        <v>91</v>
      </c>
      <c r="AB90" s="56">
        <f t="shared" ca="1" si="97"/>
        <v>2502077.8707360006</v>
      </c>
      <c r="AC90" s="56">
        <f t="shared" ca="1" si="98"/>
        <v>30020.778707360005</v>
      </c>
      <c r="AD90" s="56">
        <f t="shared" ca="1" si="99"/>
        <v>3640</v>
      </c>
      <c r="AE90" s="56">
        <f t="shared" ca="1" si="100"/>
        <v>360</v>
      </c>
      <c r="AF90" s="57">
        <f t="shared" ca="1" si="101"/>
        <v>12510.389353680002</v>
      </c>
      <c r="AG90" s="59">
        <f t="shared" ca="1" si="102"/>
        <v>0.650200090335468</v>
      </c>
      <c r="AH90" s="54">
        <f t="shared" ca="1" si="103"/>
        <v>1</v>
      </c>
      <c r="AI90" s="55">
        <f t="shared" ca="1" si="104"/>
        <v>100</v>
      </c>
      <c r="AJ90" s="56">
        <f t="shared" ca="1" si="105"/>
        <v>2702244.1003948809</v>
      </c>
      <c r="AK90" s="56">
        <f t="shared" ca="1" si="106"/>
        <v>32022.44100394881</v>
      </c>
      <c r="AL90" s="56">
        <f t="shared" ca="1" si="107"/>
        <v>4000</v>
      </c>
      <c r="AM90" s="56">
        <f t="shared" ca="1" si="108"/>
        <v>405</v>
      </c>
      <c r="AN90" s="57">
        <f t="shared" ca="1" si="109"/>
        <v>13511.220501974405</v>
      </c>
      <c r="AO90" s="61">
        <f t="shared" ca="1" si="110"/>
        <v>90210.607403308823</v>
      </c>
      <c r="AP90" s="56">
        <f t="shared" ca="1" si="110"/>
        <v>10960</v>
      </c>
      <c r="AQ90" s="56">
        <f t="shared" ca="1" si="110"/>
        <v>1125</v>
      </c>
      <c r="AR90" s="56">
        <f t="shared" ca="1" si="85"/>
        <v>37605.303701654411</v>
      </c>
      <c r="AS90" s="56">
        <f t="shared" ca="1" si="111"/>
        <v>9000</v>
      </c>
      <c r="AT90" s="56">
        <f t="shared" ca="1" si="112"/>
        <v>7000</v>
      </c>
      <c r="AU90" s="57">
        <f t="shared" ca="1" si="113"/>
        <v>24520.303701654411</v>
      </c>
    </row>
    <row r="91" spans="10:47" x14ac:dyDescent="0.35">
      <c r="R91" s="24"/>
    </row>
    <row r="92" spans="10:47" x14ac:dyDescent="0.35">
      <c r="AP92" s="7">
        <f ca="1">SUM(AP3:AP90)</f>
        <v>592960</v>
      </c>
      <c r="AQ92" s="7">
        <f ca="1">SUM(AQ3:AQ90)</f>
        <v>60615</v>
      </c>
      <c r="AR92" s="7">
        <f ca="1">SUM(AR3:AR90)</f>
        <v>5403107.776903335</v>
      </c>
      <c r="AS92" s="7">
        <f ca="1">Fixed_OC*3+SUM(AS3:AS90)</f>
        <v>1065000</v>
      </c>
      <c r="AT92" s="7">
        <f ca="1">SUM(AT3:AT90)+Fixed</f>
        <v>885000</v>
      </c>
    </row>
  </sheetData>
  <autoFilter ref="J2:AU90" xr:uid="{EF2CF417-574F-4B57-9133-7DB7F5D9E4AE}"/>
  <mergeCells count="4">
    <mergeCell ref="Q1:X1"/>
    <mergeCell ref="Y1:AF1"/>
    <mergeCell ref="AG1:AN1"/>
    <mergeCell ref="AO1:A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F2713-DE11-466B-B95C-C9DED639576F}">
  <dimension ref="B1:K26"/>
  <sheetViews>
    <sheetView showGridLines="0" workbookViewId="0">
      <selection activeCell="D12" sqref="D12"/>
    </sheetView>
  </sheetViews>
  <sheetFormatPr defaultColWidth="8.90625" defaultRowHeight="14.5" x14ac:dyDescent="0.35"/>
  <cols>
    <col min="1" max="1" width="8.90625" style="10"/>
    <col min="2" max="2" width="17.81640625" style="10" bestFit="1" customWidth="1"/>
    <col min="3" max="3" width="14" style="17" bestFit="1" customWidth="1"/>
    <col min="4" max="4" width="19.36328125" style="10" bestFit="1" customWidth="1"/>
    <col min="5" max="5" width="15.81640625" style="10" bestFit="1" customWidth="1"/>
    <col min="6" max="6" width="20.54296875" style="10" bestFit="1" customWidth="1"/>
    <col min="7" max="7" width="15.08984375" style="10" bestFit="1" customWidth="1"/>
    <col min="8" max="16384" width="8.90625" style="10"/>
  </cols>
  <sheetData>
    <row r="1" spans="2:9" x14ac:dyDescent="0.35">
      <c r="B1" s="31" t="s">
        <v>122</v>
      </c>
      <c r="C1" s="31"/>
      <c r="D1" s="31"/>
      <c r="E1" s="31"/>
    </row>
    <row r="2" spans="2:9" x14ac:dyDescent="0.35">
      <c r="B2" s="13" t="s">
        <v>123</v>
      </c>
      <c r="C2" s="14" t="s">
        <v>5</v>
      </c>
      <c r="D2" s="13" t="s">
        <v>6</v>
      </c>
      <c r="E2" s="13" t="s">
        <v>12</v>
      </c>
    </row>
    <row r="3" spans="2:9" x14ac:dyDescent="0.35">
      <c r="B3" s="13">
        <v>1</v>
      </c>
      <c r="C3" s="14">
        <v>2000</v>
      </c>
      <c r="D3" s="14">
        <v>1500</v>
      </c>
      <c r="E3" s="15" t="s">
        <v>17</v>
      </c>
    </row>
    <row r="4" spans="2:9" x14ac:dyDescent="0.35">
      <c r="B4" s="13">
        <v>2</v>
      </c>
      <c r="C4" s="14">
        <v>5000</v>
      </c>
      <c r="D4" s="14">
        <v>2000</v>
      </c>
      <c r="E4" s="15" t="s">
        <v>17</v>
      </c>
    </row>
    <row r="5" spans="2:9" x14ac:dyDescent="0.35">
      <c r="B5" s="13">
        <v>3</v>
      </c>
      <c r="C5" s="14">
        <v>7000</v>
      </c>
      <c r="D5" s="14">
        <v>3000</v>
      </c>
      <c r="E5" s="15" t="s">
        <v>17</v>
      </c>
    </row>
    <row r="6" spans="2:9" x14ac:dyDescent="0.35">
      <c r="B6" s="16" t="s">
        <v>7</v>
      </c>
    </row>
    <row r="8" spans="2:9" x14ac:dyDescent="0.35">
      <c r="B8" s="30" t="s">
        <v>124</v>
      </c>
      <c r="C8" s="30"/>
      <c r="D8" s="30"/>
      <c r="F8" s="30" t="s">
        <v>24</v>
      </c>
      <c r="G8" s="30"/>
      <c r="H8" s="9" t="s">
        <v>131</v>
      </c>
      <c r="I8" s="9" t="s">
        <v>132</v>
      </c>
    </row>
    <row r="9" spans="2:9" x14ac:dyDescent="0.35">
      <c r="B9" s="13" t="s">
        <v>13</v>
      </c>
      <c r="C9" s="14" t="s">
        <v>23</v>
      </c>
      <c r="D9" s="13" t="s">
        <v>12</v>
      </c>
      <c r="F9" s="13" t="s">
        <v>25</v>
      </c>
      <c r="G9" s="13">
        <v>210</v>
      </c>
      <c r="H9" s="13"/>
      <c r="I9" s="13"/>
    </row>
    <row r="10" spans="2:9" x14ac:dyDescent="0.35">
      <c r="B10" s="13" t="s">
        <v>8</v>
      </c>
      <c r="C10" s="14">
        <v>5000</v>
      </c>
      <c r="D10" s="15" t="s">
        <v>11</v>
      </c>
      <c r="F10" s="13" t="s">
        <v>16</v>
      </c>
      <c r="G10" s="14">
        <v>10000000</v>
      </c>
      <c r="H10" s="13"/>
      <c r="I10" s="13"/>
    </row>
    <row r="11" spans="2:9" x14ac:dyDescent="0.35">
      <c r="B11" s="13" t="s">
        <v>9</v>
      </c>
      <c r="C11" s="18">
        <v>0.01</v>
      </c>
      <c r="D11" s="15" t="s">
        <v>10</v>
      </c>
      <c r="F11" s="13" t="s">
        <v>26</v>
      </c>
      <c r="G11" s="19">
        <v>0.1</v>
      </c>
      <c r="H11" s="13"/>
      <c r="I11" s="13"/>
    </row>
    <row r="12" spans="2:9" x14ac:dyDescent="0.35">
      <c r="F12" s="13" t="s">
        <v>27</v>
      </c>
      <c r="G12" s="19">
        <v>0.08</v>
      </c>
      <c r="H12" s="18">
        <f>Annual_spending_growth-SD_for_both</f>
        <v>7.0000000000000007E-2</v>
      </c>
      <c r="I12" s="18">
        <f>Annual_spending_growth+SD_for_both</f>
        <v>0.09</v>
      </c>
    </row>
    <row r="13" spans="2:9" x14ac:dyDescent="0.35">
      <c r="B13" s="30" t="s">
        <v>172</v>
      </c>
      <c r="C13" s="30"/>
      <c r="D13" s="30"/>
      <c r="F13" s="13" t="s">
        <v>28</v>
      </c>
      <c r="G13" s="19">
        <v>0.1</v>
      </c>
      <c r="H13" s="18">
        <f>No_of_cards_growth-SD_for_both</f>
        <v>9.0000000000000011E-2</v>
      </c>
      <c r="I13" s="18">
        <f>No_of_cards_growth+SD_for_both</f>
        <v>0.11</v>
      </c>
    </row>
    <row r="14" spans="2:9" x14ac:dyDescent="0.35">
      <c r="B14" s="13" t="s">
        <v>13</v>
      </c>
      <c r="C14" s="14" t="s">
        <v>23</v>
      </c>
      <c r="D14" s="13" t="s">
        <v>12</v>
      </c>
      <c r="F14" s="13" t="s">
        <v>29</v>
      </c>
      <c r="G14" s="19">
        <v>0.01</v>
      </c>
      <c r="H14" s="13"/>
      <c r="I14" s="13"/>
    </row>
    <row r="15" spans="2:9" x14ac:dyDescent="0.35">
      <c r="B15" s="13" t="s">
        <v>14</v>
      </c>
      <c r="C15" s="14">
        <v>500000</v>
      </c>
      <c r="D15" s="15"/>
    </row>
    <row r="16" spans="2:9" x14ac:dyDescent="0.35">
      <c r="B16" s="13" t="s">
        <v>15</v>
      </c>
      <c r="C16" s="14">
        <v>2000</v>
      </c>
      <c r="D16" s="15" t="s">
        <v>17</v>
      </c>
    </row>
    <row r="17" spans="2:11" x14ac:dyDescent="0.35">
      <c r="F17" s="32" t="s">
        <v>128</v>
      </c>
      <c r="G17" s="33"/>
      <c r="H17" s="33"/>
      <c r="I17" s="33"/>
      <c r="J17" s="33"/>
      <c r="K17" s="34"/>
    </row>
    <row r="18" spans="2:11" ht="28.25" customHeight="1" x14ac:dyDescent="0.35">
      <c r="B18" s="30" t="s">
        <v>130</v>
      </c>
      <c r="C18" s="30"/>
      <c r="D18" s="30"/>
      <c r="F18" s="35" t="s">
        <v>129</v>
      </c>
      <c r="G18" s="35"/>
      <c r="H18" s="35"/>
      <c r="I18" s="35"/>
      <c r="J18" s="35"/>
      <c r="K18" s="35"/>
    </row>
    <row r="19" spans="2:11" x14ac:dyDescent="0.35">
      <c r="B19" s="13" t="s">
        <v>13</v>
      </c>
      <c r="C19" s="14" t="s">
        <v>23</v>
      </c>
      <c r="D19" s="13" t="s">
        <v>12</v>
      </c>
    </row>
    <row r="20" spans="2:11" x14ac:dyDescent="0.35">
      <c r="B20" s="13" t="s">
        <v>14</v>
      </c>
      <c r="C20" s="14">
        <v>200000</v>
      </c>
      <c r="D20" s="15"/>
    </row>
    <row r="21" spans="2:11" x14ac:dyDescent="0.35">
      <c r="B21" s="13" t="s">
        <v>15</v>
      </c>
      <c r="C21" s="14">
        <v>1500</v>
      </c>
      <c r="D21" s="15" t="s">
        <v>17</v>
      </c>
    </row>
    <row r="23" spans="2:11" x14ac:dyDescent="0.35">
      <c r="B23" s="30" t="s">
        <v>18</v>
      </c>
      <c r="C23" s="30"/>
      <c r="D23" s="30"/>
    </row>
    <row r="24" spans="2:11" x14ac:dyDescent="0.35">
      <c r="B24" s="13" t="s">
        <v>13</v>
      </c>
      <c r="C24" s="14" t="s">
        <v>23</v>
      </c>
      <c r="D24" s="13" t="s">
        <v>12</v>
      </c>
    </row>
    <row r="25" spans="2:11" x14ac:dyDescent="0.35">
      <c r="B25" s="13" t="s">
        <v>19</v>
      </c>
      <c r="C25" s="14">
        <v>45</v>
      </c>
      <c r="D25" s="15" t="s">
        <v>20</v>
      </c>
    </row>
    <row r="26" spans="2:11" x14ac:dyDescent="0.35">
      <c r="B26" s="13" t="s">
        <v>21</v>
      </c>
      <c r="C26" s="14">
        <v>40</v>
      </c>
      <c r="D26" s="15" t="s">
        <v>22</v>
      </c>
    </row>
  </sheetData>
  <mergeCells count="8">
    <mergeCell ref="B23:D23"/>
    <mergeCell ref="F8:G8"/>
    <mergeCell ref="B1:E1"/>
    <mergeCell ref="F17:K17"/>
    <mergeCell ref="F18:K18"/>
    <mergeCell ref="B8:D8"/>
    <mergeCell ref="B13:D13"/>
    <mergeCell ref="B18:D18"/>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7F52-0387-EC43-AC1F-476C87F6B51D}">
  <dimension ref="A1:D11"/>
  <sheetViews>
    <sheetView zoomScaleNormal="60" zoomScaleSheetLayoutView="100" workbookViewId="0">
      <selection activeCell="A3" sqref="A3"/>
    </sheetView>
  </sheetViews>
  <sheetFormatPr defaultRowHeight="14.5" x14ac:dyDescent="0.35"/>
  <cols>
    <col min="2" max="2" width="12.90625" bestFit="1" customWidth="1"/>
    <col min="3" max="3" width="16.6328125" bestFit="1" customWidth="1"/>
  </cols>
  <sheetData>
    <row r="1" spans="1:4" ht="34.25" customHeight="1" x14ac:dyDescent="0.35">
      <c r="A1" s="36" t="s">
        <v>0</v>
      </c>
      <c r="B1" s="36"/>
      <c r="C1" s="36"/>
      <c r="D1" s="3"/>
    </row>
    <row r="2" spans="1:4" x14ac:dyDescent="0.35">
      <c r="A2" s="37" t="s">
        <v>1</v>
      </c>
      <c r="B2" s="37"/>
      <c r="C2" s="37"/>
    </row>
    <row r="3" spans="1:4" x14ac:dyDescent="0.35">
      <c r="A3" s="4" t="s">
        <v>2</v>
      </c>
      <c r="B3" s="4" t="s">
        <v>3</v>
      </c>
      <c r="C3" s="4" t="s">
        <v>4</v>
      </c>
    </row>
    <row r="4" spans="1:4" x14ac:dyDescent="0.35">
      <c r="A4" s="4">
        <v>7</v>
      </c>
      <c r="B4" s="5">
        <v>0.1</v>
      </c>
      <c r="C4" s="4">
        <v>6</v>
      </c>
    </row>
    <row r="5" spans="1:4" x14ac:dyDescent="0.35">
      <c r="A5" s="4">
        <v>6</v>
      </c>
      <c r="B5" s="5">
        <v>0.05</v>
      </c>
      <c r="C5" s="4">
        <v>4</v>
      </c>
    </row>
    <row r="6" spans="1:4" x14ac:dyDescent="0.35">
      <c r="A6" s="4">
        <v>5</v>
      </c>
      <c r="B6" s="5">
        <v>0.03</v>
      </c>
      <c r="C6" s="4">
        <v>3</v>
      </c>
    </row>
    <row r="7" spans="1:4" x14ac:dyDescent="0.35">
      <c r="A7" s="4">
        <v>4</v>
      </c>
      <c r="B7" s="5">
        <v>0.02</v>
      </c>
      <c r="C7" s="4">
        <v>3</v>
      </c>
    </row>
    <row r="8" spans="1:4" x14ac:dyDescent="0.35">
      <c r="A8" s="4">
        <v>3</v>
      </c>
      <c r="B8" s="5">
        <v>0.01</v>
      </c>
      <c r="C8" s="4">
        <v>3</v>
      </c>
    </row>
    <row r="9" spans="1:4" x14ac:dyDescent="0.35">
      <c r="A9" s="4">
        <v>2</v>
      </c>
      <c r="B9" s="6">
        <v>5.0000000000000001E-3</v>
      </c>
      <c r="C9" s="4">
        <v>3</v>
      </c>
    </row>
    <row r="10" spans="1:4" x14ac:dyDescent="0.35">
      <c r="A10" s="4">
        <v>1</v>
      </c>
      <c r="B10" s="6">
        <v>1E-3</v>
      </c>
      <c r="C10" s="4">
        <v>3</v>
      </c>
    </row>
    <row r="11" spans="1:4" x14ac:dyDescent="0.35">
      <c r="C11" s="2"/>
    </row>
  </sheetData>
  <mergeCells count="2">
    <mergeCell ref="A1:C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A3CF-A4C4-48CB-B0EC-1B77BF4121AB}">
  <dimension ref="A1:P31"/>
  <sheetViews>
    <sheetView workbookViewId="0"/>
  </sheetViews>
  <sheetFormatPr defaultRowHeight="14.5" x14ac:dyDescent="0.35"/>
  <cols>
    <col min="1" max="2" width="36.81640625" customWidth="1"/>
    <col min="3" max="4" width="36.6328125" customWidth="1"/>
  </cols>
  <sheetData>
    <row r="1" spans="1:16" x14ac:dyDescent="0.35">
      <c r="A1" s="20" t="s">
        <v>134</v>
      </c>
    </row>
    <row r="2" spans="1:16" x14ac:dyDescent="0.35">
      <c r="P2" t="e">
        <f ca="1">_xll.CB.RecalcCounterFN()</f>
        <v>#NAME?</v>
      </c>
    </row>
    <row r="3" spans="1:16" x14ac:dyDescent="0.35">
      <c r="A3" t="s">
        <v>135</v>
      </c>
      <c r="B3" t="s">
        <v>136</v>
      </c>
      <c r="C3">
        <v>0</v>
      </c>
    </row>
    <row r="4" spans="1:16" x14ac:dyDescent="0.35">
      <c r="A4" t="s">
        <v>137</v>
      </c>
    </row>
    <row r="5" spans="1:16" x14ac:dyDescent="0.35">
      <c r="A5" t="s">
        <v>138</v>
      </c>
    </row>
    <row r="7" spans="1:16" x14ac:dyDescent="0.35">
      <c r="A7" s="20" t="s">
        <v>139</v>
      </c>
      <c r="B7" t="s">
        <v>140</v>
      </c>
    </row>
    <row r="8" spans="1:16" x14ac:dyDescent="0.35">
      <c r="B8">
        <v>4</v>
      </c>
    </row>
    <row r="10" spans="1:16" x14ac:dyDescent="0.35">
      <c r="A10" t="s">
        <v>141</v>
      </c>
    </row>
    <row r="11" spans="1:16" x14ac:dyDescent="0.35">
      <c r="A11" t="e">
        <f>CB_DATA_!#REF!</f>
        <v>#REF!</v>
      </c>
      <c r="B11" t="e">
        <f>#REF!</f>
        <v>#REF!</v>
      </c>
      <c r="C11" t="e">
        <f>#REF!</f>
        <v>#REF!</v>
      </c>
      <c r="D11" t="e">
        <f>'Migrating Clients &lt;5'!#REF!</f>
        <v>#REF!</v>
      </c>
    </row>
    <row r="13" spans="1:16" x14ac:dyDescent="0.35">
      <c r="A13" t="s">
        <v>142</v>
      </c>
    </row>
    <row r="14" spans="1:16" x14ac:dyDescent="0.35">
      <c r="A14" s="21" t="s">
        <v>146</v>
      </c>
      <c r="B14" t="s">
        <v>150</v>
      </c>
      <c r="C14" s="22" t="s">
        <v>150</v>
      </c>
      <c r="D14" t="s">
        <v>178</v>
      </c>
    </row>
    <row r="16" spans="1:16" x14ac:dyDescent="0.35">
      <c r="A16" t="s">
        <v>143</v>
      </c>
    </row>
    <row r="17" spans="1:4" x14ac:dyDescent="0.35">
      <c r="B17">
        <v>1</v>
      </c>
      <c r="C17">
        <v>3</v>
      </c>
    </row>
    <row r="19" spans="1:4" x14ac:dyDescent="0.35">
      <c r="A19" t="s">
        <v>144</v>
      </c>
    </row>
    <row r="20" spans="1:4" x14ac:dyDescent="0.35">
      <c r="A20">
        <v>31</v>
      </c>
      <c r="B20">
        <v>31</v>
      </c>
      <c r="C20">
        <v>31</v>
      </c>
      <c r="D20">
        <v>31</v>
      </c>
    </row>
    <row r="25" spans="1:4" x14ac:dyDescent="0.35">
      <c r="A25" s="20" t="s">
        <v>145</v>
      </c>
    </row>
    <row r="26" spans="1:4" x14ac:dyDescent="0.35">
      <c r="A26" s="22" t="s">
        <v>147</v>
      </c>
      <c r="B26" s="22" t="s">
        <v>151</v>
      </c>
      <c r="C26" s="22" t="s">
        <v>151</v>
      </c>
      <c r="D26" s="22" t="s">
        <v>151</v>
      </c>
    </row>
    <row r="27" spans="1:4" x14ac:dyDescent="0.35">
      <c r="A27" t="s">
        <v>148</v>
      </c>
      <c r="B27" t="s">
        <v>174</v>
      </c>
      <c r="C27" t="s">
        <v>171</v>
      </c>
      <c r="D27" t="s">
        <v>181</v>
      </c>
    </row>
    <row r="28" spans="1:4" x14ac:dyDescent="0.35">
      <c r="A28" s="22" t="s">
        <v>149</v>
      </c>
      <c r="B28" s="22" t="s">
        <v>149</v>
      </c>
      <c r="C28" s="22" t="s">
        <v>149</v>
      </c>
      <c r="D28" s="22" t="s">
        <v>149</v>
      </c>
    </row>
    <row r="29" spans="1:4" x14ac:dyDescent="0.35">
      <c r="A29" s="22" t="s">
        <v>151</v>
      </c>
      <c r="B29" s="22" t="s">
        <v>147</v>
      </c>
      <c r="C29" s="22" t="s">
        <v>147</v>
      </c>
      <c r="D29" s="22" t="s">
        <v>147</v>
      </c>
    </row>
    <row r="30" spans="1:4" x14ac:dyDescent="0.35">
      <c r="A30" t="s">
        <v>180</v>
      </c>
      <c r="B30" t="s">
        <v>152</v>
      </c>
      <c r="C30" t="s">
        <v>152</v>
      </c>
      <c r="D30" t="s">
        <v>179</v>
      </c>
    </row>
    <row r="31" spans="1:4" x14ac:dyDescent="0.35">
      <c r="A31" s="22" t="s">
        <v>149</v>
      </c>
      <c r="B31" s="22" t="s">
        <v>149</v>
      </c>
      <c r="C31" s="22" t="s">
        <v>149</v>
      </c>
      <c r="D31" s="22"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Crystal Ball analysis</vt:lpstr>
      <vt:lpstr>Migrating Clients &lt;5</vt:lpstr>
      <vt:lpstr>Case facts</vt:lpstr>
      <vt:lpstr>Exhibit 1</vt:lpstr>
      <vt:lpstr>Account_Level_Costs_Default_Risk</vt:lpstr>
      <vt:lpstr>Annual_spending_growth</vt:lpstr>
      <vt:lpstr>Attrition_rate</vt:lpstr>
      <vt:lpstr>Card_cost</vt:lpstr>
      <vt:lpstr>Charge_to_client</vt:lpstr>
      <vt:lpstr>Client_Level_Cost</vt:lpstr>
      <vt:lpstr>Company_charge</vt:lpstr>
      <vt:lpstr>Fixed</vt:lpstr>
      <vt:lpstr>Fixed_MC</vt:lpstr>
      <vt:lpstr>Fixed_OC</vt:lpstr>
      <vt:lpstr>Flat_rate</vt:lpstr>
      <vt:lpstr>Issue_card</vt:lpstr>
      <vt:lpstr>L1_AOC</vt:lpstr>
      <vt:lpstr>L1_MC</vt:lpstr>
      <vt:lpstr>L2_AOC</vt:lpstr>
      <vt:lpstr>L2_MC</vt:lpstr>
      <vt:lpstr>L3_AOC</vt:lpstr>
      <vt:lpstr>L3_MC</vt:lpstr>
      <vt:lpstr>Maintenance_Migration_cost</vt:lpstr>
      <vt:lpstr>Maintenance_Operating_cost</vt:lpstr>
      <vt:lpstr>Migratipn_cost</vt:lpstr>
      <vt:lpstr>No_of_cards_growth</vt:lpstr>
      <vt:lpstr>of_cards_growth</vt:lpstr>
      <vt:lpstr>Rating</vt:lpstr>
      <vt:lpstr>Revenue</vt:lpstr>
      <vt:lpstr>SD_for_both</vt:lpstr>
      <vt:lpstr>Service_charge</vt:lpstr>
      <vt:lpstr>Total___of_clients</vt:lpstr>
      <vt:lpstr>Variable</vt:lpstr>
      <vt:lpstr>Variable_MC</vt:lpstr>
      <vt:lpstr>Variable_OC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Saiprabha Mittal</dc:creator>
  <cp:lastModifiedBy>Ayush Gupta</cp:lastModifiedBy>
  <dcterms:created xsi:type="dcterms:W3CDTF">2023-07-16T16:47:08Z</dcterms:created>
  <dcterms:modified xsi:type="dcterms:W3CDTF">2023-07-17T18:16:51Z</dcterms:modified>
</cp:coreProperties>
</file>