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5D2AE97-C278-4023-A2B0-A7336DC89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ao's Model" sheetId="12" r:id="rId2"/>
    <sheet name="Mean Goals_Equal Weights" sheetId="2" r:id="rId3"/>
    <sheet name="Mean Goals_Survey Weights" sheetId="6" r:id="rId4"/>
    <sheet name="Strict Goals_Survey Weights" sheetId="7" r:id="rId5"/>
    <sheet name="Lenient Goals_Survey Weights" sheetId="8" r:id="rId6"/>
    <sheet name="Mean Goals_Survey Weights_STS" sheetId="9" state="veryHidden" r:id="rId7"/>
  </sheets>
  <definedNames>
    <definedName name="Amount_Over" localSheetId="5">'Lenient Goals_Survey Weights'!$L$4:$L$11</definedName>
    <definedName name="Amount_Over" localSheetId="2">'Mean Goals_Equal Weights'!$L$4:$L$11</definedName>
    <definedName name="Amount_Over" localSheetId="3">'Mean Goals_Survey Weights'!$L$4:$L$11</definedName>
    <definedName name="Amount_Over" localSheetId="1">'Rao''s Model'!$L$4:$L$6</definedName>
    <definedName name="Amount_Over" localSheetId="4">'Strict Goals_Survey Weights'!$L$4:$L$11</definedName>
    <definedName name="Amount_Under" localSheetId="5">'Lenient Goals_Survey Weights'!$M$4:$M$11</definedName>
    <definedName name="Amount_Under" localSheetId="2">'Mean Goals_Equal Weights'!$M$4:$M$11</definedName>
    <definedName name="Amount_Under" localSheetId="3">'Mean Goals_Survey Weights'!$M$4:$M$11</definedName>
    <definedName name="Amount_Under" localSheetId="1">'Rao''s Model'!$M$4:$M$6</definedName>
    <definedName name="Amount_Under" localSheetId="4">'Strict Goals_Survey Weights'!$M$4:$M$11</definedName>
    <definedName name="Deviations" localSheetId="5">'Lenient Goals_Survey Weights'!$L$4:$M$11</definedName>
    <definedName name="Deviations" localSheetId="2">'Mean Goals_Equal Weights'!$L$4:$M$11</definedName>
    <definedName name="Deviations" localSheetId="3">'Mean Goals_Survey Weights'!$L$4:$M$11</definedName>
    <definedName name="Deviations" localSheetId="1">'Rao''s Model'!$L$4:$M$6</definedName>
    <definedName name="Deviations" localSheetId="4">'Strict Goals_Survey Weights'!$L$4:$M$11</definedName>
    <definedName name="Goals" localSheetId="5">'Lenient Goals_Survey Weights'!$Q$4:$Q$11</definedName>
    <definedName name="Goals" localSheetId="2">'Mean Goals_Equal Weights'!$Q$4:$Q$11</definedName>
    <definedName name="Goals" localSheetId="3">'Mean Goals_Survey Weights'!$Q$4:$Q$11</definedName>
    <definedName name="Goals" localSheetId="1">'Rao''s Model'!$Q$4:$Q$6</definedName>
    <definedName name="Goals" localSheetId="4">'Strict Goals_Survey Weights'!$Q$4:$Q$11</definedName>
    <definedName name="Lambda" localSheetId="5">'Lenient Goals_Survey Weights'!$Q$18</definedName>
    <definedName name="Lambda" localSheetId="2">'Mean Goals_Equal Weights'!$Q$18</definedName>
    <definedName name="Lambda" localSheetId="3">'Mean Goals_Survey Weights'!$Q$18</definedName>
    <definedName name="Lambda" localSheetId="1">'Rao''s Model'!$Q$13</definedName>
    <definedName name="Lambda" localSheetId="4">'Strict Goals_Survey Weights'!$Q$18</definedName>
    <definedName name="Level_Achieved" localSheetId="5">'Lenient Goals_Survey Weights'!$J$4:$J$11</definedName>
    <definedName name="Level_Achieved" localSheetId="2">'Mean Goals_Equal Weights'!$J$4:$J$11</definedName>
    <definedName name="Level_Achieved" localSheetId="3">'Mean Goals_Survey Weights'!$J$4:$J$11</definedName>
    <definedName name="Level_Achieved" localSheetId="1">'Rao''s Model'!$J$4:$J$6</definedName>
    <definedName name="Level_Achieved" localSheetId="4">'Strict Goals_Survey Weights'!$J$4:$J$11</definedName>
    <definedName name="LHS_Balance" localSheetId="5">'Lenient Goals_Survey Weights'!$O$4:$O$11</definedName>
    <definedName name="LHS_Balance" localSheetId="2">'Mean Goals_Equal Weights'!$O$4:$O$11</definedName>
    <definedName name="LHS_Balance" localSheetId="3">'Mean Goals_Survey Weights'!$O$4:$O$11</definedName>
    <definedName name="LHS_Balance" localSheetId="1">'Rao''s Model'!$O$4:$O$6</definedName>
    <definedName name="LHS_Balance" localSheetId="4">'Strict Goals_Survey Weights'!$O$4:$O$11</definedName>
    <definedName name="Location_Selection" localSheetId="5">'Lenient Goals_Survey Weights'!$D$14:$I$14</definedName>
    <definedName name="Location_Selection" localSheetId="2">'Mean Goals_Equal Weights'!$D$14:$I$14</definedName>
    <definedName name="Location_Selection" localSheetId="3">'Mean Goals_Survey Weights'!$D$14:$I$14</definedName>
    <definedName name="Location_Selection" localSheetId="1">'Rao''s Model'!$D$9:$I$9</definedName>
    <definedName name="Location_Selection" localSheetId="4">'Strict Goals_Survey Weights'!$D$14:$I$14</definedName>
    <definedName name="No_of_Locations_selected" localSheetId="5">'Lenient Goals_Survey Weights'!$L$14</definedName>
    <definedName name="No_of_Locations_selected" localSheetId="2">'Mean Goals_Equal Weights'!$L$14</definedName>
    <definedName name="No_of_Locations_selected" localSheetId="3">'Mean Goals_Survey Weights'!$L$14</definedName>
    <definedName name="No_of_Locations_selected" localSheetId="1">'Rao''s Model'!$L$9</definedName>
    <definedName name="No_of_Locations_selected" localSheetId="4">'Strict Goals_Survey Weights'!$L$14</definedName>
    <definedName name="Normalization_Constants" localSheetId="5">'Lenient Goals_Survey Weights'!$D$18:$E$25</definedName>
    <definedName name="Normalization_Constants" localSheetId="2">'Mean Goals_Equal Weights'!$D$18:$E$25</definedName>
    <definedName name="Normalization_Constants" localSheetId="3">'Mean Goals_Survey Weights'!$D$18:$E$25</definedName>
    <definedName name="Normalization_Constants" localSheetId="1">'Rao''s Model'!$D$13:$E$15</definedName>
    <definedName name="Normalization_Constants" localSheetId="4">'Strict Goals_Survey Weights'!$D$18:$E$25</definedName>
    <definedName name="Penalty_Weights" localSheetId="5">'Lenient Goals_Survey Weights'!$L$18:$M$25</definedName>
    <definedName name="Penalty_Weights" localSheetId="2">'Mean Goals_Equal Weights'!$L$18:$M$25</definedName>
    <definedName name="Penalty_Weights" localSheetId="3">'Mean Goals_Survey Weights'!$L$18:$M$25</definedName>
    <definedName name="Penalty_Weights" localSheetId="1">'Rao''s Model'!$L$13:$M$15</definedName>
    <definedName name="Penalty_Weights" localSheetId="4">'Strict Goals_Survey Weights'!$L$18:$M$25</definedName>
    <definedName name="solver_adj" localSheetId="5" hidden="1">'Lenient Goals_Survey Weights'!$D$14:$I$14,'Lenient Goals_Survey Weights'!$L$4:$M$11,'Lenient Goals_Survey Weights'!$Q$18</definedName>
    <definedName name="solver_adj" localSheetId="2" hidden="1">'Mean Goals_Equal Weights'!$D$14:$I$14,'Mean Goals_Equal Weights'!$L$4:$M$11,'Mean Goals_Equal Weights'!$Q$18</definedName>
    <definedName name="solver_adj" localSheetId="3" hidden="1">'Mean Goals_Survey Weights'!$D$14:$I$14,'Mean Goals_Survey Weights'!$L$4:$M$11,'Mean Goals_Survey Weights'!$Q$18</definedName>
    <definedName name="solver_adj" localSheetId="1" hidden="1">'Rao''s Model'!$D$9:$I$9,'Rao''s Model'!$L$4:$M$6,'Rao''s Model'!$Q$13</definedName>
    <definedName name="solver_adj" localSheetId="4" hidden="1">'Strict Goals_Survey Weights'!$D$14:$I$14,'Strict Goals_Survey Weights'!$L$4:$M$11,'Strict Goals_Survey Weights'!$Q$18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cvg" localSheetId="4" hidden="1">0.0001</definedName>
    <definedName name="solver_drv" localSheetId="5" hidden="1">2</definedName>
    <definedName name="solver_drv" localSheetId="2" hidden="1">2</definedName>
    <definedName name="solver_drv" localSheetId="3" hidden="1">2</definedName>
    <definedName name="solver_drv" localSheetId="1" hidden="1">2</definedName>
    <definedName name="solver_drv" localSheetId="4" hidden="1">2</definedName>
    <definedName name="solver_eng" localSheetId="5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ng" localSheetId="4" hidden="1">2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est" localSheetId="4" hidden="1">1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4" hidden="1">2147483647</definedName>
    <definedName name="solver_lhs1" localSheetId="5" hidden="1">'Lenient Goals_Survey Weights'!$J$14</definedName>
    <definedName name="solver_lhs1" localSheetId="2" hidden="1">'Mean Goals_Equal Weights'!$J$14</definedName>
    <definedName name="solver_lhs1" localSheetId="3" hidden="1">'Mean Goals_Survey Weights'!$J$14</definedName>
    <definedName name="solver_lhs1" localSheetId="1" hidden="1">'Rao''s Model'!$J$9</definedName>
    <definedName name="solver_lhs1" localSheetId="4" hidden="1">'Strict Goals_Survey Weights'!$J$14</definedName>
    <definedName name="solver_lhs2" localSheetId="5" hidden="1">'Lenient Goals_Survey Weights'!$O$4:$O$11</definedName>
    <definedName name="solver_lhs2" localSheetId="2" hidden="1">'Mean Goals_Equal Weights'!$O$4:$O$11</definedName>
    <definedName name="solver_lhs2" localSheetId="3" hidden="1">'Mean Goals_Survey Weights'!$O$4:$O$11</definedName>
    <definedName name="solver_lhs2" localSheetId="1" hidden="1">'Rao''s Model'!$O$4:$O$6</definedName>
    <definedName name="solver_lhs2" localSheetId="4" hidden="1">'Strict Goals_Survey Weights'!$O$4:$O$11</definedName>
    <definedName name="solver_lhs3" localSheetId="5" hidden="1">'Lenient Goals_Survey Weights'!$D$14:$I$14</definedName>
    <definedName name="solver_lhs3" localSheetId="2" hidden="1">'Mean Goals_Equal Weights'!$D$14:$I$14</definedName>
    <definedName name="solver_lhs3" localSheetId="3" hidden="1">'Mean Goals_Survey Weights'!$D$14:$I$14</definedName>
    <definedName name="solver_lhs3" localSheetId="1" hidden="1">'Rao''s Model'!$D$9:$I$9</definedName>
    <definedName name="solver_lhs3" localSheetId="4" hidden="1">'Strict Goals_Survey Weights'!$D$14:$I$14</definedName>
    <definedName name="solver_lhs4" localSheetId="5" hidden="1">'Lenient Goals_Survey Weights'!$H$18:$I$25</definedName>
    <definedName name="solver_lhs4" localSheetId="2" hidden="1">'Mean Goals_Equal Weights'!$H$18:$I$25</definedName>
    <definedName name="solver_lhs4" localSheetId="3" hidden="1">'Mean Goals_Survey Weights'!$H$18:$I$25</definedName>
    <definedName name="solver_lhs4" localSheetId="1" hidden="1">'Rao''s Model'!$H$13:$I$15</definedName>
    <definedName name="solver_lhs4" localSheetId="4" hidden="1">'Strict Goals_Survey Weights'!$H$18:$I$25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4" hidden="1">2147483647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4" hidden="1">30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4" hidden="1">0.075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msl" localSheetId="4" hidden="1">2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eg" localSheetId="4" hidden="1">1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4" hidden="1">2147483647</definedName>
    <definedName name="solver_num" localSheetId="5" hidden="1">4</definedName>
    <definedName name="solver_num" localSheetId="2" hidden="1">4</definedName>
    <definedName name="solver_num" localSheetId="3" hidden="1">4</definedName>
    <definedName name="solver_num" localSheetId="1" hidden="1">4</definedName>
    <definedName name="solver_num" localSheetId="4" hidden="1">4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nwt" localSheetId="4" hidden="1">1</definedName>
    <definedName name="solver_opt" localSheetId="5" hidden="1">'Lenient Goals_Survey Weights'!$Q$18</definedName>
    <definedName name="solver_opt" localSheetId="2" hidden="1">'Mean Goals_Equal Weights'!$Q$18</definedName>
    <definedName name="solver_opt" localSheetId="3" hidden="1">'Mean Goals_Survey Weights'!$Q$18</definedName>
    <definedName name="solver_opt" localSheetId="1" hidden="1">'Rao''s Model'!$Q$13</definedName>
    <definedName name="solver_opt" localSheetId="4" hidden="1">'Strict Goals_Survey Weights'!$Q$18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pre" localSheetId="4" hidden="1">0.000001</definedName>
    <definedName name="solver_rbv" localSheetId="5" hidden="1">2</definedName>
    <definedName name="solver_rbv" localSheetId="2" hidden="1">2</definedName>
    <definedName name="solver_rbv" localSheetId="3" hidden="1">2</definedName>
    <definedName name="solver_rbv" localSheetId="1" hidden="1">2</definedName>
    <definedName name="solver_rbv" localSheetId="4" hidden="1">2</definedName>
    <definedName name="solver_rel1" localSheetId="5" hidden="1">2</definedName>
    <definedName name="solver_rel1" localSheetId="2" hidden="1">2</definedName>
    <definedName name="solver_rel1" localSheetId="3" hidden="1">2</definedName>
    <definedName name="solver_rel1" localSheetId="1" hidden="1">2</definedName>
    <definedName name="solver_rel1" localSheetId="4" hidden="1">2</definedName>
    <definedName name="solver_rel2" localSheetId="5" hidden="1">2</definedName>
    <definedName name="solver_rel2" localSheetId="2" hidden="1">2</definedName>
    <definedName name="solver_rel2" localSheetId="3" hidden="1">2</definedName>
    <definedName name="solver_rel2" localSheetId="1" hidden="1">2</definedName>
    <definedName name="solver_rel2" localSheetId="4" hidden="1">2</definedName>
    <definedName name="solver_rel3" localSheetId="5" hidden="1">5</definedName>
    <definedName name="solver_rel3" localSheetId="2" hidden="1">5</definedName>
    <definedName name="solver_rel3" localSheetId="3" hidden="1">5</definedName>
    <definedName name="solver_rel3" localSheetId="1" hidden="1">5</definedName>
    <definedName name="solver_rel3" localSheetId="4" hidden="1">5</definedName>
    <definedName name="solver_rel4" localSheetId="5" hidden="1">1</definedName>
    <definedName name="solver_rel4" localSheetId="2" hidden="1">1</definedName>
    <definedName name="solver_rel4" localSheetId="3" hidden="1">1</definedName>
    <definedName name="solver_rel4" localSheetId="1" hidden="1">1</definedName>
    <definedName name="solver_rel4" localSheetId="4" hidden="1">1</definedName>
    <definedName name="solver_rhs1" localSheetId="5" hidden="1">'Lenient Goals_Survey Weights'!$L$14</definedName>
    <definedName name="solver_rhs1" localSheetId="2" hidden="1">'Mean Goals_Equal Weights'!$L$14</definedName>
    <definedName name="solver_rhs1" localSheetId="3" hidden="1">'Mean Goals_Survey Weights'!$L$14</definedName>
    <definedName name="solver_rhs1" localSheetId="1" hidden="1">'Rao''s Model'!$L$9</definedName>
    <definedName name="solver_rhs1" localSheetId="4" hidden="1">'Strict Goals_Survey Weights'!$L$14</definedName>
    <definedName name="solver_rhs2" localSheetId="5" hidden="1">'Lenient Goals_Survey Weights'!$Q$4:$Q$11</definedName>
    <definedName name="solver_rhs2" localSheetId="2" hidden="1">'Mean Goals_Equal Weights'!$Q$4:$Q$11</definedName>
    <definedName name="solver_rhs2" localSheetId="3" hidden="1">'Mean Goals_Survey Weights'!$Q$4:$Q$11</definedName>
    <definedName name="solver_rhs2" localSheetId="1" hidden="1">'Rao''s Model'!$Q$4:$Q$6</definedName>
    <definedName name="solver_rhs2" localSheetId="4" hidden="1">'Strict Goals_Survey Weights'!$Q$4:$Q$11</definedName>
    <definedName name="solver_rhs3" localSheetId="5" hidden="1">"binary"</definedName>
    <definedName name="solver_rhs3" localSheetId="2" hidden="1">"binary"</definedName>
    <definedName name="solver_rhs3" localSheetId="3" hidden="1">"binary"</definedName>
    <definedName name="solver_rhs3" localSheetId="1" hidden="1">"binary"</definedName>
    <definedName name="solver_rhs3" localSheetId="4" hidden="1">"binary"</definedName>
    <definedName name="solver_rhs4" localSheetId="5" hidden="1">'Lenient Goals_Survey Weights'!$Q$18</definedName>
    <definedName name="solver_rhs4" localSheetId="2" hidden="1">'Mean Goals_Equal Weights'!$Q$18</definedName>
    <definedName name="solver_rhs4" localSheetId="3" hidden="1">'Mean Goals_Survey Weights'!$Q$18</definedName>
    <definedName name="solver_rhs4" localSheetId="1" hidden="1">'Rao''s Model'!$Q$13</definedName>
    <definedName name="solver_rhs4" localSheetId="4" hidden="1">'Strict Goals_Survey Weights'!$Q$18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lx" localSheetId="4" hidden="1">2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4" hidden="1">0</definedName>
    <definedName name="solver_scl" localSheetId="5" hidden="1">2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cl" localSheetId="4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4" hidden="1">2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4" hidden="1">100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4" hidden="1">2147483647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4" hidden="1">0.01</definedName>
    <definedName name="solver_typ" localSheetId="5" hidden="1">2</definedName>
    <definedName name="solver_typ" localSheetId="2" hidden="1">2</definedName>
    <definedName name="solver_typ" localSheetId="3" hidden="1">2</definedName>
    <definedName name="solver_typ" localSheetId="1" hidden="1">2</definedName>
    <definedName name="solver_typ" localSheetId="4" hidden="1">2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4" hidden="1">0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1" hidden="1">3</definedName>
    <definedName name="solver_ver" localSheetId="4" hidden="1">3</definedName>
    <definedName name="Weighted_Normalised_Deviations" localSheetId="5">'Lenient Goals_Survey Weights'!$H$18:$I$25</definedName>
    <definedName name="Weighted_Normalised_Deviations" localSheetId="2">'Mean Goals_Equal Weights'!$H$18:$I$25</definedName>
    <definedName name="Weighted_Normalised_Deviations" localSheetId="3">'Mean Goals_Survey Weights'!$H$18:$I$25</definedName>
    <definedName name="Weighted_Normalised_Deviations" localSheetId="1">'Rao''s Model'!$H$13:$I$15</definedName>
    <definedName name="Weighted_Normalised_Deviations" localSheetId="4">'Strict Goals_Survey Weights'!$H$18:$I$25</definedName>
    <definedName name="Weighted_Normalised_Sum" localSheetId="5">'Lenient Goals_Survey Weights'!$O$18</definedName>
    <definedName name="Weighted_Normalised_Sum" localSheetId="2">'Mean Goals_Equal Weights'!$O$18</definedName>
    <definedName name="Weighted_Normalised_Sum" localSheetId="3">'Mean Goals_Survey Weights'!$O$18</definedName>
    <definedName name="Weighted_Normalised_Sum" localSheetId="1">'Rao''s Model'!$O$13</definedName>
    <definedName name="Weighted_Normalised_Sum" localSheetId="4">'Strict Goals_Survey Weights'!$O$18</definedName>
  </definedNames>
  <calcPr calcId="191029"/>
</workbook>
</file>

<file path=xl/calcChain.xml><?xml version="1.0" encoding="utf-8"?>
<calcChain xmlns="http://schemas.openxmlformats.org/spreadsheetml/2006/main">
  <c r="D13" i="12" l="1"/>
  <c r="H13" i="12" a="1"/>
  <c r="I13" i="12" s="1"/>
  <c r="J9" i="12"/>
  <c r="E15" i="12"/>
  <c r="J6" i="12"/>
  <c r="O6" i="12" s="1"/>
  <c r="E14" i="12"/>
  <c r="J5" i="12"/>
  <c r="O5" i="12" s="1"/>
  <c r="E13" i="12"/>
  <c r="J4" i="12"/>
  <c r="O4" i="12" s="1"/>
  <c r="I14" i="12" l="1"/>
  <c r="H13" i="12"/>
  <c r="I15" i="12"/>
  <c r="H14" i="12"/>
  <c r="D14" i="12"/>
  <c r="D15" i="12"/>
  <c r="H15" i="12" s="1"/>
  <c r="O13" i="12" l="1"/>
  <c r="B14" i="6" l="1"/>
  <c r="D19" i="7" l="1"/>
  <c r="D18" i="8"/>
  <c r="O18" i="6"/>
  <c r="Q5" i="8" l="1"/>
  <c r="Q6" i="8"/>
  <c r="E20" i="8" s="1"/>
  <c r="Q7" i="8"/>
  <c r="Q8" i="8"/>
  <c r="Q9" i="8"/>
  <c r="E23" i="8" s="1"/>
  <c r="Q10" i="8"/>
  <c r="D24" i="8" s="1"/>
  <c r="Q11" i="8"/>
  <c r="Q4" i="8"/>
  <c r="E18" i="8" s="1"/>
  <c r="E25" i="8"/>
  <c r="D25" i="8"/>
  <c r="E21" i="8"/>
  <c r="D21" i="8"/>
  <c r="E19" i="8"/>
  <c r="J14" i="8"/>
  <c r="J11" i="8"/>
  <c r="O11" i="8" s="1"/>
  <c r="E24" i="8"/>
  <c r="J10" i="8"/>
  <c r="O10" i="8" s="1"/>
  <c r="J9" i="8"/>
  <c r="O9" i="8" s="1"/>
  <c r="D22" i="8"/>
  <c r="I8" i="8"/>
  <c r="H8" i="8"/>
  <c r="G8" i="8"/>
  <c r="F8" i="8"/>
  <c r="E8" i="8"/>
  <c r="D8" i="8"/>
  <c r="J8" i="8" s="1"/>
  <c r="O8" i="8" s="1"/>
  <c r="J7" i="8"/>
  <c r="O7" i="8" s="1"/>
  <c r="J6" i="8"/>
  <c r="O6" i="8" s="1"/>
  <c r="D19" i="8"/>
  <c r="J5" i="8"/>
  <c r="O5" i="8" s="1"/>
  <c r="J4" i="8"/>
  <c r="O4" i="8" s="1"/>
  <c r="Q5" i="7"/>
  <c r="E19" i="7" s="1"/>
  <c r="Q6" i="7"/>
  <c r="E20" i="7" s="1"/>
  <c r="Q7" i="7"/>
  <c r="E21" i="7" s="1"/>
  <c r="Q8" i="7"/>
  <c r="Q9" i="7"/>
  <c r="D23" i="7" s="1"/>
  <c r="Q10" i="7"/>
  <c r="Q11" i="7"/>
  <c r="Q4" i="7"/>
  <c r="E18" i="7" s="1"/>
  <c r="E24" i="7"/>
  <c r="D22" i="7"/>
  <c r="Q5" i="6"/>
  <c r="Q6" i="6"/>
  <c r="Q7" i="6"/>
  <c r="Q8" i="6"/>
  <c r="Q9" i="6"/>
  <c r="Q10" i="6"/>
  <c r="Q11" i="6"/>
  <c r="Q4" i="6"/>
  <c r="Q5" i="2"/>
  <c r="Q6" i="2"/>
  <c r="Q7" i="2"/>
  <c r="Q8" i="2"/>
  <c r="Q9" i="2"/>
  <c r="Q10" i="2"/>
  <c r="Q11" i="2"/>
  <c r="Q4" i="2"/>
  <c r="E25" i="7"/>
  <c r="D25" i="7"/>
  <c r="H18" i="7" a="1"/>
  <c r="H25" i="7" s="1"/>
  <c r="J14" i="7"/>
  <c r="J11" i="7"/>
  <c r="O11" i="7" s="1"/>
  <c r="J10" i="7"/>
  <c r="O10" i="7" s="1"/>
  <c r="J9" i="7"/>
  <c r="O9" i="7" s="1"/>
  <c r="I8" i="7"/>
  <c r="H8" i="7"/>
  <c r="G8" i="7"/>
  <c r="F8" i="7"/>
  <c r="E8" i="7"/>
  <c r="D8" i="7"/>
  <c r="J8" i="7" s="1"/>
  <c r="O8" i="7" s="1"/>
  <c r="J7" i="7"/>
  <c r="O7" i="7" s="1"/>
  <c r="J6" i="7"/>
  <c r="O6" i="7" s="1"/>
  <c r="J5" i="7"/>
  <c r="O5" i="7" s="1"/>
  <c r="J4" i="7"/>
  <c r="O4" i="7" s="1"/>
  <c r="H18" i="8" l="1" a="1"/>
  <c r="O18" i="8"/>
  <c r="E22" i="8"/>
  <c r="D23" i="8"/>
  <c r="D20" i="8"/>
  <c r="E23" i="7"/>
  <c r="I23" i="7" s="1"/>
  <c r="H19" i="7"/>
  <c r="E22" i="7"/>
  <c r="I22" i="7" s="1"/>
  <c r="D20" i="7"/>
  <c r="D24" i="7"/>
  <c r="H24" i="7" s="1"/>
  <c r="D21" i="7"/>
  <c r="H21" i="7" s="1"/>
  <c r="D18" i="7"/>
  <c r="H18" i="7"/>
  <c r="H22" i="7"/>
  <c r="I18" i="7"/>
  <c r="I21" i="7"/>
  <c r="I25" i="7"/>
  <c r="H23" i="7"/>
  <c r="I19" i="7"/>
  <c r="H20" i="7"/>
  <c r="I20" i="7"/>
  <c r="I24" i="7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H18" i="6" a="1"/>
  <c r="E18" i="6"/>
  <c r="D18" i="6"/>
  <c r="J14" i="6"/>
  <c r="J11" i="6"/>
  <c r="O11" i="6" s="1"/>
  <c r="J10" i="6"/>
  <c r="O10" i="6" s="1"/>
  <c r="J9" i="6"/>
  <c r="O9" i="6" s="1"/>
  <c r="I8" i="6"/>
  <c r="H8" i="6"/>
  <c r="G8" i="6"/>
  <c r="F8" i="6"/>
  <c r="E8" i="6"/>
  <c r="D8" i="6"/>
  <c r="J8" i="6" s="1"/>
  <c r="O8" i="6" s="1"/>
  <c r="J7" i="6"/>
  <c r="O7" i="6" s="1"/>
  <c r="J6" i="6"/>
  <c r="O6" i="6" s="1"/>
  <c r="J5" i="6"/>
  <c r="O5" i="6" s="1"/>
  <c r="J4" i="6"/>
  <c r="O4" i="6" s="1"/>
  <c r="O18" i="2"/>
  <c r="H18" i="2" a="1"/>
  <c r="I18" i="2" s="1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E18" i="2"/>
  <c r="D18" i="2"/>
  <c r="J14" i="2"/>
  <c r="E8" i="2"/>
  <c r="F8" i="2"/>
  <c r="G8" i="2"/>
  <c r="H8" i="2"/>
  <c r="I8" i="2"/>
  <c r="D8" i="2"/>
  <c r="J8" i="2" s="1"/>
  <c r="O8" i="2" s="1"/>
  <c r="J4" i="2"/>
  <c r="O4" i="2" s="1"/>
  <c r="J11" i="2"/>
  <c r="O11" i="2" s="1"/>
  <c r="J10" i="2"/>
  <c r="O10" i="2" s="1"/>
  <c r="J9" i="2"/>
  <c r="O9" i="2" s="1"/>
  <c r="J7" i="2"/>
  <c r="O7" i="2" s="1"/>
  <c r="J6" i="2"/>
  <c r="O6" i="2" s="1"/>
  <c r="J5" i="2"/>
  <c r="O5" i="2" s="1"/>
  <c r="H24" i="8" l="1"/>
  <c r="H20" i="8"/>
  <c r="I23" i="8"/>
  <c r="I19" i="8"/>
  <c r="H23" i="8"/>
  <c r="H19" i="8"/>
  <c r="I24" i="8"/>
  <c r="I22" i="8"/>
  <c r="I18" i="8"/>
  <c r="I25" i="8"/>
  <c r="I21" i="8"/>
  <c r="H25" i="8"/>
  <c r="H21" i="8"/>
  <c r="I20" i="8"/>
  <c r="H22" i="8"/>
  <c r="H18" i="8"/>
  <c r="O18" i="7"/>
  <c r="I24" i="6"/>
  <c r="H18" i="6"/>
  <c r="H22" i="6"/>
  <c r="H21" i="6"/>
  <c r="H19" i="6"/>
  <c r="H23" i="6"/>
  <c r="I19" i="6"/>
  <c r="I23" i="6"/>
  <c r="H25" i="6"/>
  <c r="I21" i="6"/>
  <c r="I25" i="6"/>
  <c r="I18" i="6"/>
  <c r="I22" i="6"/>
  <c r="H20" i="6"/>
  <c r="H24" i="6"/>
  <c r="I20" i="6"/>
  <c r="H21" i="2"/>
  <c r="I19" i="2"/>
  <c r="H25" i="2"/>
  <c r="I24" i="2"/>
  <c r="I20" i="2"/>
  <c r="H24" i="2"/>
  <c r="H20" i="2"/>
  <c r="I23" i="2"/>
  <c r="H23" i="2"/>
  <c r="H19" i="2"/>
  <c r="H22" i="2"/>
  <c r="H18" i="2"/>
  <c r="I25" i="2"/>
  <c r="I21" i="2"/>
  <c r="I22" i="2"/>
  <c r="J38" i="1"/>
  <c r="J39" i="1" s="1"/>
  <c r="I38" i="1"/>
  <c r="I39" i="1" s="1"/>
  <c r="H38" i="1"/>
  <c r="H39" i="1" s="1"/>
  <c r="G38" i="1"/>
  <c r="G39" i="1" s="1"/>
  <c r="F38" i="1"/>
  <c r="F39" i="1" s="1"/>
  <c r="E38" i="1"/>
  <c r="E39" i="1" s="1"/>
</calcChain>
</file>

<file path=xl/sharedStrings.xml><?xml version="1.0" encoding="utf-8"?>
<sst xmlns="http://schemas.openxmlformats.org/spreadsheetml/2006/main" count="368" uniqueCount="67">
  <si>
    <t>Thenkpete</t>
  </si>
  <si>
    <t>Kunjibettu</t>
  </si>
  <si>
    <t>Hiriadka</t>
  </si>
  <si>
    <t>Chitpady</t>
  </si>
  <si>
    <t>Ambalpadi</t>
  </si>
  <si>
    <t>Parkala</t>
  </si>
  <si>
    <t>Manipal</t>
  </si>
  <si>
    <t>Criteria / Location</t>
  </si>
  <si>
    <t>Unit of measure</t>
  </si>
  <si>
    <t>Size of facility</t>
  </si>
  <si>
    <t>Size of parking space</t>
  </si>
  <si>
    <t>Response time for home delivery</t>
  </si>
  <si>
    <t>Availability of infrastructure</t>
  </si>
  <si>
    <t>Availability of road network</t>
  </si>
  <si>
    <t>Number of competitors</t>
  </si>
  <si>
    <t>Distance to market</t>
  </si>
  <si>
    <t>In square feet</t>
  </si>
  <si>
    <t>Travel time in minutes</t>
  </si>
  <si>
    <t>Rating on a 10-point scale</t>
  </si>
  <si>
    <t>In '000s</t>
  </si>
  <si>
    <t>In kilometres</t>
  </si>
  <si>
    <t>Number of Respondents: 45; Sample Point: Owner of mid-size restaurants; Average years in Operation: 7.2</t>
  </si>
  <si>
    <t>Average age: 52.5 years; Male to female ratio of respondents: 8:1</t>
  </si>
  <si>
    <t>Criteria</t>
  </si>
  <si>
    <t>Definition</t>
  </si>
  <si>
    <t>Relative importance of the criterion</t>
  </si>
  <si>
    <t>Mean</t>
  </si>
  <si>
    <t>Standard Deviation</t>
  </si>
  <si>
    <t>Size of target population</t>
  </si>
  <si>
    <t>Competition</t>
  </si>
  <si>
    <t>Expected carpet area inside the facility</t>
  </si>
  <si>
    <t>Expected dedicated space attached to the facility for parking customer vehicles</t>
  </si>
  <si>
    <t>Expected maximum travel time between the potential location of the facility and customer locations at the boundary of the 5 kilometre radius</t>
  </si>
  <si>
    <t>Expected availability of electricity, drainage, water supply and waste disposal facility</t>
  </si>
  <si>
    <t>Expected number of target customers staying within a radius of 5 kilometres from the potential location of the facility</t>
  </si>
  <si>
    <t>Expected quality of roads and connectivity to national/state highways in and around the facility</t>
  </si>
  <si>
    <t>Expected number of restaurants catering to the same target segments within a radius of 5 kilometres from the potential location of the facility</t>
  </si>
  <si>
    <t>Expected maximum distance of various marketplaces (fresh vegetables and fruits) from the potential location of the facility</t>
  </si>
  <si>
    <r>
      <rPr>
        <b/>
        <sz val="11"/>
        <color theme="1"/>
        <rFont val="Calibri"/>
        <family val="2"/>
        <scheme val="minor"/>
      </rPr>
      <t>Exhibit 5B:</t>
    </r>
    <r>
      <rPr>
        <sz val="11"/>
        <color theme="1"/>
        <rFont val="Calibri"/>
        <family val="2"/>
        <scheme val="minor"/>
      </rPr>
      <t xml:space="preserve"> Survey report submitted by Brandscan</t>
    </r>
  </si>
  <si>
    <r>
      <rPr>
        <b/>
        <sz val="11"/>
        <color theme="1"/>
        <rFont val="Calibri"/>
        <family val="2"/>
        <scheme val="minor"/>
      </rPr>
      <t>Exhibit 4:</t>
    </r>
    <r>
      <rPr>
        <sz val="11"/>
        <color theme="1"/>
        <rFont val="Calibri"/>
        <family val="2"/>
        <scheme val="minor"/>
      </rPr>
      <t xml:space="preserve"> Potential locations and their distance (in kms) from Manipal</t>
    </r>
  </si>
  <si>
    <r>
      <rPr>
        <b/>
        <sz val="11"/>
        <color theme="1"/>
        <rFont val="Calibri"/>
        <family val="2"/>
        <scheme val="minor"/>
      </rPr>
      <t>Exhibit 6:</t>
    </r>
    <r>
      <rPr>
        <sz val="11"/>
        <color theme="1"/>
        <rFont val="Calibri"/>
        <family val="2"/>
        <scheme val="minor"/>
      </rPr>
      <t xml:space="preserve"> Assessment report prepared by Aviinash Poojari</t>
    </r>
  </si>
  <si>
    <t>Size of population</t>
  </si>
  <si>
    <t>In 1000s</t>
  </si>
  <si>
    <t>In 100's square feet</t>
  </si>
  <si>
    <t>% of Locals in Population</t>
  </si>
  <si>
    <t>%</t>
  </si>
  <si>
    <t>% of Target Population</t>
  </si>
  <si>
    <t>Size of Target Population</t>
  </si>
  <si>
    <t>Level Achieved</t>
  </si>
  <si>
    <t>Location Selection</t>
  </si>
  <si>
    <t>Deviations</t>
  </si>
  <si>
    <t>Amount Over</t>
  </si>
  <si>
    <t>Amount Under</t>
  </si>
  <si>
    <t>Balance Constraints</t>
  </si>
  <si>
    <t>=</t>
  </si>
  <si>
    <t>LHS (Level Achieved - Amount Over + Amount Under)</t>
  </si>
  <si>
    <t>Goals</t>
  </si>
  <si>
    <t>No. of Locations selected</t>
  </si>
  <si>
    <t>Penalty Weights</t>
  </si>
  <si>
    <t>Weighted Normalised Sum</t>
  </si>
  <si>
    <t>Lambda</t>
  </si>
  <si>
    <t>% Normalization Constants</t>
  </si>
  <si>
    <t>Weighted Normalized Deviations</t>
  </si>
  <si>
    <t>Strict Goals</t>
  </si>
  <si>
    <t>Mean + 1.96 SD</t>
  </si>
  <si>
    <t>Lenient Goals</t>
  </si>
  <si>
    <t>Mean - 1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</si>
</sst>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9" fontId="0" fillId="4" borderId="0" xfId="1" applyFont="1" applyFill="1" applyBorder="1"/>
    <xf numFmtId="9" fontId="0" fillId="4" borderId="5" xfId="1" applyFont="1" applyFill="1" applyBorder="1"/>
    <xf numFmtId="9" fontId="0" fillId="5" borderId="0" xfId="1" applyFont="1" applyFill="1" applyBorder="1"/>
    <xf numFmtId="9" fontId="0" fillId="5" borderId="5" xfId="1" applyFont="1" applyFill="1" applyBorder="1"/>
    <xf numFmtId="2" fontId="0" fillId="5" borderId="7" xfId="0" applyNumberFormat="1" applyFill="1" applyBorder="1"/>
    <xf numFmtId="2" fontId="0" fillId="5" borderId="8" xfId="0" applyNumberFormat="1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1" fillId="0" borderId="0" xfId="0" applyFont="1"/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8" borderId="15" xfId="0" applyFill="1" applyBorder="1"/>
    <xf numFmtId="0" fontId="0" fillId="7" borderId="15" xfId="0" applyFill="1" applyBorder="1"/>
    <xf numFmtId="0" fontId="1" fillId="0" borderId="7" xfId="0" applyFont="1" applyBorder="1"/>
    <xf numFmtId="0" fontId="0" fillId="2" borderId="0" xfId="0" applyFill="1" applyAlignment="1">
      <alignment horizontal="right" vertical="center"/>
    </xf>
    <xf numFmtId="164" fontId="0" fillId="5" borderId="7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0" fillId="6" borderId="16" xfId="0" applyNumberFormat="1" applyFill="1" applyBorder="1" applyAlignment="1">
      <alignment vertical="center"/>
    </xf>
    <xf numFmtId="164" fontId="0" fillId="6" borderId="17" xfId="0" applyNumberFormat="1" applyFill="1" applyBorder="1" applyAlignment="1">
      <alignment vertical="center"/>
    </xf>
    <xf numFmtId="164" fontId="0" fillId="6" borderId="18" xfId="0" applyNumberFormat="1" applyFill="1" applyBorder="1" applyAlignment="1">
      <alignment vertical="center"/>
    </xf>
    <xf numFmtId="164" fontId="0" fillId="6" borderId="19" xfId="0" applyNumberFormat="1" applyFill="1" applyBorder="1" applyAlignment="1">
      <alignment vertical="center"/>
    </xf>
    <xf numFmtId="164" fontId="0" fillId="6" borderId="20" xfId="0" applyNumberFormat="1" applyFill="1" applyBorder="1" applyAlignment="1">
      <alignment vertical="center"/>
    </xf>
    <xf numFmtId="164" fontId="0" fillId="6" borderId="21" xfId="0" applyNumberFormat="1" applyFill="1" applyBorder="1" applyAlignment="1">
      <alignment vertical="center"/>
    </xf>
    <xf numFmtId="165" fontId="0" fillId="6" borderId="16" xfId="0" applyNumberFormat="1" applyFill="1" applyBorder="1" applyAlignment="1">
      <alignment vertical="center"/>
    </xf>
    <xf numFmtId="165" fontId="0" fillId="6" borderId="17" xfId="0" applyNumberFormat="1" applyFill="1" applyBorder="1" applyAlignment="1">
      <alignment vertical="center"/>
    </xf>
    <xf numFmtId="165" fontId="0" fillId="6" borderId="18" xfId="0" applyNumberFormat="1" applyFill="1" applyBorder="1" applyAlignment="1">
      <alignment vertical="center"/>
    </xf>
    <xf numFmtId="165" fontId="0" fillId="6" borderId="19" xfId="0" applyNumberFormat="1" applyFill="1" applyBorder="1" applyAlignment="1">
      <alignment vertical="center"/>
    </xf>
    <xf numFmtId="165" fontId="0" fillId="6" borderId="20" xfId="0" applyNumberFormat="1" applyFill="1" applyBorder="1" applyAlignment="1">
      <alignment vertical="center"/>
    </xf>
    <xf numFmtId="165" fontId="0" fillId="6" borderId="21" xfId="0" applyNumberFormat="1" applyFill="1" applyBorder="1" applyAlignment="1">
      <alignment vertical="center"/>
    </xf>
    <xf numFmtId="0" fontId="0" fillId="4" borderId="0" xfId="0" applyFill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4" borderId="0" xfId="0" applyFont="1" applyFill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B2:K39"/>
  <sheetViews>
    <sheetView tabSelected="1" zoomScale="91" zoomScaleNormal="130" workbookViewId="0">
      <selection activeCell="D8" sqref="D8"/>
    </sheetView>
  </sheetViews>
  <sheetFormatPr defaultRowHeight="14.5" x14ac:dyDescent="0.35"/>
  <cols>
    <col min="2" max="2" width="12.7265625" customWidth="1"/>
    <col min="3" max="3" width="33.1796875" customWidth="1"/>
    <col min="4" max="4" width="23.81640625" bestFit="1" customWidth="1"/>
    <col min="5" max="5" width="10.453125" bestFit="1" customWidth="1"/>
    <col min="6" max="6" width="10.7265625" customWidth="1"/>
    <col min="8" max="8" width="10.54296875" bestFit="1" customWidth="1"/>
    <col min="9" max="9" width="11.26953125" customWidth="1"/>
  </cols>
  <sheetData>
    <row r="2" spans="2:10" ht="15" thickBot="1" x14ac:dyDescent="0.4">
      <c r="C2" t="s">
        <v>39</v>
      </c>
    </row>
    <row r="3" spans="2:10" ht="15" thickBot="1" x14ac:dyDescent="0.4">
      <c r="D3" s="13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5" t="s">
        <v>6</v>
      </c>
    </row>
    <row r="4" spans="2:10" x14ac:dyDescent="0.35">
      <c r="C4" s="12" t="s">
        <v>0</v>
      </c>
      <c r="D4" s="7"/>
      <c r="E4" s="8">
        <v>1.8</v>
      </c>
      <c r="F4" s="8">
        <v>14</v>
      </c>
      <c r="G4" s="8">
        <v>2.2000000000000002</v>
      </c>
      <c r="H4" s="8">
        <v>3.7</v>
      </c>
      <c r="I4" s="8">
        <v>7.6</v>
      </c>
      <c r="J4" s="9">
        <v>5.7</v>
      </c>
    </row>
    <row r="5" spans="2:10" x14ac:dyDescent="0.35">
      <c r="C5" s="2" t="s">
        <v>1</v>
      </c>
      <c r="D5" s="7"/>
      <c r="E5" s="7"/>
      <c r="F5" s="8">
        <v>13</v>
      </c>
      <c r="G5" s="8">
        <v>3.3</v>
      </c>
      <c r="H5" s="8">
        <v>5.5</v>
      </c>
      <c r="I5" s="8">
        <v>6.1</v>
      </c>
      <c r="J5" s="9">
        <v>4.5</v>
      </c>
    </row>
    <row r="6" spans="2:10" x14ac:dyDescent="0.35">
      <c r="C6" s="2" t="s">
        <v>2</v>
      </c>
      <c r="D6" s="7"/>
      <c r="E6" s="7"/>
      <c r="F6" s="7"/>
      <c r="G6" s="8">
        <v>15</v>
      </c>
      <c r="H6" s="8">
        <v>17</v>
      </c>
      <c r="I6" s="8">
        <v>7.3</v>
      </c>
      <c r="J6" s="9">
        <v>10</v>
      </c>
    </row>
    <row r="7" spans="2:10" x14ac:dyDescent="0.35">
      <c r="C7" s="2" t="s">
        <v>3</v>
      </c>
      <c r="D7" s="7"/>
      <c r="E7" s="7"/>
      <c r="F7" s="7"/>
      <c r="G7" s="7"/>
      <c r="H7" s="8">
        <v>3.9</v>
      </c>
      <c r="I7" s="8">
        <v>8.6</v>
      </c>
      <c r="J7" s="9">
        <v>6.8</v>
      </c>
    </row>
    <row r="8" spans="2:10" x14ac:dyDescent="0.35">
      <c r="C8" s="2" t="s">
        <v>4</v>
      </c>
      <c r="D8" s="7"/>
      <c r="E8" s="7"/>
      <c r="F8" s="7"/>
      <c r="G8" s="7"/>
      <c r="H8" s="7"/>
      <c r="I8" s="8">
        <v>11</v>
      </c>
      <c r="J8" s="9">
        <v>9</v>
      </c>
    </row>
    <row r="9" spans="2:10" x14ac:dyDescent="0.35">
      <c r="C9" s="2" t="s">
        <v>5</v>
      </c>
      <c r="D9" s="7"/>
      <c r="E9" s="7"/>
      <c r="F9" s="7"/>
      <c r="G9" s="7"/>
      <c r="H9" s="7"/>
      <c r="I9" s="7"/>
      <c r="J9" s="9">
        <v>3.3</v>
      </c>
    </row>
    <row r="10" spans="2:10" ht="15" thickBot="1" x14ac:dyDescent="0.4">
      <c r="C10" s="3" t="s">
        <v>6</v>
      </c>
      <c r="D10" s="10"/>
      <c r="E10" s="10"/>
      <c r="F10" s="10"/>
      <c r="G10" s="10"/>
      <c r="H10" s="10"/>
      <c r="I10" s="10"/>
      <c r="J10" s="11"/>
    </row>
    <row r="13" spans="2:10" ht="15" thickBot="1" x14ac:dyDescent="0.4">
      <c r="B13" t="s">
        <v>38</v>
      </c>
    </row>
    <row r="14" spans="2:10" s="1" customFormat="1" x14ac:dyDescent="0.35">
      <c r="B14" s="88" t="s">
        <v>21</v>
      </c>
      <c r="C14" s="89"/>
      <c r="D14" s="89"/>
      <c r="E14" s="89"/>
      <c r="F14" s="89"/>
      <c r="G14" s="90"/>
    </row>
    <row r="15" spans="2:10" ht="15" thickBot="1" x14ac:dyDescent="0.4">
      <c r="B15" s="91" t="s">
        <v>22</v>
      </c>
      <c r="C15" s="92"/>
      <c r="D15" s="92"/>
      <c r="E15" s="92"/>
      <c r="F15" s="92"/>
      <c r="G15" s="93"/>
    </row>
    <row r="16" spans="2:10" s="1" customFormat="1" ht="58.5" thickBot="1" x14ac:dyDescent="0.4">
      <c r="B16" s="14" t="s">
        <v>23</v>
      </c>
      <c r="C16" s="14" t="s">
        <v>24</v>
      </c>
      <c r="D16" s="15" t="s">
        <v>8</v>
      </c>
      <c r="E16" s="16" t="s">
        <v>25</v>
      </c>
      <c r="F16" s="16" t="s">
        <v>26</v>
      </c>
      <c r="G16" s="15" t="s">
        <v>27</v>
      </c>
    </row>
    <row r="17" spans="2:11" x14ac:dyDescent="0.35">
      <c r="B17" s="17" t="s">
        <v>9</v>
      </c>
      <c r="C17" s="17" t="s">
        <v>30</v>
      </c>
      <c r="D17" s="18" t="s">
        <v>16</v>
      </c>
      <c r="E17" s="8">
        <v>25</v>
      </c>
      <c r="F17" s="8">
        <v>10.01</v>
      </c>
      <c r="G17" s="9">
        <v>0.5</v>
      </c>
    </row>
    <row r="18" spans="2:11" ht="43.5" x14ac:dyDescent="0.35">
      <c r="B18" s="17" t="s">
        <v>10</v>
      </c>
      <c r="C18" s="17" t="s">
        <v>31</v>
      </c>
      <c r="D18" s="18" t="s">
        <v>16</v>
      </c>
      <c r="E18" s="8">
        <v>16</v>
      </c>
      <c r="F18" s="8">
        <v>14.2</v>
      </c>
      <c r="G18" s="9">
        <v>2.15</v>
      </c>
    </row>
    <row r="19" spans="2:11" ht="60" customHeight="1" x14ac:dyDescent="0.35">
      <c r="B19" s="17" t="s">
        <v>11</v>
      </c>
      <c r="C19" s="17" t="s">
        <v>32</v>
      </c>
      <c r="D19" s="18" t="s">
        <v>17</v>
      </c>
      <c r="E19" s="8">
        <v>14</v>
      </c>
      <c r="F19" s="8">
        <v>13.5</v>
      </c>
      <c r="G19" s="9">
        <v>0.75</v>
      </c>
    </row>
    <row r="20" spans="2:11" ht="47.25" customHeight="1" x14ac:dyDescent="0.35">
      <c r="B20" s="17" t="s">
        <v>12</v>
      </c>
      <c r="C20" s="17" t="s">
        <v>33</v>
      </c>
      <c r="D20" s="18" t="s">
        <v>18</v>
      </c>
      <c r="E20" s="8">
        <v>9</v>
      </c>
      <c r="F20" s="8">
        <v>7.25</v>
      </c>
      <c r="G20" s="9">
        <v>1.25</v>
      </c>
    </row>
    <row r="21" spans="2:11" ht="58" x14ac:dyDescent="0.35">
      <c r="B21" s="17" t="s">
        <v>28</v>
      </c>
      <c r="C21" s="17" t="s">
        <v>34</v>
      </c>
      <c r="D21" s="18" t="s">
        <v>19</v>
      </c>
      <c r="E21" s="8">
        <v>12</v>
      </c>
      <c r="F21" s="8">
        <v>12.3</v>
      </c>
      <c r="G21" s="9">
        <v>1.21</v>
      </c>
    </row>
    <row r="22" spans="2:11" ht="46.5" customHeight="1" x14ac:dyDescent="0.35">
      <c r="B22" s="17" t="s">
        <v>13</v>
      </c>
      <c r="C22" s="17" t="s">
        <v>35</v>
      </c>
      <c r="D22" s="18" t="s">
        <v>18</v>
      </c>
      <c r="E22" s="8">
        <v>10</v>
      </c>
      <c r="F22" s="8">
        <v>8.5</v>
      </c>
      <c r="G22" s="9">
        <v>0.5</v>
      </c>
    </row>
    <row r="23" spans="2:11" ht="60" customHeight="1" x14ac:dyDescent="0.35">
      <c r="B23" s="17" t="s">
        <v>29</v>
      </c>
      <c r="C23" s="17" t="s">
        <v>36</v>
      </c>
      <c r="D23" s="18" t="s">
        <v>14</v>
      </c>
      <c r="E23" s="8">
        <v>10</v>
      </c>
      <c r="F23" s="8">
        <v>3.2</v>
      </c>
      <c r="G23" s="9">
        <v>1.34</v>
      </c>
    </row>
    <row r="24" spans="2:11" ht="58.5" thickBot="1" x14ac:dyDescent="0.4">
      <c r="B24" s="19" t="s">
        <v>15</v>
      </c>
      <c r="C24" s="19" t="s">
        <v>37</v>
      </c>
      <c r="D24" s="20" t="s">
        <v>20</v>
      </c>
      <c r="E24" s="21">
        <v>4</v>
      </c>
      <c r="F24" s="21">
        <v>5.5</v>
      </c>
      <c r="G24" s="22">
        <v>0.03</v>
      </c>
    </row>
    <row r="27" spans="2:11" ht="15" thickBot="1" x14ac:dyDescent="0.4">
      <c r="C27" t="s">
        <v>40</v>
      </c>
    </row>
    <row r="28" spans="2:11" ht="15" thickBot="1" x14ac:dyDescent="0.4">
      <c r="C28" s="14" t="s">
        <v>7</v>
      </c>
      <c r="D28" s="15" t="s">
        <v>8</v>
      </c>
      <c r="E28" s="16" t="s">
        <v>0</v>
      </c>
      <c r="F28" s="16" t="s">
        <v>1</v>
      </c>
      <c r="G28" s="16" t="s">
        <v>2</v>
      </c>
      <c r="H28" s="16" t="s">
        <v>3</v>
      </c>
      <c r="I28" s="16" t="s">
        <v>4</v>
      </c>
      <c r="J28" s="15" t="s">
        <v>5</v>
      </c>
      <c r="K28" s="1"/>
    </row>
    <row r="29" spans="2:11" x14ac:dyDescent="0.35">
      <c r="C29" s="23" t="s">
        <v>9</v>
      </c>
      <c r="D29" s="6" t="s">
        <v>43</v>
      </c>
      <c r="E29" s="8">
        <v>7.2</v>
      </c>
      <c r="F29" s="8">
        <v>10.4</v>
      </c>
      <c r="G29" s="8">
        <v>12.5</v>
      </c>
      <c r="H29" s="8">
        <v>10.5</v>
      </c>
      <c r="I29" s="8">
        <v>9.5</v>
      </c>
      <c r="J29" s="9">
        <v>11.7</v>
      </c>
    </row>
    <row r="30" spans="2:11" x14ac:dyDescent="0.35">
      <c r="C30" s="23" t="s">
        <v>10</v>
      </c>
      <c r="D30" s="6" t="s">
        <v>43</v>
      </c>
      <c r="E30" s="8">
        <v>8</v>
      </c>
      <c r="F30" s="8">
        <v>12</v>
      </c>
      <c r="G30" s="8">
        <v>15</v>
      </c>
      <c r="H30" s="8">
        <v>8.5</v>
      </c>
      <c r="I30" s="8">
        <v>12</v>
      </c>
      <c r="J30" s="9">
        <v>15</v>
      </c>
    </row>
    <row r="31" spans="2:11" x14ac:dyDescent="0.35">
      <c r="C31" s="23" t="s">
        <v>11</v>
      </c>
      <c r="D31" s="6" t="s">
        <v>17</v>
      </c>
      <c r="E31" s="8">
        <v>16</v>
      </c>
      <c r="F31" s="8">
        <v>16</v>
      </c>
      <c r="G31" s="8">
        <v>18</v>
      </c>
      <c r="H31" s="8">
        <v>16</v>
      </c>
      <c r="I31" s="8">
        <v>14.5</v>
      </c>
      <c r="J31" s="9">
        <v>18</v>
      </c>
    </row>
    <row r="32" spans="2:11" x14ac:dyDescent="0.35">
      <c r="C32" s="23" t="s">
        <v>12</v>
      </c>
      <c r="D32" s="6" t="s">
        <v>18</v>
      </c>
      <c r="E32" s="8">
        <v>8.5</v>
      </c>
      <c r="F32" s="8">
        <v>9.5</v>
      </c>
      <c r="G32" s="8">
        <v>7</v>
      </c>
      <c r="H32" s="8">
        <v>8.5</v>
      </c>
      <c r="I32" s="8">
        <v>8.5</v>
      </c>
      <c r="J32" s="9">
        <v>7</v>
      </c>
    </row>
    <row r="33" spans="3:10" x14ac:dyDescent="0.35">
      <c r="C33" s="23" t="s">
        <v>41</v>
      </c>
      <c r="D33" s="6" t="s">
        <v>42</v>
      </c>
      <c r="E33" s="8">
        <v>20</v>
      </c>
      <c r="F33" s="8">
        <v>16</v>
      </c>
      <c r="G33" s="8">
        <v>15</v>
      </c>
      <c r="H33" s="8">
        <v>12.5</v>
      </c>
      <c r="I33" s="8">
        <v>13</v>
      </c>
      <c r="J33" s="9">
        <v>14</v>
      </c>
    </row>
    <row r="34" spans="3:10" x14ac:dyDescent="0.35">
      <c r="C34" s="23" t="s">
        <v>13</v>
      </c>
      <c r="D34" s="6" t="s">
        <v>18</v>
      </c>
      <c r="E34" s="8">
        <v>9</v>
      </c>
      <c r="F34" s="8">
        <v>8</v>
      </c>
      <c r="G34" s="8">
        <v>6.5</v>
      </c>
      <c r="H34" s="8">
        <v>8.5</v>
      </c>
      <c r="I34" s="8">
        <v>8.5</v>
      </c>
      <c r="J34" s="9">
        <v>7</v>
      </c>
    </row>
    <row r="35" spans="3:10" x14ac:dyDescent="0.35">
      <c r="C35" s="23" t="s">
        <v>14</v>
      </c>
      <c r="D35" s="6" t="s">
        <v>14</v>
      </c>
      <c r="E35" s="8">
        <v>9</v>
      </c>
      <c r="F35" s="8">
        <v>3</v>
      </c>
      <c r="G35" s="8">
        <v>5</v>
      </c>
      <c r="H35" s="8">
        <v>2</v>
      </c>
      <c r="I35" s="8">
        <v>1</v>
      </c>
      <c r="J35" s="9">
        <v>2</v>
      </c>
    </row>
    <row r="36" spans="3:10" ht="15" thickBot="1" x14ac:dyDescent="0.4">
      <c r="C36" s="24" t="s">
        <v>15</v>
      </c>
      <c r="D36" s="25" t="s">
        <v>20</v>
      </c>
      <c r="E36" s="21">
        <v>2</v>
      </c>
      <c r="F36" s="21">
        <v>3.2</v>
      </c>
      <c r="G36" s="21">
        <v>15.4</v>
      </c>
      <c r="H36" s="21">
        <v>4</v>
      </c>
      <c r="I36" s="21">
        <v>2.5</v>
      </c>
      <c r="J36" s="22">
        <v>10.5</v>
      </c>
    </row>
    <row r="37" spans="3:10" x14ac:dyDescent="0.35">
      <c r="C37" s="23" t="s">
        <v>44</v>
      </c>
      <c r="D37" s="6" t="s">
        <v>45</v>
      </c>
      <c r="E37" s="26">
        <v>0.17</v>
      </c>
      <c r="F37" s="26">
        <v>0.1</v>
      </c>
      <c r="G37" s="26">
        <v>0.25</v>
      </c>
      <c r="H37" s="26">
        <v>0.11</v>
      </c>
      <c r="I37" s="26">
        <v>0.15</v>
      </c>
      <c r="J37" s="27">
        <v>0.28000000000000003</v>
      </c>
    </row>
    <row r="38" spans="3:10" x14ac:dyDescent="0.35">
      <c r="C38" s="23" t="s">
        <v>46</v>
      </c>
      <c r="D38" s="6" t="s">
        <v>45</v>
      </c>
      <c r="E38" s="28">
        <f>1-E37</f>
        <v>0.83</v>
      </c>
      <c r="F38" s="28">
        <f t="shared" ref="F38:J38" si="0">1-F37</f>
        <v>0.9</v>
      </c>
      <c r="G38" s="28">
        <f t="shared" si="0"/>
        <v>0.75</v>
      </c>
      <c r="H38" s="28">
        <f t="shared" si="0"/>
        <v>0.89</v>
      </c>
      <c r="I38" s="28">
        <f t="shared" si="0"/>
        <v>0.85</v>
      </c>
      <c r="J38" s="29">
        <f t="shared" si="0"/>
        <v>0.72</v>
      </c>
    </row>
    <row r="39" spans="3:10" ht="15" thickBot="1" x14ac:dyDescent="0.4">
      <c r="C39" s="24" t="s">
        <v>47</v>
      </c>
      <c r="D39" s="25" t="s">
        <v>42</v>
      </c>
      <c r="E39" s="30">
        <f t="shared" ref="E39:J39" si="1">E33*E38</f>
        <v>16.599999999999998</v>
      </c>
      <c r="F39" s="30">
        <f t="shared" si="1"/>
        <v>14.4</v>
      </c>
      <c r="G39" s="30">
        <f t="shared" si="1"/>
        <v>11.25</v>
      </c>
      <c r="H39" s="67">
        <f t="shared" si="1"/>
        <v>11.125</v>
      </c>
      <c r="I39" s="30">
        <f t="shared" si="1"/>
        <v>11.049999999999999</v>
      </c>
      <c r="J39" s="31">
        <f t="shared" si="1"/>
        <v>10.08</v>
      </c>
    </row>
  </sheetData>
  <mergeCells count="2">
    <mergeCell ref="B14:G14"/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A54F-52F5-4798-8E44-47AB6A5F7F05}">
  <dimension ref="B2:R15"/>
  <sheetViews>
    <sheetView topLeftCell="C1" workbookViewId="0">
      <selection activeCell="O15" sqref="O15"/>
    </sheetView>
  </sheetViews>
  <sheetFormatPr defaultRowHeight="14.5" x14ac:dyDescent="0.35"/>
  <cols>
    <col min="2" max="2" width="28.54296875" bestFit="1" customWidth="1"/>
    <col min="3" max="3" width="22.36328125" bestFit="1" customWidth="1"/>
    <col min="4" max="9" width="9.6328125" customWidth="1"/>
    <col min="15" max="15" width="16.7265625" bestFit="1" customWidth="1"/>
  </cols>
  <sheetData>
    <row r="2" spans="2:18" ht="15" thickBot="1" x14ac:dyDescent="0.4">
      <c r="L2" s="94" t="s">
        <v>50</v>
      </c>
      <c r="M2" s="94"/>
      <c r="O2" s="94" t="s">
        <v>53</v>
      </c>
      <c r="P2" s="94"/>
      <c r="Q2" s="94"/>
    </row>
    <row r="3" spans="2:18" ht="58.5" thickBot="1" x14ac:dyDescent="0.4">
      <c r="B3" s="32" t="s">
        <v>7</v>
      </c>
      <c r="C3" s="33" t="s">
        <v>8</v>
      </c>
      <c r="D3" s="34" t="s">
        <v>0</v>
      </c>
      <c r="E3" s="34" t="s">
        <v>1</v>
      </c>
      <c r="F3" s="34" t="s">
        <v>2</v>
      </c>
      <c r="G3" s="34" t="s">
        <v>3</v>
      </c>
      <c r="H3" s="34" t="s">
        <v>4</v>
      </c>
      <c r="I3" s="33" t="s">
        <v>5</v>
      </c>
      <c r="J3" s="35" t="s">
        <v>48</v>
      </c>
      <c r="L3" s="32" t="s">
        <v>51</v>
      </c>
      <c r="M3" s="33" t="s">
        <v>52</v>
      </c>
      <c r="O3" s="70" t="s">
        <v>55</v>
      </c>
      <c r="Q3" s="70" t="s">
        <v>56</v>
      </c>
    </row>
    <row r="4" spans="2:18" x14ac:dyDescent="0.35">
      <c r="B4" s="36" t="s">
        <v>9</v>
      </c>
      <c r="C4" s="37" t="s">
        <v>43</v>
      </c>
      <c r="D4" s="8">
        <v>7.2</v>
      </c>
      <c r="E4" s="8">
        <v>10.4</v>
      </c>
      <c r="F4" s="8">
        <v>12.5</v>
      </c>
      <c r="G4" s="8">
        <v>10.5</v>
      </c>
      <c r="H4" s="8">
        <v>9.5</v>
      </c>
      <c r="I4" s="9">
        <v>11.7</v>
      </c>
      <c r="J4" s="38">
        <f>SUMPRODUCT(D4:I4,Location_Selection)</f>
        <v>10.4</v>
      </c>
      <c r="L4" s="47">
        <v>0.40000000000000352</v>
      </c>
      <c r="M4" s="48">
        <v>0</v>
      </c>
      <c r="O4" s="52">
        <f t="shared" ref="O4:O6" si="0">Level_Achieved-Amount_Over+Amount_Under</f>
        <v>9.9999999999999964</v>
      </c>
      <c r="P4" s="46" t="s">
        <v>54</v>
      </c>
      <c r="Q4" s="55">
        <v>10</v>
      </c>
    </row>
    <row r="5" spans="2:18" x14ac:dyDescent="0.35">
      <c r="B5" s="36" t="s">
        <v>10</v>
      </c>
      <c r="C5" s="37" t="s">
        <v>43</v>
      </c>
      <c r="D5" s="8">
        <v>8</v>
      </c>
      <c r="E5" s="8">
        <v>12</v>
      </c>
      <c r="F5" s="8">
        <v>15</v>
      </c>
      <c r="G5" s="8">
        <v>8.5</v>
      </c>
      <c r="H5" s="8">
        <v>12</v>
      </c>
      <c r="I5" s="9">
        <v>15</v>
      </c>
      <c r="J5" s="38">
        <f t="shared" ref="J5:J6" si="1">SUMPRODUCT(D5:I5,Location_Selection)</f>
        <v>12</v>
      </c>
      <c r="L5" s="47">
        <v>0</v>
      </c>
      <c r="M5" s="48">
        <v>2.9999999999999982</v>
      </c>
      <c r="O5" s="53">
        <f t="shared" si="0"/>
        <v>14.999999999999998</v>
      </c>
      <c r="P5" s="46" t="s">
        <v>54</v>
      </c>
      <c r="Q5" s="56">
        <v>15</v>
      </c>
    </row>
    <row r="6" spans="2:18" x14ac:dyDescent="0.35">
      <c r="B6" s="36" t="s">
        <v>11</v>
      </c>
      <c r="C6" s="37" t="s">
        <v>17</v>
      </c>
      <c r="D6" s="8">
        <v>16</v>
      </c>
      <c r="E6" s="8">
        <v>16</v>
      </c>
      <c r="F6" s="8">
        <v>18</v>
      </c>
      <c r="G6" s="8">
        <v>16</v>
      </c>
      <c r="H6" s="8">
        <v>14.5</v>
      </c>
      <c r="I6" s="9">
        <v>18</v>
      </c>
      <c r="J6" s="38">
        <f t="shared" si="1"/>
        <v>16</v>
      </c>
      <c r="L6" s="47">
        <v>3.0857142857142836</v>
      </c>
      <c r="M6" s="48">
        <v>0.5857142857142833</v>
      </c>
      <c r="O6" s="53">
        <f t="shared" si="0"/>
        <v>13.5</v>
      </c>
      <c r="P6" s="46" t="s">
        <v>54</v>
      </c>
      <c r="Q6" s="56">
        <v>13.5</v>
      </c>
      <c r="R6" s="96"/>
    </row>
    <row r="8" spans="2:18" x14ac:dyDescent="0.35">
      <c r="L8" t="s">
        <v>57</v>
      </c>
    </row>
    <row r="9" spans="2:18" x14ac:dyDescent="0.35">
      <c r="C9" s="43" t="s">
        <v>49</v>
      </c>
      <c r="D9" s="44">
        <v>0</v>
      </c>
      <c r="E9" s="44">
        <v>1</v>
      </c>
      <c r="F9" s="44">
        <v>0</v>
      </c>
      <c r="G9" s="44">
        <v>0</v>
      </c>
      <c r="H9" s="44">
        <v>0</v>
      </c>
      <c r="I9" s="44">
        <v>0</v>
      </c>
      <c r="J9" s="45">
        <f>SUM(Location_Selection)</f>
        <v>1</v>
      </c>
      <c r="K9" s="46" t="s">
        <v>54</v>
      </c>
      <c r="L9" s="58">
        <v>1</v>
      </c>
    </row>
    <row r="11" spans="2:18" ht="15" thickBot="1" x14ac:dyDescent="0.4">
      <c r="D11" s="65" t="s">
        <v>61</v>
      </c>
      <c r="E11" s="65"/>
      <c r="H11" s="51" t="s">
        <v>62</v>
      </c>
      <c r="I11" s="51"/>
      <c r="J11" s="51"/>
      <c r="L11" s="94" t="s">
        <v>58</v>
      </c>
      <c r="M11" s="94"/>
    </row>
    <row r="12" spans="2:18" ht="29.5" thickBot="1" x14ac:dyDescent="0.4">
      <c r="D12" s="68" t="s">
        <v>51</v>
      </c>
      <c r="E12" s="69" t="s">
        <v>52</v>
      </c>
      <c r="H12" s="68" t="s">
        <v>51</v>
      </c>
      <c r="I12" s="69" t="s">
        <v>52</v>
      </c>
      <c r="L12" s="32" t="s">
        <v>51</v>
      </c>
      <c r="M12" s="33" t="s">
        <v>52</v>
      </c>
      <c r="O12" s="35" t="s">
        <v>59</v>
      </c>
      <c r="Q12" s="35" t="s">
        <v>60</v>
      </c>
    </row>
    <row r="13" spans="2:18" ht="15" thickBot="1" x14ac:dyDescent="0.4">
      <c r="C13" s="66" t="s">
        <v>9</v>
      </c>
      <c r="D13" s="71">
        <f>1/$Q4</f>
        <v>0.1</v>
      </c>
      <c r="E13" s="72">
        <f>1/$Q4</f>
        <v>0.1</v>
      </c>
      <c r="H13" s="77">
        <f t="array" ref="H13:I15">Penalty_Weights*Normalization_Constants*Deviations</f>
        <v>0</v>
      </c>
      <c r="I13" s="78">
        <v>0</v>
      </c>
      <c r="L13" s="59"/>
      <c r="M13" s="60">
        <v>25</v>
      </c>
      <c r="O13" s="63">
        <f>SUMPRODUCT(Penalty_Weights*Normalization_Constants*Deviations)</f>
        <v>6.399999999999995</v>
      </c>
      <c r="Q13" s="64">
        <v>3.199999999999998</v>
      </c>
    </row>
    <row r="14" spans="2:18" x14ac:dyDescent="0.35">
      <c r="C14" s="66" t="s">
        <v>10</v>
      </c>
      <c r="D14" s="73">
        <f>1/$Q5</f>
        <v>6.6666666666666666E-2</v>
      </c>
      <c r="E14" s="74">
        <f>1/$Q5</f>
        <v>6.6666666666666666E-2</v>
      </c>
      <c r="H14" s="79">
        <v>0</v>
      </c>
      <c r="I14" s="80">
        <v>3.199999999999998</v>
      </c>
      <c r="L14" s="59"/>
      <c r="M14" s="60">
        <v>16</v>
      </c>
    </row>
    <row r="15" spans="2:18" x14ac:dyDescent="0.35">
      <c r="C15" s="66" t="s">
        <v>11</v>
      </c>
      <c r="D15" s="73">
        <f>1/$Q6</f>
        <v>7.407407407407407E-2</v>
      </c>
      <c r="E15" s="74">
        <f>1/$Q6</f>
        <v>7.407407407407407E-2</v>
      </c>
      <c r="H15" s="79">
        <v>3.1999999999999975</v>
      </c>
      <c r="I15" s="80">
        <v>0</v>
      </c>
      <c r="L15" s="59">
        <v>14</v>
      </c>
      <c r="M15" s="60"/>
    </row>
  </sheetData>
  <mergeCells count="3">
    <mergeCell ref="L2:M2"/>
    <mergeCell ref="O2:Q2"/>
    <mergeCell ref="L11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0FF-EAE9-4DF6-96F3-737BDCBC5300}">
  <dimension ref="B2:Q25"/>
  <sheetViews>
    <sheetView topLeftCell="C1" workbookViewId="0">
      <selection activeCell="L14" sqref="L14"/>
    </sheetView>
  </sheetViews>
  <sheetFormatPr defaultRowHeight="14.5" x14ac:dyDescent="0.35"/>
  <cols>
    <col min="2" max="2" width="28.54296875" bestFit="1" customWidth="1"/>
    <col min="3" max="3" width="22.36328125" bestFit="1" customWidth="1"/>
    <col min="4" max="9" width="9.6328125" customWidth="1"/>
    <col min="15" max="15" width="16.7265625" bestFit="1" customWidth="1"/>
  </cols>
  <sheetData>
    <row r="2" spans="2:17" ht="15" thickBot="1" x14ac:dyDescent="0.4">
      <c r="L2" s="94" t="s">
        <v>50</v>
      </c>
      <c r="M2" s="94"/>
      <c r="O2" s="94" t="s">
        <v>53</v>
      </c>
      <c r="P2" s="94"/>
      <c r="Q2" s="94"/>
    </row>
    <row r="3" spans="2:17" ht="58.5" thickBot="1" x14ac:dyDescent="0.4">
      <c r="B3" s="32" t="s">
        <v>7</v>
      </c>
      <c r="C3" s="33" t="s">
        <v>8</v>
      </c>
      <c r="D3" s="34" t="s">
        <v>0</v>
      </c>
      <c r="E3" s="34" t="s">
        <v>1</v>
      </c>
      <c r="F3" s="34" t="s">
        <v>2</v>
      </c>
      <c r="G3" s="34" t="s">
        <v>3</v>
      </c>
      <c r="H3" s="34" t="s">
        <v>4</v>
      </c>
      <c r="I3" s="33" t="s">
        <v>5</v>
      </c>
      <c r="J3" s="35" t="s">
        <v>48</v>
      </c>
      <c r="L3" s="32" t="s">
        <v>51</v>
      </c>
      <c r="M3" s="33" t="s">
        <v>52</v>
      </c>
      <c r="O3" s="70" t="s">
        <v>55</v>
      </c>
      <c r="Q3" s="70" t="s">
        <v>56</v>
      </c>
    </row>
    <row r="4" spans="2:17" x14ac:dyDescent="0.35">
      <c r="B4" s="36" t="s">
        <v>9</v>
      </c>
      <c r="C4" s="37" t="s">
        <v>43</v>
      </c>
      <c r="D4" s="8">
        <v>7.2</v>
      </c>
      <c r="E4" s="8">
        <v>10.4</v>
      </c>
      <c r="F4" s="8">
        <v>12.5</v>
      </c>
      <c r="G4" s="8">
        <v>10.5</v>
      </c>
      <c r="H4" s="8">
        <v>9.5</v>
      </c>
      <c r="I4" s="9">
        <v>11.7</v>
      </c>
      <c r="J4" s="38">
        <f>SUMPRODUCT(D4:I4,Location_Selection)</f>
        <v>9.5</v>
      </c>
      <c r="L4" s="47">
        <v>0</v>
      </c>
      <c r="M4" s="48">
        <v>0.5099999999999989</v>
      </c>
      <c r="O4" s="52">
        <f t="shared" ref="O4:O11" si="0">Level_Achieved-Amount_Over+Amount_Under</f>
        <v>10.009999999999998</v>
      </c>
      <c r="P4" s="46" t="s">
        <v>54</v>
      </c>
      <c r="Q4" s="55">
        <f>Data!F17</f>
        <v>10.01</v>
      </c>
    </row>
    <row r="5" spans="2:17" x14ac:dyDescent="0.35">
      <c r="B5" s="36" t="s">
        <v>10</v>
      </c>
      <c r="C5" s="37" t="s">
        <v>43</v>
      </c>
      <c r="D5" s="8">
        <v>8</v>
      </c>
      <c r="E5" s="8">
        <v>12</v>
      </c>
      <c r="F5" s="8">
        <v>15</v>
      </c>
      <c r="G5" s="8">
        <v>8.5</v>
      </c>
      <c r="H5" s="8">
        <v>12</v>
      </c>
      <c r="I5" s="9">
        <v>15</v>
      </c>
      <c r="J5" s="38">
        <f t="shared" ref="J5:J11" si="1">SUMPRODUCT(D5:I5,Location_Selection)</f>
        <v>12</v>
      </c>
      <c r="L5" s="47">
        <v>0</v>
      </c>
      <c r="M5" s="48">
        <v>2.1999999999999966</v>
      </c>
      <c r="O5" s="53">
        <f t="shared" si="0"/>
        <v>14.199999999999996</v>
      </c>
      <c r="P5" s="46" t="s">
        <v>54</v>
      </c>
      <c r="Q5" s="56">
        <f>Data!F18</f>
        <v>14.2</v>
      </c>
    </row>
    <row r="6" spans="2:17" x14ac:dyDescent="0.35">
      <c r="B6" s="36" t="s">
        <v>11</v>
      </c>
      <c r="C6" s="37" t="s">
        <v>17</v>
      </c>
      <c r="D6" s="8">
        <v>16</v>
      </c>
      <c r="E6" s="8">
        <v>16</v>
      </c>
      <c r="F6" s="8">
        <v>18</v>
      </c>
      <c r="G6" s="8">
        <v>16</v>
      </c>
      <c r="H6" s="8">
        <v>14.5</v>
      </c>
      <c r="I6" s="9">
        <v>18</v>
      </c>
      <c r="J6" s="38">
        <f t="shared" si="1"/>
        <v>14.5</v>
      </c>
      <c r="L6" s="47">
        <v>1.0000000000000009</v>
      </c>
      <c r="M6" s="48">
        <v>0</v>
      </c>
      <c r="O6" s="53">
        <f t="shared" si="0"/>
        <v>13.5</v>
      </c>
      <c r="P6" s="46" t="s">
        <v>54</v>
      </c>
      <c r="Q6" s="56">
        <f>Data!F19</f>
        <v>13.5</v>
      </c>
    </row>
    <row r="7" spans="2:17" x14ac:dyDescent="0.35">
      <c r="B7" s="36" t="s">
        <v>12</v>
      </c>
      <c r="C7" s="37" t="s">
        <v>18</v>
      </c>
      <c r="D7" s="8">
        <v>8.5</v>
      </c>
      <c r="E7" s="8">
        <v>9.5</v>
      </c>
      <c r="F7" s="8">
        <v>7</v>
      </c>
      <c r="G7" s="8">
        <v>8.5</v>
      </c>
      <c r="H7" s="8">
        <v>8.5</v>
      </c>
      <c r="I7" s="9">
        <v>7</v>
      </c>
      <c r="J7" s="38">
        <f t="shared" si="1"/>
        <v>8.5</v>
      </c>
      <c r="L7" s="47">
        <v>1.2500000000000004</v>
      </c>
      <c r="M7" s="48">
        <v>0</v>
      </c>
      <c r="O7" s="53">
        <f t="shared" si="0"/>
        <v>7.25</v>
      </c>
      <c r="P7" s="46" t="s">
        <v>54</v>
      </c>
      <c r="Q7" s="56">
        <f>Data!F20</f>
        <v>7.25</v>
      </c>
    </row>
    <row r="8" spans="2:17" x14ac:dyDescent="0.35">
      <c r="B8" s="36" t="s">
        <v>28</v>
      </c>
      <c r="C8" s="37" t="s">
        <v>42</v>
      </c>
      <c r="D8" s="39">
        <f>Data!E39</f>
        <v>16.599999999999998</v>
      </c>
      <c r="E8" s="39">
        <f>Data!F39</f>
        <v>14.4</v>
      </c>
      <c r="F8" s="39">
        <f>Data!G39</f>
        <v>11.25</v>
      </c>
      <c r="G8" s="39">
        <f>Data!H39</f>
        <v>11.125</v>
      </c>
      <c r="H8" s="39">
        <f>Data!I39</f>
        <v>11.049999999999999</v>
      </c>
      <c r="I8" s="39">
        <f>Data!J39</f>
        <v>10.08</v>
      </c>
      <c r="J8" s="38">
        <f t="shared" si="1"/>
        <v>11.049999999999999</v>
      </c>
      <c r="L8" s="47">
        <v>0</v>
      </c>
      <c r="M8" s="48">
        <v>1.2500000000000031</v>
      </c>
      <c r="O8" s="53">
        <f t="shared" si="0"/>
        <v>12.300000000000002</v>
      </c>
      <c r="P8" s="46" t="s">
        <v>54</v>
      </c>
      <c r="Q8" s="56">
        <f>Data!F21</f>
        <v>12.3</v>
      </c>
    </row>
    <row r="9" spans="2:17" x14ac:dyDescent="0.35">
      <c r="B9" s="36" t="s">
        <v>13</v>
      </c>
      <c r="C9" s="37" t="s">
        <v>18</v>
      </c>
      <c r="D9" s="8">
        <v>9</v>
      </c>
      <c r="E9" s="8">
        <v>8</v>
      </c>
      <c r="F9" s="8">
        <v>6.5</v>
      </c>
      <c r="G9" s="8">
        <v>8.5</v>
      </c>
      <c r="H9" s="8">
        <v>8.5</v>
      </c>
      <c r="I9" s="9">
        <v>7</v>
      </c>
      <c r="J9" s="38">
        <f t="shared" si="1"/>
        <v>8.5</v>
      </c>
      <c r="L9" s="47">
        <v>0</v>
      </c>
      <c r="M9" s="48">
        <v>0</v>
      </c>
      <c r="O9" s="53">
        <f t="shared" si="0"/>
        <v>8.5</v>
      </c>
      <c r="P9" s="46" t="s">
        <v>54</v>
      </c>
      <c r="Q9" s="56">
        <f>Data!F22</f>
        <v>8.5</v>
      </c>
    </row>
    <row r="10" spans="2:17" x14ac:dyDescent="0.35">
      <c r="B10" s="36" t="s">
        <v>14</v>
      </c>
      <c r="C10" s="37" t="s">
        <v>14</v>
      </c>
      <c r="D10" s="8">
        <v>9</v>
      </c>
      <c r="E10" s="8">
        <v>3</v>
      </c>
      <c r="F10" s="8">
        <v>5</v>
      </c>
      <c r="G10" s="8">
        <v>2</v>
      </c>
      <c r="H10" s="8">
        <v>1</v>
      </c>
      <c r="I10" s="9">
        <v>2</v>
      </c>
      <c r="J10" s="38">
        <f t="shared" si="1"/>
        <v>1</v>
      </c>
      <c r="L10" s="47">
        <v>0</v>
      </c>
      <c r="M10" s="48">
        <v>2.1999999999999997</v>
      </c>
      <c r="O10" s="53">
        <f t="shared" si="0"/>
        <v>3.1999999999999997</v>
      </c>
      <c r="P10" s="46" t="s">
        <v>54</v>
      </c>
      <c r="Q10" s="56">
        <f>Data!F23</f>
        <v>3.2</v>
      </c>
    </row>
    <row r="11" spans="2:17" ht="15" thickBot="1" x14ac:dyDescent="0.4">
      <c r="B11" s="40" t="s">
        <v>15</v>
      </c>
      <c r="C11" s="41" t="s">
        <v>20</v>
      </c>
      <c r="D11" s="21">
        <v>2</v>
      </c>
      <c r="E11" s="21">
        <v>3.2</v>
      </c>
      <c r="F11" s="21">
        <v>15.4</v>
      </c>
      <c r="G11" s="21">
        <v>4</v>
      </c>
      <c r="H11" s="21">
        <v>2.5</v>
      </c>
      <c r="I11" s="22">
        <v>10.5</v>
      </c>
      <c r="J11" s="42">
        <f t="shared" si="1"/>
        <v>2.5</v>
      </c>
      <c r="L11" s="49">
        <v>0</v>
      </c>
      <c r="M11" s="50">
        <v>2.9999999999999991</v>
      </c>
      <c r="O11" s="54">
        <f t="shared" si="0"/>
        <v>5.4999999999999991</v>
      </c>
      <c r="P11" s="46" t="s">
        <v>54</v>
      </c>
      <c r="Q11" s="57">
        <f>Data!F24</f>
        <v>5.5</v>
      </c>
    </row>
    <row r="13" spans="2:17" x14ac:dyDescent="0.35">
      <c r="L13" t="s">
        <v>57</v>
      </c>
    </row>
    <row r="14" spans="2:17" x14ac:dyDescent="0.35">
      <c r="C14" s="43" t="s">
        <v>49</v>
      </c>
      <c r="D14" s="44">
        <v>0</v>
      </c>
      <c r="E14" s="44">
        <v>0</v>
      </c>
      <c r="F14" s="44">
        <v>0</v>
      </c>
      <c r="G14" s="44">
        <v>0</v>
      </c>
      <c r="H14" s="44">
        <v>1</v>
      </c>
      <c r="I14" s="44">
        <v>0</v>
      </c>
      <c r="J14" s="45">
        <f>SUM(Location_Selection)</f>
        <v>1</v>
      </c>
      <c r="K14" s="46" t="s">
        <v>54</v>
      </c>
      <c r="L14" s="58">
        <v>1</v>
      </c>
    </row>
    <row r="16" spans="2:17" ht="15" thickBot="1" x14ac:dyDescent="0.4">
      <c r="D16" s="65" t="s">
        <v>61</v>
      </c>
      <c r="E16" s="65"/>
      <c r="H16" s="51" t="s">
        <v>62</v>
      </c>
      <c r="I16" s="51"/>
      <c r="J16" s="51"/>
      <c r="L16" s="94" t="s">
        <v>58</v>
      </c>
      <c r="M16" s="94"/>
    </row>
    <row r="17" spans="3:17" ht="29.5" thickBot="1" x14ac:dyDescent="0.4">
      <c r="D17" s="68" t="s">
        <v>51</v>
      </c>
      <c r="E17" s="69" t="s">
        <v>52</v>
      </c>
      <c r="H17" s="68" t="s">
        <v>51</v>
      </c>
      <c r="I17" s="69" t="s">
        <v>52</v>
      </c>
      <c r="L17" s="32" t="s">
        <v>51</v>
      </c>
      <c r="M17" s="33" t="s">
        <v>52</v>
      </c>
      <c r="O17" s="35" t="s">
        <v>59</v>
      </c>
      <c r="Q17" s="35" t="s">
        <v>60</v>
      </c>
    </row>
    <row r="18" spans="3:17" ht="15" thickBot="1" x14ac:dyDescent="0.4">
      <c r="C18" s="66" t="s">
        <v>9</v>
      </c>
      <c r="D18" s="71">
        <f>1/$Q4</f>
        <v>9.9900099900099903E-2</v>
      </c>
      <c r="E18" s="72">
        <f>1/$Q4</f>
        <v>9.9900099900099903E-2</v>
      </c>
      <c r="H18" s="77">
        <f t="array" ref="H18:I25">Penalty_Weights*Normalization_Constants*Deviations</f>
        <v>0</v>
      </c>
      <c r="I18" s="78">
        <v>0.25474525474525422</v>
      </c>
      <c r="L18" s="59"/>
      <c r="M18" s="60">
        <v>5</v>
      </c>
      <c r="O18" s="63">
        <f>SUMPRODUCT(Penalty_Weights*Normalization_Constants*Deviations)</f>
        <v>1.9078935937403816</v>
      </c>
      <c r="Q18" s="64">
        <v>0.77464788732394285</v>
      </c>
    </row>
    <row r="19" spans="3:17" x14ac:dyDescent="0.35">
      <c r="C19" s="66" t="s">
        <v>10</v>
      </c>
      <c r="D19" s="73">
        <f t="shared" ref="D19:E19" si="2">1/$Q5</f>
        <v>7.0422535211267609E-2</v>
      </c>
      <c r="E19" s="74">
        <f t="shared" si="2"/>
        <v>7.0422535211267609E-2</v>
      </c>
      <c r="H19" s="79">
        <v>0</v>
      </c>
      <c r="I19" s="80">
        <v>0.77464788732394252</v>
      </c>
      <c r="L19" s="59"/>
      <c r="M19" s="60">
        <v>5</v>
      </c>
    </row>
    <row r="20" spans="3:17" x14ac:dyDescent="0.35">
      <c r="C20" s="66" t="s">
        <v>11</v>
      </c>
      <c r="D20" s="73">
        <f t="shared" ref="D20:E20" si="3">1/$Q6</f>
        <v>7.407407407407407E-2</v>
      </c>
      <c r="E20" s="74">
        <f t="shared" si="3"/>
        <v>7.407407407407407E-2</v>
      </c>
      <c r="H20" s="79">
        <v>0.37037037037037068</v>
      </c>
      <c r="I20" s="80">
        <v>0</v>
      </c>
      <c r="L20" s="59">
        <v>5</v>
      </c>
      <c r="M20" s="60"/>
    </row>
    <row r="21" spans="3:17" x14ac:dyDescent="0.35">
      <c r="C21" s="66" t="s">
        <v>12</v>
      </c>
      <c r="D21" s="73">
        <f t="shared" ref="D21:E21" si="4">1/$Q7</f>
        <v>0.13793103448275862</v>
      </c>
      <c r="E21" s="74">
        <f t="shared" si="4"/>
        <v>0.13793103448275862</v>
      </c>
      <c r="H21" s="79">
        <v>0</v>
      </c>
      <c r="I21" s="80">
        <v>0</v>
      </c>
      <c r="L21" s="59"/>
      <c r="M21" s="60">
        <v>5</v>
      </c>
    </row>
    <row r="22" spans="3:17" x14ac:dyDescent="0.35">
      <c r="C22" s="66" t="s">
        <v>28</v>
      </c>
      <c r="D22" s="73">
        <f t="shared" ref="D22:E22" si="5">1/$Q8</f>
        <v>8.1300813008130079E-2</v>
      </c>
      <c r="E22" s="74">
        <f t="shared" si="5"/>
        <v>8.1300813008130079E-2</v>
      </c>
      <c r="H22" s="79">
        <v>0</v>
      </c>
      <c r="I22" s="80">
        <v>0.50813008130081427</v>
      </c>
      <c r="L22" s="59"/>
      <c r="M22" s="60">
        <v>5</v>
      </c>
    </row>
    <row r="23" spans="3:17" x14ac:dyDescent="0.35">
      <c r="C23" s="66" t="s">
        <v>13</v>
      </c>
      <c r="D23" s="73">
        <f t="shared" ref="D23:E23" si="6">1/$Q9</f>
        <v>0.11764705882352941</v>
      </c>
      <c r="E23" s="74">
        <f t="shared" si="6"/>
        <v>0.11764705882352941</v>
      </c>
      <c r="H23" s="79">
        <v>0</v>
      </c>
      <c r="I23" s="80">
        <v>0</v>
      </c>
      <c r="L23" s="59"/>
      <c r="M23" s="60">
        <v>5</v>
      </c>
    </row>
    <row r="24" spans="3:17" x14ac:dyDescent="0.35">
      <c r="C24" s="66" t="s">
        <v>14</v>
      </c>
      <c r="D24" s="73">
        <f t="shared" ref="D24:E24" si="7">1/$Q10</f>
        <v>0.3125</v>
      </c>
      <c r="E24" s="74">
        <f t="shared" si="7"/>
        <v>0.3125</v>
      </c>
      <c r="H24" s="79">
        <v>0</v>
      </c>
      <c r="I24" s="80">
        <v>0</v>
      </c>
      <c r="L24" s="59">
        <v>5</v>
      </c>
      <c r="M24" s="60"/>
    </row>
    <row r="25" spans="3:17" ht="15" thickBot="1" x14ac:dyDescent="0.4">
      <c r="C25" s="66" t="s">
        <v>15</v>
      </c>
      <c r="D25" s="75">
        <f t="shared" ref="D25:E25" si="8">1/$Q11</f>
        <v>0.18181818181818182</v>
      </c>
      <c r="E25" s="76">
        <f t="shared" si="8"/>
        <v>0.18181818181818182</v>
      </c>
      <c r="H25" s="81">
        <v>0</v>
      </c>
      <c r="I25" s="82">
        <v>0</v>
      </c>
      <c r="L25" s="61">
        <v>5</v>
      </c>
      <c r="M25" s="62"/>
    </row>
  </sheetData>
  <mergeCells count="3">
    <mergeCell ref="L2:M2"/>
    <mergeCell ref="O2:Q2"/>
    <mergeCell ref="L16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4C32-A3C8-4E9F-A469-0318C989C9A0}">
  <dimension ref="B2:Q25"/>
  <sheetViews>
    <sheetView workbookViewId="0">
      <selection activeCell="K14" sqref="K14"/>
    </sheetView>
  </sheetViews>
  <sheetFormatPr defaultRowHeight="14.5" x14ac:dyDescent="0.35"/>
  <cols>
    <col min="2" max="2" width="28.54296875" bestFit="1" customWidth="1"/>
    <col min="3" max="3" width="22.36328125" bestFit="1" customWidth="1"/>
    <col min="4" max="9" width="9.6328125" customWidth="1"/>
    <col min="15" max="15" width="16.7265625" bestFit="1" customWidth="1"/>
  </cols>
  <sheetData>
    <row r="2" spans="2:17" ht="15" thickBot="1" x14ac:dyDescent="0.4">
      <c r="L2" s="94" t="s">
        <v>50</v>
      </c>
      <c r="M2" s="94"/>
      <c r="O2" s="94" t="s">
        <v>53</v>
      </c>
      <c r="P2" s="94"/>
      <c r="Q2" s="94"/>
    </row>
    <row r="3" spans="2:17" ht="58.5" thickBot="1" x14ac:dyDescent="0.4">
      <c r="B3" s="32" t="s">
        <v>7</v>
      </c>
      <c r="C3" s="33" t="s">
        <v>8</v>
      </c>
      <c r="D3" s="34" t="s">
        <v>0</v>
      </c>
      <c r="E3" s="34" t="s">
        <v>1</v>
      </c>
      <c r="F3" s="34" t="s">
        <v>2</v>
      </c>
      <c r="G3" s="34" t="s">
        <v>3</v>
      </c>
      <c r="H3" s="34" t="s">
        <v>4</v>
      </c>
      <c r="I3" s="33" t="s">
        <v>5</v>
      </c>
      <c r="J3" s="35" t="s">
        <v>48</v>
      </c>
      <c r="L3" s="32" t="s">
        <v>51</v>
      </c>
      <c r="M3" s="33" t="s">
        <v>52</v>
      </c>
      <c r="O3" s="70" t="s">
        <v>55</v>
      </c>
      <c r="Q3" s="70" t="s">
        <v>56</v>
      </c>
    </row>
    <row r="4" spans="2:17" x14ac:dyDescent="0.35">
      <c r="B4" s="36" t="s">
        <v>9</v>
      </c>
      <c r="C4" s="37" t="s">
        <v>43</v>
      </c>
      <c r="D4" s="8">
        <v>7.2</v>
      </c>
      <c r="E4" s="8">
        <v>10.4</v>
      </c>
      <c r="F4" s="8">
        <v>12.5</v>
      </c>
      <c r="G4" s="8">
        <v>10.5</v>
      </c>
      <c r="H4" s="8">
        <v>9.5</v>
      </c>
      <c r="I4" s="9">
        <v>11.7</v>
      </c>
      <c r="J4" s="38">
        <f>SUMPRODUCT(D4:I4,Location_Selection)</f>
        <v>9.5</v>
      </c>
      <c r="L4" s="47">
        <v>0</v>
      </c>
      <c r="M4" s="48">
        <v>0.5099999999999989</v>
      </c>
      <c r="O4" s="52">
        <f t="shared" ref="O4:O11" si="0">Level_Achieved-Amount_Over+Amount_Under</f>
        <v>10.009999999999998</v>
      </c>
      <c r="P4" s="46" t="s">
        <v>54</v>
      </c>
      <c r="Q4" s="55">
        <f>Data!F17</f>
        <v>10.01</v>
      </c>
    </row>
    <row r="5" spans="2:17" x14ac:dyDescent="0.35">
      <c r="B5" s="36" t="s">
        <v>10</v>
      </c>
      <c r="C5" s="37" t="s">
        <v>43</v>
      </c>
      <c r="D5" s="8">
        <v>8</v>
      </c>
      <c r="E5" s="8">
        <v>12</v>
      </c>
      <c r="F5" s="8">
        <v>15</v>
      </c>
      <c r="G5" s="8">
        <v>8.5</v>
      </c>
      <c r="H5" s="8">
        <v>12</v>
      </c>
      <c r="I5" s="9">
        <v>15</v>
      </c>
      <c r="J5" s="38">
        <f t="shared" ref="J5:J11" si="1">SUMPRODUCT(D5:I5,Location_Selection)</f>
        <v>12</v>
      </c>
      <c r="L5" s="47">
        <v>0</v>
      </c>
      <c r="M5" s="48">
        <v>2.1999999999999966</v>
      </c>
      <c r="O5" s="53">
        <f t="shared" si="0"/>
        <v>14.199999999999996</v>
      </c>
      <c r="P5" s="46" t="s">
        <v>54</v>
      </c>
      <c r="Q5" s="56">
        <f>Data!F18</f>
        <v>14.2</v>
      </c>
    </row>
    <row r="6" spans="2:17" x14ac:dyDescent="0.35">
      <c r="B6" s="36" t="s">
        <v>11</v>
      </c>
      <c r="C6" s="37" t="s">
        <v>17</v>
      </c>
      <c r="D6" s="8">
        <v>16</v>
      </c>
      <c r="E6" s="8">
        <v>16</v>
      </c>
      <c r="F6" s="8">
        <v>18</v>
      </c>
      <c r="G6" s="8">
        <v>16</v>
      </c>
      <c r="H6" s="8">
        <v>14.5</v>
      </c>
      <c r="I6" s="9">
        <v>18</v>
      </c>
      <c r="J6" s="38">
        <f t="shared" si="1"/>
        <v>14.5</v>
      </c>
      <c r="L6" s="47">
        <v>1.0000000000000007</v>
      </c>
      <c r="M6" s="48">
        <v>0</v>
      </c>
      <c r="O6" s="53">
        <f t="shared" si="0"/>
        <v>13.5</v>
      </c>
      <c r="P6" s="46" t="s">
        <v>54</v>
      </c>
      <c r="Q6" s="56">
        <f>Data!F19</f>
        <v>13.5</v>
      </c>
    </row>
    <row r="7" spans="2:17" x14ac:dyDescent="0.35">
      <c r="B7" s="36" t="s">
        <v>12</v>
      </c>
      <c r="C7" s="37" t="s">
        <v>18</v>
      </c>
      <c r="D7" s="8">
        <v>8.5</v>
      </c>
      <c r="E7" s="8">
        <v>9.5</v>
      </c>
      <c r="F7" s="8">
        <v>7</v>
      </c>
      <c r="G7" s="8">
        <v>8.5</v>
      </c>
      <c r="H7" s="8">
        <v>8.5</v>
      </c>
      <c r="I7" s="9">
        <v>7</v>
      </c>
      <c r="J7" s="38">
        <f t="shared" si="1"/>
        <v>8.5</v>
      </c>
      <c r="L7" s="47">
        <v>1.25</v>
      </c>
      <c r="M7" s="48">
        <v>0</v>
      </c>
      <c r="O7" s="53">
        <f t="shared" si="0"/>
        <v>7.25</v>
      </c>
      <c r="P7" s="46" t="s">
        <v>54</v>
      </c>
      <c r="Q7" s="56">
        <f>Data!F20</f>
        <v>7.25</v>
      </c>
    </row>
    <row r="8" spans="2:17" x14ac:dyDescent="0.35">
      <c r="B8" s="36" t="s">
        <v>28</v>
      </c>
      <c r="C8" s="37" t="s">
        <v>42</v>
      </c>
      <c r="D8" s="39">
        <f>Data!E39</f>
        <v>16.599999999999998</v>
      </c>
      <c r="E8" s="39">
        <f>Data!F39</f>
        <v>14.4</v>
      </c>
      <c r="F8" s="39">
        <f>Data!G39</f>
        <v>11.25</v>
      </c>
      <c r="G8" s="39">
        <f>Data!H39</f>
        <v>11.125</v>
      </c>
      <c r="H8" s="39">
        <f>Data!I39</f>
        <v>11.049999999999999</v>
      </c>
      <c r="I8" s="39">
        <f>Data!J39</f>
        <v>10.08</v>
      </c>
      <c r="J8" s="38">
        <f t="shared" si="1"/>
        <v>11.049999999999999</v>
      </c>
      <c r="L8" s="47">
        <v>0</v>
      </c>
      <c r="M8" s="48">
        <v>1.2500000000000036</v>
      </c>
      <c r="O8" s="53">
        <f t="shared" si="0"/>
        <v>12.300000000000002</v>
      </c>
      <c r="P8" s="46" t="s">
        <v>54</v>
      </c>
      <c r="Q8" s="56">
        <f>Data!F21</f>
        <v>12.3</v>
      </c>
    </row>
    <row r="9" spans="2:17" x14ac:dyDescent="0.35">
      <c r="B9" s="36" t="s">
        <v>13</v>
      </c>
      <c r="C9" s="37" t="s">
        <v>18</v>
      </c>
      <c r="D9" s="8">
        <v>9</v>
      </c>
      <c r="E9" s="8">
        <v>8</v>
      </c>
      <c r="F9" s="8">
        <v>6.5</v>
      </c>
      <c r="G9" s="8">
        <v>8.5</v>
      </c>
      <c r="H9" s="8">
        <v>8.5</v>
      </c>
      <c r="I9" s="9">
        <v>7</v>
      </c>
      <c r="J9" s="38">
        <f t="shared" si="1"/>
        <v>8.5</v>
      </c>
      <c r="L9" s="47">
        <v>0</v>
      </c>
      <c r="M9" s="48">
        <v>6.0715321659188248E-18</v>
      </c>
      <c r="O9" s="53">
        <f t="shared" si="0"/>
        <v>8.5</v>
      </c>
      <c r="P9" s="46" t="s">
        <v>54</v>
      </c>
      <c r="Q9" s="56">
        <f>Data!F22</f>
        <v>8.5</v>
      </c>
    </row>
    <row r="10" spans="2:17" x14ac:dyDescent="0.35">
      <c r="B10" s="36" t="s">
        <v>14</v>
      </c>
      <c r="C10" s="37" t="s">
        <v>14</v>
      </c>
      <c r="D10" s="8">
        <v>9</v>
      </c>
      <c r="E10" s="8">
        <v>3</v>
      </c>
      <c r="F10" s="8">
        <v>5</v>
      </c>
      <c r="G10" s="8">
        <v>2</v>
      </c>
      <c r="H10" s="8">
        <v>1</v>
      </c>
      <c r="I10" s="9">
        <v>2</v>
      </c>
      <c r="J10" s="38">
        <f t="shared" si="1"/>
        <v>1</v>
      </c>
      <c r="L10" s="47">
        <v>0</v>
      </c>
      <c r="M10" s="48">
        <v>2.2000000000000002</v>
      </c>
      <c r="O10" s="53">
        <f t="shared" si="0"/>
        <v>3.2</v>
      </c>
      <c r="P10" s="46" t="s">
        <v>54</v>
      </c>
      <c r="Q10" s="56">
        <f>Data!F23</f>
        <v>3.2</v>
      </c>
    </row>
    <row r="11" spans="2:17" ht="15" thickBot="1" x14ac:dyDescent="0.4">
      <c r="B11" s="40" t="s">
        <v>15</v>
      </c>
      <c r="C11" s="41" t="s">
        <v>20</v>
      </c>
      <c r="D11" s="21">
        <v>2</v>
      </c>
      <c r="E11" s="21">
        <v>3.2</v>
      </c>
      <c r="F11" s="21">
        <v>15.4</v>
      </c>
      <c r="G11" s="21">
        <v>4</v>
      </c>
      <c r="H11" s="21">
        <v>2.5</v>
      </c>
      <c r="I11" s="22">
        <v>10.5</v>
      </c>
      <c r="J11" s="42">
        <f t="shared" si="1"/>
        <v>2.5</v>
      </c>
      <c r="L11" s="49">
        <v>0</v>
      </c>
      <c r="M11" s="50">
        <v>2.9999999999999973</v>
      </c>
      <c r="O11" s="54">
        <f t="shared" si="0"/>
        <v>5.4999999999999973</v>
      </c>
      <c r="P11" s="46" t="s">
        <v>54</v>
      </c>
      <c r="Q11" s="57">
        <f>Data!F24</f>
        <v>5.5</v>
      </c>
    </row>
    <row r="13" spans="2:17" x14ac:dyDescent="0.35">
      <c r="L13" t="s">
        <v>57</v>
      </c>
    </row>
    <row r="14" spans="2:17" x14ac:dyDescent="0.35">
      <c r="B14" t="str">
        <f>IF(D14=1,D3,IF(E14=1,E3,IF(F14=1,F3,IF(G14=1,G3,IF(H14=1,H3,I3)))))</f>
        <v>Ambalpadi</v>
      </c>
      <c r="C14" s="43" t="s">
        <v>49</v>
      </c>
      <c r="D14" s="44">
        <v>0</v>
      </c>
      <c r="E14" s="44">
        <v>0</v>
      </c>
      <c r="F14" s="44">
        <v>0</v>
      </c>
      <c r="G14" s="44">
        <v>0</v>
      </c>
      <c r="H14" s="44">
        <v>1</v>
      </c>
      <c r="I14" s="44">
        <v>0</v>
      </c>
      <c r="J14" s="45">
        <f>SUM(Location_Selection)</f>
        <v>1</v>
      </c>
      <c r="K14" s="46" t="s">
        <v>54</v>
      </c>
      <c r="L14" s="58">
        <v>1</v>
      </c>
    </row>
    <row r="16" spans="2:17" ht="15" thickBot="1" x14ac:dyDescent="0.4">
      <c r="D16" s="65" t="s">
        <v>61</v>
      </c>
      <c r="E16" s="65"/>
      <c r="H16" s="51" t="s">
        <v>62</v>
      </c>
      <c r="I16" s="51"/>
      <c r="J16" s="51"/>
      <c r="L16" s="94" t="s">
        <v>58</v>
      </c>
      <c r="M16" s="94"/>
    </row>
    <row r="17" spans="3:17" ht="29.5" thickBot="1" x14ac:dyDescent="0.4">
      <c r="D17" s="68" t="s">
        <v>51</v>
      </c>
      <c r="E17" s="69" t="s">
        <v>52</v>
      </c>
      <c r="H17" s="68" t="s">
        <v>51</v>
      </c>
      <c r="I17" s="69" t="s">
        <v>52</v>
      </c>
      <c r="L17" s="32" t="s">
        <v>51</v>
      </c>
      <c r="M17" s="33" t="s">
        <v>52</v>
      </c>
      <c r="O17" s="35" t="s">
        <v>59</v>
      </c>
      <c r="Q17" s="35" t="s">
        <v>60</v>
      </c>
    </row>
    <row r="18" spans="3:17" ht="15" thickBot="1" x14ac:dyDescent="0.4">
      <c r="C18" s="66" t="s">
        <v>9</v>
      </c>
      <c r="D18" s="71">
        <f>1/$Q4</f>
        <v>9.9900099900099903E-2</v>
      </c>
      <c r="E18" s="72">
        <f>1/$Q4</f>
        <v>9.9900099900099903E-2</v>
      </c>
      <c r="H18" s="77">
        <f t="array" ref="H18:I25">Penalty_Weights*Normalization_Constants*Deviations</f>
        <v>0</v>
      </c>
      <c r="I18" s="78">
        <v>1.2737262737262711</v>
      </c>
      <c r="L18" s="59"/>
      <c r="M18" s="60">
        <v>25</v>
      </c>
      <c r="O18" s="63">
        <f>SUMPRODUCT(Penalty_Weights*Normalization_Constants*Deviations)</f>
        <v>6.0091487453218795</v>
      </c>
      <c r="Q18" s="64">
        <v>1.2737262737262718</v>
      </c>
    </row>
    <row r="19" spans="3:17" x14ac:dyDescent="0.35">
      <c r="C19" s="66" t="s">
        <v>10</v>
      </c>
      <c r="D19" s="73">
        <f t="shared" ref="D19:E25" si="2">1/$Q5</f>
        <v>7.0422535211267609E-2</v>
      </c>
      <c r="E19" s="74">
        <f t="shared" si="2"/>
        <v>7.0422535211267609E-2</v>
      </c>
      <c r="H19" s="79">
        <v>0</v>
      </c>
      <c r="I19" s="80">
        <v>2.478873239436616</v>
      </c>
      <c r="L19" s="59"/>
      <c r="M19" s="60">
        <v>16</v>
      </c>
    </row>
    <row r="20" spans="3:17" x14ac:dyDescent="0.35">
      <c r="C20" s="66" t="s">
        <v>11</v>
      </c>
      <c r="D20" s="73">
        <f t="shared" si="2"/>
        <v>7.407407407407407E-2</v>
      </c>
      <c r="E20" s="74">
        <f t="shared" si="2"/>
        <v>7.407407407407407E-2</v>
      </c>
      <c r="H20" s="79">
        <v>1.0370370370370376</v>
      </c>
      <c r="I20" s="80">
        <v>0</v>
      </c>
      <c r="L20" s="59">
        <v>14</v>
      </c>
      <c r="M20" s="60"/>
    </row>
    <row r="21" spans="3:17" x14ac:dyDescent="0.35">
      <c r="C21" s="66" t="s">
        <v>12</v>
      </c>
      <c r="D21" s="73">
        <f t="shared" si="2"/>
        <v>0.13793103448275862</v>
      </c>
      <c r="E21" s="74">
        <f t="shared" si="2"/>
        <v>0.13793103448275862</v>
      </c>
      <c r="H21" s="79">
        <v>0</v>
      </c>
      <c r="I21" s="80">
        <v>0</v>
      </c>
      <c r="L21" s="59"/>
      <c r="M21" s="60">
        <v>9</v>
      </c>
    </row>
    <row r="22" spans="3:17" x14ac:dyDescent="0.35">
      <c r="C22" s="66" t="s">
        <v>28</v>
      </c>
      <c r="D22" s="73">
        <f t="shared" si="2"/>
        <v>8.1300813008130079E-2</v>
      </c>
      <c r="E22" s="74">
        <f t="shared" si="2"/>
        <v>8.1300813008130079E-2</v>
      </c>
      <c r="H22" s="79">
        <v>0</v>
      </c>
      <c r="I22" s="80">
        <v>1.2195121951219547</v>
      </c>
      <c r="L22" s="59"/>
      <c r="M22" s="60">
        <v>12</v>
      </c>
    </row>
    <row r="23" spans="3:17" x14ac:dyDescent="0.35">
      <c r="C23" s="66" t="s">
        <v>13</v>
      </c>
      <c r="D23" s="73">
        <f t="shared" si="2"/>
        <v>0.11764705882352941</v>
      </c>
      <c r="E23" s="74">
        <f t="shared" si="2"/>
        <v>0.11764705882352941</v>
      </c>
      <c r="H23" s="79">
        <v>0</v>
      </c>
      <c r="I23" s="80">
        <v>7.14297901872803E-18</v>
      </c>
      <c r="L23" s="59"/>
      <c r="M23" s="60">
        <v>10</v>
      </c>
    </row>
    <row r="24" spans="3:17" x14ac:dyDescent="0.35">
      <c r="C24" s="66" t="s">
        <v>14</v>
      </c>
      <c r="D24" s="73">
        <f t="shared" si="2"/>
        <v>0.3125</v>
      </c>
      <c r="E24" s="74">
        <f t="shared" si="2"/>
        <v>0.3125</v>
      </c>
      <c r="H24" s="79">
        <v>0</v>
      </c>
      <c r="I24" s="80">
        <v>0</v>
      </c>
      <c r="L24" s="59">
        <v>10</v>
      </c>
      <c r="M24" s="60"/>
    </row>
    <row r="25" spans="3:17" ht="15" thickBot="1" x14ac:dyDescent="0.4">
      <c r="C25" s="66" t="s">
        <v>15</v>
      </c>
      <c r="D25" s="75">
        <f t="shared" si="2"/>
        <v>0.18181818181818182</v>
      </c>
      <c r="E25" s="76">
        <f t="shared" si="2"/>
        <v>0.18181818181818182</v>
      </c>
      <c r="H25" s="81">
        <v>0</v>
      </c>
      <c r="I25" s="82">
        <v>0</v>
      </c>
      <c r="L25" s="61">
        <v>4</v>
      </c>
      <c r="M25" s="62"/>
    </row>
  </sheetData>
  <mergeCells count="3">
    <mergeCell ref="L2:M2"/>
    <mergeCell ref="O2:Q2"/>
    <mergeCell ref="L16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8E8C-F46C-4DC6-888D-EF05003672C7}">
  <dimension ref="B1:S25"/>
  <sheetViews>
    <sheetView topLeftCell="C1" workbookViewId="0">
      <selection activeCell="B1" sqref="B1"/>
    </sheetView>
  </sheetViews>
  <sheetFormatPr defaultRowHeight="14.5" x14ac:dyDescent="0.35"/>
  <cols>
    <col min="2" max="2" width="28.54296875" bestFit="1" customWidth="1"/>
    <col min="3" max="3" width="22.36328125" bestFit="1" customWidth="1"/>
    <col min="4" max="9" width="9.6328125" customWidth="1"/>
    <col min="15" max="15" width="16.7265625" bestFit="1" customWidth="1"/>
  </cols>
  <sheetData>
    <row r="1" spans="2:19" x14ac:dyDescent="0.35">
      <c r="B1" s="87" t="s">
        <v>63</v>
      </c>
      <c r="C1" s="83" t="s">
        <v>64</v>
      </c>
    </row>
    <row r="2" spans="2:19" ht="15" thickBot="1" x14ac:dyDescent="0.4">
      <c r="L2" s="94" t="s">
        <v>50</v>
      </c>
      <c r="M2" s="94"/>
      <c r="O2" s="94" t="s">
        <v>53</v>
      </c>
      <c r="P2" s="94"/>
      <c r="Q2" s="94"/>
    </row>
    <row r="3" spans="2:19" ht="58.5" thickBot="1" x14ac:dyDescent="0.4">
      <c r="B3" s="32" t="s">
        <v>7</v>
      </c>
      <c r="C3" s="33" t="s">
        <v>8</v>
      </c>
      <c r="D3" s="34" t="s">
        <v>0</v>
      </c>
      <c r="E3" s="34" t="s">
        <v>1</v>
      </c>
      <c r="F3" s="34" t="s">
        <v>2</v>
      </c>
      <c r="G3" s="34" t="s">
        <v>3</v>
      </c>
      <c r="H3" s="34" t="s">
        <v>4</v>
      </c>
      <c r="I3" s="33" t="s">
        <v>5</v>
      </c>
      <c r="J3" s="35" t="s">
        <v>48</v>
      </c>
      <c r="L3" s="32" t="s">
        <v>51</v>
      </c>
      <c r="M3" s="33" t="s">
        <v>52</v>
      </c>
      <c r="O3" s="70" t="s">
        <v>55</v>
      </c>
      <c r="Q3" s="70" t="s">
        <v>56</v>
      </c>
    </row>
    <row r="4" spans="2:19" x14ac:dyDescent="0.35">
      <c r="B4" s="36" t="s">
        <v>9</v>
      </c>
      <c r="C4" s="37" t="s">
        <v>43</v>
      </c>
      <c r="D4" s="8">
        <v>7.2</v>
      </c>
      <c r="E4" s="8">
        <v>10.4</v>
      </c>
      <c r="F4" s="8">
        <v>12.5</v>
      </c>
      <c r="G4" s="8">
        <v>10.5</v>
      </c>
      <c r="H4" s="8">
        <v>9.5</v>
      </c>
      <c r="I4" s="9">
        <v>11.7</v>
      </c>
      <c r="J4" s="38">
        <f>SUMPRODUCT(D4:I4,Location_Selection)</f>
        <v>9.5</v>
      </c>
      <c r="L4" s="47">
        <v>0</v>
      </c>
      <c r="M4" s="48">
        <v>1.4900000000000013</v>
      </c>
      <c r="O4" s="52">
        <f t="shared" ref="O4:O11" si="0">Level_Achieved-Amount_Over+Amount_Under</f>
        <v>10.990000000000002</v>
      </c>
      <c r="P4" s="46" t="s">
        <v>54</v>
      </c>
      <c r="Q4" s="84">
        <f>Data!F17+1.96*Data!G17*S4</f>
        <v>10.99</v>
      </c>
      <c r="S4">
        <v>1</v>
      </c>
    </row>
    <row r="5" spans="2:19" x14ac:dyDescent="0.35">
      <c r="B5" s="36" t="s">
        <v>10</v>
      </c>
      <c r="C5" s="37" t="s">
        <v>43</v>
      </c>
      <c r="D5" s="8">
        <v>8</v>
      </c>
      <c r="E5" s="8">
        <v>12</v>
      </c>
      <c r="F5" s="8">
        <v>15</v>
      </c>
      <c r="G5" s="8">
        <v>8.5</v>
      </c>
      <c r="H5" s="8">
        <v>12</v>
      </c>
      <c r="I5" s="9">
        <v>15</v>
      </c>
      <c r="J5" s="38">
        <f t="shared" ref="J5:J11" si="1">SUMPRODUCT(D5:I5,Location_Selection)</f>
        <v>12</v>
      </c>
      <c r="L5" s="47">
        <v>0</v>
      </c>
      <c r="M5" s="48">
        <v>6.4139999999999979</v>
      </c>
      <c r="O5" s="53">
        <f t="shared" si="0"/>
        <v>18.413999999999998</v>
      </c>
      <c r="P5" s="46" t="s">
        <v>54</v>
      </c>
      <c r="Q5" s="85">
        <f>Data!F18+1.96*Data!G18*S5</f>
        <v>18.413999999999998</v>
      </c>
      <c r="S5">
        <v>1</v>
      </c>
    </row>
    <row r="6" spans="2:19" x14ac:dyDescent="0.35">
      <c r="B6" s="36" t="s">
        <v>11</v>
      </c>
      <c r="C6" s="37" t="s">
        <v>17</v>
      </c>
      <c r="D6" s="8">
        <v>16</v>
      </c>
      <c r="E6" s="8">
        <v>16</v>
      </c>
      <c r="F6" s="8">
        <v>18</v>
      </c>
      <c r="G6" s="8">
        <v>16</v>
      </c>
      <c r="H6" s="8">
        <v>14.5</v>
      </c>
      <c r="I6" s="9">
        <v>18</v>
      </c>
      <c r="J6" s="38">
        <f t="shared" si="1"/>
        <v>14.5</v>
      </c>
      <c r="L6" s="47">
        <v>2.4699999999999998</v>
      </c>
      <c r="M6" s="48">
        <v>0</v>
      </c>
      <c r="O6" s="53">
        <f t="shared" si="0"/>
        <v>12.030000000000001</v>
      </c>
      <c r="P6" s="46" t="s">
        <v>54</v>
      </c>
      <c r="Q6" s="85">
        <f>Data!F19+1.96*Data!G19*S6</f>
        <v>12.03</v>
      </c>
      <c r="S6">
        <v>-1</v>
      </c>
    </row>
    <row r="7" spans="2:19" x14ac:dyDescent="0.35">
      <c r="B7" s="36" t="s">
        <v>12</v>
      </c>
      <c r="C7" s="37" t="s">
        <v>18</v>
      </c>
      <c r="D7" s="8">
        <v>8.5</v>
      </c>
      <c r="E7" s="8">
        <v>9.5</v>
      </c>
      <c r="F7" s="8">
        <v>7</v>
      </c>
      <c r="G7" s="8">
        <v>8.5</v>
      </c>
      <c r="H7" s="8">
        <v>8.5</v>
      </c>
      <c r="I7" s="9">
        <v>7</v>
      </c>
      <c r="J7" s="38">
        <f t="shared" si="1"/>
        <v>8.5</v>
      </c>
      <c r="L7" s="47">
        <v>0</v>
      </c>
      <c r="M7" s="48">
        <v>1.2</v>
      </c>
      <c r="O7" s="53">
        <f t="shared" si="0"/>
        <v>9.6999999999999993</v>
      </c>
      <c r="P7" s="46" t="s">
        <v>54</v>
      </c>
      <c r="Q7" s="85">
        <f>Data!F20+1.96*Data!G20*S7</f>
        <v>9.6999999999999993</v>
      </c>
      <c r="S7">
        <v>1</v>
      </c>
    </row>
    <row r="8" spans="2:19" x14ac:dyDescent="0.35">
      <c r="B8" s="36" t="s">
        <v>28</v>
      </c>
      <c r="C8" s="37" t="s">
        <v>42</v>
      </c>
      <c r="D8" s="39">
        <f>Data!E39</f>
        <v>16.599999999999998</v>
      </c>
      <c r="E8" s="39">
        <f>Data!F39</f>
        <v>14.4</v>
      </c>
      <c r="F8" s="39">
        <f>Data!G39</f>
        <v>11.25</v>
      </c>
      <c r="G8" s="39">
        <f>Data!H39</f>
        <v>11.125</v>
      </c>
      <c r="H8" s="39">
        <f>Data!I39</f>
        <v>11.049999999999999</v>
      </c>
      <c r="I8" s="39">
        <f>Data!J39</f>
        <v>10.08</v>
      </c>
      <c r="J8" s="38">
        <f t="shared" si="1"/>
        <v>11.049999999999999</v>
      </c>
      <c r="L8" s="47">
        <v>0</v>
      </c>
      <c r="M8" s="48">
        <v>3.6216000000000039</v>
      </c>
      <c r="O8" s="53">
        <f t="shared" si="0"/>
        <v>14.671600000000003</v>
      </c>
      <c r="P8" s="46" t="s">
        <v>54</v>
      </c>
      <c r="Q8" s="85">
        <f>Data!F21+1.96*Data!G21*S8</f>
        <v>14.671600000000002</v>
      </c>
      <c r="S8">
        <v>1</v>
      </c>
    </row>
    <row r="9" spans="2:19" x14ac:dyDescent="0.35">
      <c r="B9" s="36" t="s">
        <v>13</v>
      </c>
      <c r="C9" s="37" t="s">
        <v>18</v>
      </c>
      <c r="D9" s="8">
        <v>9</v>
      </c>
      <c r="E9" s="8">
        <v>8</v>
      </c>
      <c r="F9" s="8">
        <v>6.5</v>
      </c>
      <c r="G9" s="8">
        <v>8.5</v>
      </c>
      <c r="H9" s="8">
        <v>8.5</v>
      </c>
      <c r="I9" s="9">
        <v>7</v>
      </c>
      <c r="J9" s="38">
        <f t="shared" si="1"/>
        <v>8.5</v>
      </c>
      <c r="L9" s="47">
        <v>0</v>
      </c>
      <c r="M9" s="48">
        <v>0.9800000000000002</v>
      </c>
      <c r="O9" s="53">
        <f t="shared" si="0"/>
        <v>9.48</v>
      </c>
      <c r="P9" s="46" t="s">
        <v>54</v>
      </c>
      <c r="Q9" s="85">
        <f>Data!F22+1.96*Data!G22*S9</f>
        <v>9.48</v>
      </c>
      <c r="S9">
        <v>1</v>
      </c>
    </row>
    <row r="10" spans="2:19" x14ac:dyDescent="0.35">
      <c r="B10" s="36" t="s">
        <v>14</v>
      </c>
      <c r="C10" s="37" t="s">
        <v>14</v>
      </c>
      <c r="D10" s="8">
        <v>9</v>
      </c>
      <c r="E10" s="8">
        <v>3</v>
      </c>
      <c r="F10" s="8">
        <v>5</v>
      </c>
      <c r="G10" s="8">
        <v>2</v>
      </c>
      <c r="H10" s="8">
        <v>1</v>
      </c>
      <c r="I10" s="9">
        <v>2</v>
      </c>
      <c r="J10" s="38">
        <f t="shared" si="1"/>
        <v>1</v>
      </c>
      <c r="L10" s="47">
        <v>0.42640000000000028</v>
      </c>
      <c r="M10" s="48">
        <v>0</v>
      </c>
      <c r="O10" s="53">
        <f t="shared" si="0"/>
        <v>0.57359999999999967</v>
      </c>
      <c r="P10" s="46" t="s">
        <v>54</v>
      </c>
      <c r="Q10" s="85">
        <f>Data!F23+1.96*Data!G23*S10</f>
        <v>0.57359999999999989</v>
      </c>
      <c r="S10">
        <v>-1</v>
      </c>
    </row>
    <row r="11" spans="2:19" ht="15" thickBot="1" x14ac:dyDescent="0.4">
      <c r="B11" s="40" t="s">
        <v>15</v>
      </c>
      <c r="C11" s="41" t="s">
        <v>20</v>
      </c>
      <c r="D11" s="21">
        <v>2</v>
      </c>
      <c r="E11" s="21">
        <v>3.2</v>
      </c>
      <c r="F11" s="21">
        <v>15.4</v>
      </c>
      <c r="G11" s="21">
        <v>4</v>
      </c>
      <c r="H11" s="21">
        <v>2.5</v>
      </c>
      <c r="I11" s="22">
        <v>10.5</v>
      </c>
      <c r="J11" s="42">
        <f t="shared" si="1"/>
        <v>2.5</v>
      </c>
      <c r="L11" s="49">
        <v>0</v>
      </c>
      <c r="M11" s="50">
        <v>2.9411999999999998</v>
      </c>
      <c r="O11" s="54">
        <f t="shared" si="0"/>
        <v>5.4412000000000003</v>
      </c>
      <c r="P11" s="46" t="s">
        <v>54</v>
      </c>
      <c r="Q11" s="86">
        <f>Data!F24+1.96*Data!G24*S11</f>
        <v>5.4412000000000003</v>
      </c>
      <c r="S11">
        <v>-1</v>
      </c>
    </row>
    <row r="13" spans="2:19" x14ac:dyDescent="0.35">
      <c r="L13" t="s">
        <v>57</v>
      </c>
    </row>
    <row r="14" spans="2:19" x14ac:dyDescent="0.35">
      <c r="C14" s="43" t="s">
        <v>49</v>
      </c>
      <c r="D14" s="44">
        <v>0</v>
      </c>
      <c r="E14" s="44">
        <v>0</v>
      </c>
      <c r="F14" s="44">
        <v>0</v>
      </c>
      <c r="G14" s="44">
        <v>0</v>
      </c>
      <c r="H14" s="44">
        <v>1</v>
      </c>
      <c r="I14" s="44">
        <v>0</v>
      </c>
      <c r="J14" s="45">
        <f>SUM(Location_Selection)</f>
        <v>1</v>
      </c>
      <c r="K14" s="46" t="s">
        <v>54</v>
      </c>
      <c r="L14" s="58">
        <v>1</v>
      </c>
    </row>
    <row r="16" spans="2:19" ht="15" thickBot="1" x14ac:dyDescent="0.4">
      <c r="D16" s="65" t="s">
        <v>61</v>
      </c>
      <c r="E16" s="65"/>
      <c r="H16" s="51" t="s">
        <v>62</v>
      </c>
      <c r="I16" s="51"/>
      <c r="J16" s="51"/>
      <c r="L16" s="94" t="s">
        <v>58</v>
      </c>
      <c r="M16" s="94"/>
    </row>
    <row r="17" spans="3:17" ht="29.5" thickBot="1" x14ac:dyDescent="0.4">
      <c r="D17" s="68" t="s">
        <v>51</v>
      </c>
      <c r="E17" s="69" t="s">
        <v>52</v>
      </c>
      <c r="H17" s="68" t="s">
        <v>51</v>
      </c>
      <c r="I17" s="69" t="s">
        <v>52</v>
      </c>
      <c r="L17" s="32" t="s">
        <v>51</v>
      </c>
      <c r="M17" s="33" t="s">
        <v>52</v>
      </c>
      <c r="O17" s="35" t="s">
        <v>59</v>
      </c>
      <c r="Q17" s="35" t="s">
        <v>60</v>
      </c>
    </row>
    <row r="18" spans="3:17" ht="15" thickBot="1" x14ac:dyDescent="0.4">
      <c r="C18" s="66" t="s">
        <v>9</v>
      </c>
      <c r="D18" s="71">
        <f>1/$Q4</f>
        <v>9.0991810737033663E-2</v>
      </c>
      <c r="E18" s="72">
        <f>1/$Q4</f>
        <v>9.0991810737033663E-2</v>
      </c>
      <c r="H18" s="77">
        <f t="array" ref="H18:I25">Penalty_Weights*Normalization_Constants*Deviations</f>
        <v>0</v>
      </c>
      <c r="I18" s="78">
        <v>3.3894449499545072</v>
      </c>
      <c r="L18" s="59"/>
      <c r="M18" s="60">
        <v>25</v>
      </c>
      <c r="O18" s="63">
        <f>SUMPRODUCT(Penalty_Weights*Normalization_Constants*Deviations)</f>
        <v>24.380116278023088</v>
      </c>
      <c r="Q18" s="64">
        <v>7.4337517433751765</v>
      </c>
    </row>
    <row r="19" spans="3:17" x14ac:dyDescent="0.35">
      <c r="C19" s="66" t="s">
        <v>10</v>
      </c>
      <c r="D19" s="73">
        <f>1/$Q5</f>
        <v>5.4306505919409151E-2</v>
      </c>
      <c r="E19" s="74">
        <f t="shared" ref="D19:E25" si="2">1/$Q5</f>
        <v>5.4306505919409151E-2</v>
      </c>
      <c r="H19" s="79">
        <v>0</v>
      </c>
      <c r="I19" s="80">
        <v>5.573150863473443</v>
      </c>
      <c r="L19" s="59"/>
      <c r="M19" s="60">
        <v>16</v>
      </c>
    </row>
    <row r="20" spans="3:17" x14ac:dyDescent="0.35">
      <c r="C20" s="66" t="s">
        <v>11</v>
      </c>
      <c r="D20" s="73">
        <f t="shared" si="2"/>
        <v>8.3125519534497094E-2</v>
      </c>
      <c r="E20" s="74">
        <f t="shared" si="2"/>
        <v>8.3125519534497094E-2</v>
      </c>
      <c r="H20" s="79">
        <v>2.8744804655029093</v>
      </c>
      <c r="I20" s="80">
        <v>0</v>
      </c>
      <c r="L20" s="59">
        <v>14</v>
      </c>
      <c r="M20" s="60"/>
    </row>
    <row r="21" spans="3:17" x14ac:dyDescent="0.35">
      <c r="C21" s="66" t="s">
        <v>12</v>
      </c>
      <c r="D21" s="73">
        <f t="shared" si="2"/>
        <v>0.10309278350515465</v>
      </c>
      <c r="E21" s="74">
        <f t="shared" si="2"/>
        <v>0.10309278350515465</v>
      </c>
      <c r="H21" s="79">
        <v>0</v>
      </c>
      <c r="I21" s="80">
        <v>1.1134020618556701</v>
      </c>
      <c r="L21" s="59"/>
      <c r="M21" s="60">
        <v>9</v>
      </c>
    </row>
    <row r="22" spans="3:17" x14ac:dyDescent="0.35">
      <c r="C22" s="66" t="s">
        <v>28</v>
      </c>
      <c r="D22" s="73">
        <f t="shared" si="2"/>
        <v>6.8158892009051494E-2</v>
      </c>
      <c r="E22" s="74">
        <f t="shared" si="2"/>
        <v>6.8158892009051494E-2</v>
      </c>
      <c r="H22" s="79">
        <v>0</v>
      </c>
      <c r="I22" s="80">
        <v>2.9621309195997738</v>
      </c>
      <c r="L22" s="59"/>
      <c r="M22" s="60">
        <v>12</v>
      </c>
    </row>
    <row r="23" spans="3:17" x14ac:dyDescent="0.35">
      <c r="C23" s="66" t="s">
        <v>13</v>
      </c>
      <c r="D23" s="73">
        <f t="shared" si="2"/>
        <v>0.10548523206751054</v>
      </c>
      <c r="E23" s="74">
        <f t="shared" si="2"/>
        <v>0.10548523206751054</v>
      </c>
      <c r="H23" s="79">
        <v>0</v>
      </c>
      <c r="I23" s="80">
        <v>1.0337552742616036</v>
      </c>
      <c r="L23" s="59"/>
      <c r="M23" s="60">
        <v>10</v>
      </c>
    </row>
    <row r="24" spans="3:17" x14ac:dyDescent="0.35">
      <c r="C24" s="66" t="s">
        <v>14</v>
      </c>
      <c r="D24" s="73">
        <f t="shared" si="2"/>
        <v>1.7433751743375179</v>
      </c>
      <c r="E24" s="74">
        <f t="shared" si="2"/>
        <v>1.7433751743375179</v>
      </c>
      <c r="H24" s="79">
        <v>7.433751743375181</v>
      </c>
      <c r="I24" s="80">
        <v>0</v>
      </c>
      <c r="L24" s="59">
        <v>10</v>
      </c>
      <c r="M24" s="60"/>
    </row>
    <row r="25" spans="3:17" ht="15" thickBot="1" x14ac:dyDescent="0.4">
      <c r="C25" s="66" t="s">
        <v>15</v>
      </c>
      <c r="D25" s="75">
        <f t="shared" si="2"/>
        <v>0.18378298904653384</v>
      </c>
      <c r="E25" s="76">
        <f t="shared" si="2"/>
        <v>0.18378298904653384</v>
      </c>
      <c r="H25" s="81">
        <v>0</v>
      </c>
      <c r="I25" s="82">
        <v>0</v>
      </c>
      <c r="L25" s="61">
        <v>4</v>
      </c>
      <c r="M25" s="62"/>
    </row>
  </sheetData>
  <mergeCells count="3">
    <mergeCell ref="L2:M2"/>
    <mergeCell ref="O2:Q2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A7D6-1A1A-4561-BD8B-220C53FAC97C}">
  <dimension ref="B1:S25"/>
  <sheetViews>
    <sheetView workbookViewId="0">
      <selection activeCell="Q10" sqref="Q10"/>
    </sheetView>
  </sheetViews>
  <sheetFormatPr defaultRowHeight="14.5" x14ac:dyDescent="0.35"/>
  <cols>
    <col min="2" max="2" width="28.54296875" bestFit="1" customWidth="1"/>
    <col min="3" max="3" width="22.36328125" bestFit="1" customWidth="1"/>
    <col min="4" max="9" width="9.6328125" customWidth="1"/>
    <col min="15" max="15" width="16.7265625" bestFit="1" customWidth="1"/>
  </cols>
  <sheetData>
    <row r="1" spans="2:19" x14ac:dyDescent="0.35">
      <c r="B1" s="87" t="s">
        <v>65</v>
      </c>
      <c r="C1" s="83" t="s">
        <v>66</v>
      </c>
    </row>
    <row r="2" spans="2:19" ht="15" thickBot="1" x14ac:dyDescent="0.4">
      <c r="L2" s="94" t="s">
        <v>50</v>
      </c>
      <c r="M2" s="94"/>
      <c r="O2" s="94" t="s">
        <v>53</v>
      </c>
      <c r="P2" s="94"/>
      <c r="Q2" s="94"/>
    </row>
    <row r="3" spans="2:19" ht="58.5" thickBot="1" x14ac:dyDescent="0.4">
      <c r="B3" s="32" t="s">
        <v>7</v>
      </c>
      <c r="C3" s="33" t="s">
        <v>8</v>
      </c>
      <c r="D3" s="34" t="s">
        <v>0</v>
      </c>
      <c r="E3" s="34" t="s">
        <v>1</v>
      </c>
      <c r="F3" s="34" t="s">
        <v>2</v>
      </c>
      <c r="G3" s="34" t="s">
        <v>3</v>
      </c>
      <c r="H3" s="34" t="s">
        <v>4</v>
      </c>
      <c r="I3" s="33" t="s">
        <v>5</v>
      </c>
      <c r="J3" s="35" t="s">
        <v>48</v>
      </c>
      <c r="L3" s="32" t="s">
        <v>51</v>
      </c>
      <c r="M3" s="33" t="s">
        <v>52</v>
      </c>
      <c r="O3" s="70" t="s">
        <v>55</v>
      </c>
      <c r="Q3" s="70" t="s">
        <v>56</v>
      </c>
    </row>
    <row r="4" spans="2:19" x14ac:dyDescent="0.35">
      <c r="B4" s="36" t="s">
        <v>9</v>
      </c>
      <c r="C4" s="37" t="s">
        <v>43</v>
      </c>
      <c r="D4" s="8">
        <v>7.2</v>
      </c>
      <c r="E4" s="8">
        <v>10.4</v>
      </c>
      <c r="F4" s="8">
        <v>12.5</v>
      </c>
      <c r="G4" s="8">
        <v>10.5</v>
      </c>
      <c r="H4" s="8">
        <v>9.5</v>
      </c>
      <c r="I4" s="9">
        <v>11.7</v>
      </c>
      <c r="J4" s="38">
        <f>SUMPRODUCT(D4:I4,Location_Selection)</f>
        <v>9.5</v>
      </c>
      <c r="L4" s="47">
        <v>0</v>
      </c>
      <c r="M4" s="48">
        <v>1.0000000000001001E-2</v>
      </c>
      <c r="O4" s="52">
        <f t="shared" ref="O4:O11" si="0">Level_Achieved-Amount_Over+Amount_Under</f>
        <v>9.5100000000000016</v>
      </c>
      <c r="P4" s="46" t="s">
        <v>54</v>
      </c>
      <c r="Q4" s="84">
        <f>Data!F17-1*Data!G17*S4</f>
        <v>9.51</v>
      </c>
      <c r="S4">
        <v>1</v>
      </c>
    </row>
    <row r="5" spans="2:19" x14ac:dyDescent="0.35">
      <c r="B5" s="36" t="s">
        <v>10</v>
      </c>
      <c r="C5" s="37" t="s">
        <v>43</v>
      </c>
      <c r="D5" s="8">
        <v>8</v>
      </c>
      <c r="E5" s="8">
        <v>12</v>
      </c>
      <c r="F5" s="8">
        <v>15</v>
      </c>
      <c r="G5" s="8">
        <v>8.5</v>
      </c>
      <c r="H5" s="8">
        <v>12</v>
      </c>
      <c r="I5" s="9">
        <v>15</v>
      </c>
      <c r="J5" s="38">
        <f t="shared" ref="J5:J11" si="1">SUMPRODUCT(D5:I5,Location_Selection)</f>
        <v>12</v>
      </c>
      <c r="L5" s="47">
        <v>0</v>
      </c>
      <c r="M5" s="48">
        <v>4.999999999999892E-2</v>
      </c>
      <c r="O5" s="53">
        <f t="shared" si="0"/>
        <v>12.049999999999999</v>
      </c>
      <c r="P5" s="46" t="s">
        <v>54</v>
      </c>
      <c r="Q5" s="85">
        <f>Data!F18-1*Data!G18*S5</f>
        <v>12.049999999999999</v>
      </c>
      <c r="S5">
        <v>1</v>
      </c>
    </row>
    <row r="6" spans="2:19" x14ac:dyDescent="0.35">
      <c r="B6" s="36" t="s">
        <v>11</v>
      </c>
      <c r="C6" s="37" t="s">
        <v>17</v>
      </c>
      <c r="D6" s="8">
        <v>16</v>
      </c>
      <c r="E6" s="8">
        <v>16</v>
      </c>
      <c r="F6" s="8">
        <v>18</v>
      </c>
      <c r="G6" s="8">
        <v>16</v>
      </c>
      <c r="H6" s="8">
        <v>14.5</v>
      </c>
      <c r="I6" s="9">
        <v>18</v>
      </c>
      <c r="J6" s="38">
        <f t="shared" si="1"/>
        <v>14.5</v>
      </c>
      <c r="L6" s="47">
        <v>0.25000000000000061</v>
      </c>
      <c r="M6" s="48">
        <v>0</v>
      </c>
      <c r="O6" s="53">
        <f t="shared" si="0"/>
        <v>14.25</v>
      </c>
      <c r="P6" s="46" t="s">
        <v>54</v>
      </c>
      <c r="Q6" s="85">
        <f>Data!F19-1*Data!G19*S6</f>
        <v>14.25</v>
      </c>
      <c r="S6">
        <v>-1</v>
      </c>
    </row>
    <row r="7" spans="2:19" x14ac:dyDescent="0.35">
      <c r="B7" s="36" t="s">
        <v>12</v>
      </c>
      <c r="C7" s="37" t="s">
        <v>18</v>
      </c>
      <c r="D7" s="8">
        <v>8.5</v>
      </c>
      <c r="E7" s="8">
        <v>9.5</v>
      </c>
      <c r="F7" s="8">
        <v>7</v>
      </c>
      <c r="G7" s="8">
        <v>8.5</v>
      </c>
      <c r="H7" s="8">
        <v>8.5</v>
      </c>
      <c r="I7" s="9">
        <v>7</v>
      </c>
      <c r="J7" s="38">
        <f t="shared" si="1"/>
        <v>8.5</v>
      </c>
      <c r="L7" s="47">
        <v>2.5</v>
      </c>
      <c r="M7" s="48">
        <v>0</v>
      </c>
      <c r="O7" s="53">
        <f t="shared" si="0"/>
        <v>6</v>
      </c>
      <c r="P7" s="46" t="s">
        <v>54</v>
      </c>
      <c r="Q7" s="85">
        <f>Data!F20-1*Data!G20*S7</f>
        <v>6</v>
      </c>
      <c r="S7">
        <v>1</v>
      </c>
    </row>
    <row r="8" spans="2:19" x14ac:dyDescent="0.35">
      <c r="B8" s="36" t="s">
        <v>28</v>
      </c>
      <c r="C8" s="37" t="s">
        <v>42</v>
      </c>
      <c r="D8" s="39">
        <f>Data!E39</f>
        <v>16.599999999999998</v>
      </c>
      <c r="E8" s="39">
        <f>Data!F39</f>
        <v>14.4</v>
      </c>
      <c r="F8" s="39">
        <f>Data!G39</f>
        <v>11.25</v>
      </c>
      <c r="G8" s="39">
        <f>Data!H39</f>
        <v>11.125</v>
      </c>
      <c r="H8" s="39">
        <f>Data!I39</f>
        <v>11.049999999999999</v>
      </c>
      <c r="I8" s="39">
        <f>Data!J39</f>
        <v>10.08</v>
      </c>
      <c r="J8" s="38">
        <f t="shared" si="1"/>
        <v>11.049999999999999</v>
      </c>
      <c r="L8" s="47">
        <v>0</v>
      </c>
      <c r="M8" s="48">
        <v>4.0000000000000813E-2</v>
      </c>
      <c r="O8" s="53">
        <f t="shared" si="0"/>
        <v>11.09</v>
      </c>
      <c r="P8" s="46" t="s">
        <v>54</v>
      </c>
      <c r="Q8" s="85">
        <f>Data!F21-1*Data!G21*S8</f>
        <v>11.09</v>
      </c>
      <c r="S8">
        <v>1</v>
      </c>
    </row>
    <row r="9" spans="2:19" x14ac:dyDescent="0.35">
      <c r="B9" s="36" t="s">
        <v>13</v>
      </c>
      <c r="C9" s="37" t="s">
        <v>18</v>
      </c>
      <c r="D9" s="8">
        <v>9</v>
      </c>
      <c r="E9" s="8">
        <v>8</v>
      </c>
      <c r="F9" s="8">
        <v>6.5</v>
      </c>
      <c r="G9" s="8">
        <v>8.5</v>
      </c>
      <c r="H9" s="8">
        <v>8.5</v>
      </c>
      <c r="I9" s="9">
        <v>7</v>
      </c>
      <c r="J9" s="38">
        <f t="shared" si="1"/>
        <v>8.5</v>
      </c>
      <c r="L9" s="47">
        <v>0.50000000000000067</v>
      </c>
      <c r="M9" s="48">
        <v>0</v>
      </c>
      <c r="O9" s="53">
        <f t="shared" si="0"/>
        <v>7.9999999999999991</v>
      </c>
      <c r="P9" s="46" t="s">
        <v>54</v>
      </c>
      <c r="Q9" s="85">
        <f>Data!F22-1*Data!G22*S9</f>
        <v>8</v>
      </c>
      <c r="S9">
        <v>1</v>
      </c>
    </row>
    <row r="10" spans="2:19" x14ac:dyDescent="0.35">
      <c r="B10" s="36" t="s">
        <v>14</v>
      </c>
      <c r="C10" s="37" t="s">
        <v>14</v>
      </c>
      <c r="D10" s="8">
        <v>9</v>
      </c>
      <c r="E10" s="8">
        <v>3</v>
      </c>
      <c r="F10" s="8">
        <v>5</v>
      </c>
      <c r="G10" s="8">
        <v>2</v>
      </c>
      <c r="H10" s="8">
        <v>1</v>
      </c>
      <c r="I10" s="9">
        <v>2</v>
      </c>
      <c r="J10" s="38">
        <f t="shared" si="1"/>
        <v>1</v>
      </c>
      <c r="L10" s="47">
        <v>0</v>
      </c>
      <c r="M10" s="48">
        <v>3.5399999999999991</v>
      </c>
      <c r="O10" s="53">
        <f t="shared" si="0"/>
        <v>4.5399999999999991</v>
      </c>
      <c r="P10" s="46" t="s">
        <v>54</v>
      </c>
      <c r="Q10" s="85">
        <f>Data!F23-1*Data!G23*S10</f>
        <v>4.54</v>
      </c>
      <c r="S10">
        <v>-1</v>
      </c>
    </row>
    <row r="11" spans="2:19" ht="15" thickBot="1" x14ac:dyDescent="0.4">
      <c r="B11" s="40" t="s">
        <v>15</v>
      </c>
      <c r="C11" s="41" t="s">
        <v>20</v>
      </c>
      <c r="D11" s="21">
        <v>2</v>
      </c>
      <c r="E11" s="21">
        <v>3.2</v>
      </c>
      <c r="F11" s="21">
        <v>15.4</v>
      </c>
      <c r="G11" s="21">
        <v>4</v>
      </c>
      <c r="H11" s="21">
        <v>2.5</v>
      </c>
      <c r="I11" s="22">
        <v>10.5</v>
      </c>
      <c r="J11" s="42">
        <f t="shared" si="1"/>
        <v>2.5</v>
      </c>
      <c r="L11" s="49">
        <v>0</v>
      </c>
      <c r="M11" s="50">
        <v>3.0300000000000016</v>
      </c>
      <c r="O11" s="54">
        <f t="shared" si="0"/>
        <v>5.5300000000000011</v>
      </c>
      <c r="P11" s="46" t="s">
        <v>54</v>
      </c>
      <c r="Q11" s="86">
        <f>Data!F24-1*Data!G24*S11</f>
        <v>5.53</v>
      </c>
      <c r="S11">
        <v>-1</v>
      </c>
    </row>
    <row r="13" spans="2:19" x14ac:dyDescent="0.35">
      <c r="L13" t="s">
        <v>57</v>
      </c>
    </row>
    <row r="14" spans="2:19" x14ac:dyDescent="0.35">
      <c r="C14" s="43" t="s">
        <v>49</v>
      </c>
      <c r="D14" s="44">
        <v>0</v>
      </c>
      <c r="E14" s="44">
        <v>0</v>
      </c>
      <c r="F14" s="44">
        <v>0</v>
      </c>
      <c r="G14" s="44">
        <v>0</v>
      </c>
      <c r="H14" s="44">
        <v>1</v>
      </c>
      <c r="I14" s="44">
        <v>0</v>
      </c>
      <c r="J14" s="45">
        <f>SUM(Location_Selection)</f>
        <v>1</v>
      </c>
      <c r="K14" s="46" t="s">
        <v>54</v>
      </c>
      <c r="L14" s="58">
        <v>1</v>
      </c>
    </row>
    <row r="16" spans="2:19" ht="15" thickBot="1" x14ac:dyDescent="0.4">
      <c r="D16" s="65" t="s">
        <v>61</v>
      </c>
      <c r="E16" s="65"/>
      <c r="H16" s="51" t="s">
        <v>62</v>
      </c>
      <c r="I16" s="51"/>
      <c r="J16" s="51"/>
      <c r="L16" s="94" t="s">
        <v>58</v>
      </c>
      <c r="M16" s="94"/>
    </row>
    <row r="17" spans="3:17" ht="29.5" thickBot="1" x14ac:dyDescent="0.4">
      <c r="D17" s="68" t="s">
        <v>51</v>
      </c>
      <c r="E17" s="69" t="s">
        <v>52</v>
      </c>
      <c r="H17" s="68" t="s">
        <v>51</v>
      </c>
      <c r="I17" s="69" t="s">
        <v>52</v>
      </c>
      <c r="L17" s="32" t="s">
        <v>51</v>
      </c>
      <c r="M17" s="33" t="s">
        <v>52</v>
      </c>
      <c r="O17" s="35" t="s">
        <v>59</v>
      </c>
      <c r="Q17" s="35" t="s">
        <v>60</v>
      </c>
    </row>
    <row r="18" spans="3:17" ht="15" thickBot="1" x14ac:dyDescent="0.4">
      <c r="C18" s="66" t="s">
        <v>9</v>
      </c>
      <c r="D18" s="71">
        <f>1/$Q4</f>
        <v>0.10515247108307045</v>
      </c>
      <c r="E18" s="72">
        <f>1/$Q4</f>
        <v>0.10515247108307045</v>
      </c>
      <c r="H18" s="77">
        <f t="array" ref="H18:I25">Penalty_Weights*Normalization_Constants*Deviations</f>
        <v>0</v>
      </c>
      <c r="I18" s="78">
        <v>2.6288117770770246E-2</v>
      </c>
      <c r="L18" s="59"/>
      <c r="M18" s="60">
        <v>25</v>
      </c>
      <c r="O18" s="63">
        <f>SUMPRODUCT(Penalty_Weights*Normalization_Constants*Deviations)</f>
        <v>0.38157443060113838</v>
      </c>
      <c r="Q18" s="64">
        <v>0.24561403508772006</v>
      </c>
    </row>
    <row r="19" spans="3:17" x14ac:dyDescent="0.35">
      <c r="C19" s="66" t="s">
        <v>10</v>
      </c>
      <c r="D19" s="73">
        <f t="shared" ref="D19:E25" si="2">1/$Q5</f>
        <v>8.2987551867219927E-2</v>
      </c>
      <c r="E19" s="74">
        <f t="shared" si="2"/>
        <v>8.2987551867219927E-2</v>
      </c>
      <c r="H19" s="79">
        <v>0</v>
      </c>
      <c r="I19" s="80">
        <v>6.6390041493774504E-2</v>
      </c>
      <c r="L19" s="59"/>
      <c r="M19" s="60">
        <v>16</v>
      </c>
    </row>
    <row r="20" spans="3:17" x14ac:dyDescent="0.35">
      <c r="C20" s="66" t="s">
        <v>11</v>
      </c>
      <c r="D20" s="73">
        <f t="shared" si="2"/>
        <v>7.0175438596491224E-2</v>
      </c>
      <c r="E20" s="74">
        <f t="shared" si="2"/>
        <v>7.0175438596491224E-2</v>
      </c>
      <c r="H20" s="79">
        <v>0.2456140350877199</v>
      </c>
      <c r="I20" s="80">
        <v>0</v>
      </c>
      <c r="L20" s="59">
        <v>14</v>
      </c>
      <c r="M20" s="60"/>
    </row>
    <row r="21" spans="3:17" x14ac:dyDescent="0.35">
      <c r="C21" s="66" t="s">
        <v>12</v>
      </c>
      <c r="D21" s="73">
        <f t="shared" si="2"/>
        <v>0.16666666666666666</v>
      </c>
      <c r="E21" s="74">
        <f t="shared" si="2"/>
        <v>0.16666666666666666</v>
      </c>
      <c r="H21" s="79">
        <v>0</v>
      </c>
      <c r="I21" s="80">
        <v>0</v>
      </c>
      <c r="L21" s="59"/>
      <c r="M21" s="60">
        <v>9</v>
      </c>
    </row>
    <row r="22" spans="3:17" x14ac:dyDescent="0.35">
      <c r="C22" s="66" t="s">
        <v>28</v>
      </c>
      <c r="D22" s="73">
        <f t="shared" si="2"/>
        <v>9.0171325518485126E-2</v>
      </c>
      <c r="E22" s="74">
        <f t="shared" si="2"/>
        <v>9.0171325518485126E-2</v>
      </c>
      <c r="H22" s="79">
        <v>0</v>
      </c>
      <c r="I22" s="80">
        <v>4.3282236248873743E-2</v>
      </c>
      <c r="L22" s="59"/>
      <c r="M22" s="60">
        <v>12</v>
      </c>
    </row>
    <row r="23" spans="3:17" x14ac:dyDescent="0.35">
      <c r="C23" s="66" t="s">
        <v>13</v>
      </c>
      <c r="D23" s="73">
        <f t="shared" si="2"/>
        <v>0.125</v>
      </c>
      <c r="E23" s="74">
        <f t="shared" si="2"/>
        <v>0.125</v>
      </c>
      <c r="H23" s="79">
        <v>0</v>
      </c>
      <c r="I23" s="80">
        <v>0</v>
      </c>
      <c r="L23" s="59"/>
      <c r="M23" s="60">
        <v>10</v>
      </c>
    </row>
    <row r="24" spans="3:17" x14ac:dyDescent="0.35">
      <c r="C24" s="66" t="s">
        <v>14</v>
      </c>
      <c r="D24" s="73">
        <f t="shared" si="2"/>
        <v>0.22026431718061673</v>
      </c>
      <c r="E24" s="74">
        <f t="shared" si="2"/>
        <v>0.22026431718061673</v>
      </c>
      <c r="H24" s="79">
        <v>0</v>
      </c>
      <c r="I24" s="80">
        <v>0</v>
      </c>
      <c r="L24" s="59">
        <v>10</v>
      </c>
      <c r="M24" s="60"/>
    </row>
    <row r="25" spans="3:17" ht="15" thickBot="1" x14ac:dyDescent="0.4">
      <c r="C25" s="66" t="s">
        <v>15</v>
      </c>
      <c r="D25" s="75">
        <f t="shared" si="2"/>
        <v>0.18083182640144665</v>
      </c>
      <c r="E25" s="76">
        <f t="shared" si="2"/>
        <v>0.18083182640144665</v>
      </c>
      <c r="H25" s="81">
        <v>0</v>
      </c>
      <c r="I25" s="82">
        <v>0</v>
      </c>
      <c r="L25" s="61">
        <v>4</v>
      </c>
      <c r="M25" s="62"/>
    </row>
  </sheetData>
  <mergeCells count="3">
    <mergeCell ref="L2:M2"/>
    <mergeCell ref="O2:Q2"/>
    <mergeCell ref="L16:M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57F8-E406-4B08-84C9-E1EFE99556F2}">
  <dimension ref="A8:B15"/>
  <sheetViews>
    <sheetView workbookViewId="0"/>
  </sheetViews>
  <sheetFormatPr defaultRowHeight="14.5" x14ac:dyDescent="0.35"/>
  <sheetData>
    <row r="8" spans="1:2" x14ac:dyDescent="0.35">
      <c r="A8" s="95"/>
      <c r="B8" s="95"/>
    </row>
    <row r="15" spans="1:2" x14ac:dyDescent="0.35">
      <c r="B15" s="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Data</vt:lpstr>
      <vt:lpstr>Rao's Model</vt:lpstr>
      <vt:lpstr>Mean Goals_Equal Weights</vt:lpstr>
      <vt:lpstr>Mean Goals_Survey Weights</vt:lpstr>
      <vt:lpstr>Strict Goals_Survey Weights</vt:lpstr>
      <vt:lpstr>Lenient Goals_Survey Weights</vt:lpstr>
      <vt:lpstr>'Lenient Goals_Survey Weights'!Amount_Over</vt:lpstr>
      <vt:lpstr>'Mean Goals_Equal Weights'!Amount_Over</vt:lpstr>
      <vt:lpstr>'Mean Goals_Survey Weights'!Amount_Over</vt:lpstr>
      <vt:lpstr>'Rao''s Model'!Amount_Over</vt:lpstr>
      <vt:lpstr>'Strict Goals_Survey Weights'!Amount_Over</vt:lpstr>
      <vt:lpstr>'Lenient Goals_Survey Weights'!Amount_Under</vt:lpstr>
      <vt:lpstr>'Mean Goals_Equal Weights'!Amount_Under</vt:lpstr>
      <vt:lpstr>'Mean Goals_Survey Weights'!Amount_Under</vt:lpstr>
      <vt:lpstr>'Rao''s Model'!Amount_Under</vt:lpstr>
      <vt:lpstr>'Strict Goals_Survey Weights'!Amount_Under</vt:lpstr>
      <vt:lpstr>'Lenient Goals_Survey Weights'!Deviations</vt:lpstr>
      <vt:lpstr>'Mean Goals_Equal Weights'!Deviations</vt:lpstr>
      <vt:lpstr>'Mean Goals_Survey Weights'!Deviations</vt:lpstr>
      <vt:lpstr>'Rao''s Model'!Deviations</vt:lpstr>
      <vt:lpstr>'Strict Goals_Survey Weights'!Deviations</vt:lpstr>
      <vt:lpstr>'Lenient Goals_Survey Weights'!Goals</vt:lpstr>
      <vt:lpstr>'Mean Goals_Equal Weights'!Goals</vt:lpstr>
      <vt:lpstr>'Mean Goals_Survey Weights'!Goals</vt:lpstr>
      <vt:lpstr>'Rao''s Model'!Goals</vt:lpstr>
      <vt:lpstr>'Strict Goals_Survey Weights'!Goals</vt:lpstr>
      <vt:lpstr>'Lenient Goals_Survey Weights'!Lambda</vt:lpstr>
      <vt:lpstr>'Mean Goals_Equal Weights'!Lambda</vt:lpstr>
      <vt:lpstr>'Mean Goals_Survey Weights'!Lambda</vt:lpstr>
      <vt:lpstr>'Rao''s Model'!Lambda</vt:lpstr>
      <vt:lpstr>'Strict Goals_Survey Weights'!Lambda</vt:lpstr>
      <vt:lpstr>'Lenient Goals_Survey Weights'!Level_Achieved</vt:lpstr>
      <vt:lpstr>'Mean Goals_Equal Weights'!Level_Achieved</vt:lpstr>
      <vt:lpstr>'Mean Goals_Survey Weights'!Level_Achieved</vt:lpstr>
      <vt:lpstr>'Rao''s Model'!Level_Achieved</vt:lpstr>
      <vt:lpstr>'Strict Goals_Survey Weights'!Level_Achieved</vt:lpstr>
      <vt:lpstr>'Lenient Goals_Survey Weights'!LHS_Balance</vt:lpstr>
      <vt:lpstr>'Mean Goals_Equal Weights'!LHS_Balance</vt:lpstr>
      <vt:lpstr>'Mean Goals_Survey Weights'!LHS_Balance</vt:lpstr>
      <vt:lpstr>'Rao''s Model'!LHS_Balance</vt:lpstr>
      <vt:lpstr>'Strict Goals_Survey Weights'!LHS_Balance</vt:lpstr>
      <vt:lpstr>'Lenient Goals_Survey Weights'!Location_Selection</vt:lpstr>
      <vt:lpstr>'Mean Goals_Equal Weights'!Location_Selection</vt:lpstr>
      <vt:lpstr>'Mean Goals_Survey Weights'!Location_Selection</vt:lpstr>
      <vt:lpstr>'Rao''s Model'!Location_Selection</vt:lpstr>
      <vt:lpstr>'Strict Goals_Survey Weights'!Location_Selection</vt:lpstr>
      <vt:lpstr>'Lenient Goals_Survey Weights'!No_of_Locations_selected</vt:lpstr>
      <vt:lpstr>'Mean Goals_Equal Weights'!No_of_Locations_selected</vt:lpstr>
      <vt:lpstr>'Mean Goals_Survey Weights'!No_of_Locations_selected</vt:lpstr>
      <vt:lpstr>'Rao''s Model'!No_of_Locations_selected</vt:lpstr>
      <vt:lpstr>'Strict Goals_Survey Weights'!No_of_Locations_selected</vt:lpstr>
      <vt:lpstr>'Lenient Goals_Survey Weights'!Normalization_Constants</vt:lpstr>
      <vt:lpstr>'Mean Goals_Equal Weights'!Normalization_Constants</vt:lpstr>
      <vt:lpstr>'Mean Goals_Survey Weights'!Normalization_Constants</vt:lpstr>
      <vt:lpstr>'Rao''s Model'!Normalization_Constants</vt:lpstr>
      <vt:lpstr>'Strict Goals_Survey Weights'!Normalization_Constants</vt:lpstr>
      <vt:lpstr>'Lenient Goals_Survey Weights'!Penalty_Weights</vt:lpstr>
      <vt:lpstr>'Mean Goals_Equal Weights'!Penalty_Weights</vt:lpstr>
      <vt:lpstr>'Mean Goals_Survey Weights'!Penalty_Weights</vt:lpstr>
      <vt:lpstr>'Rao''s Model'!Penalty_Weights</vt:lpstr>
      <vt:lpstr>'Strict Goals_Survey Weights'!Penalty_Weights</vt:lpstr>
      <vt:lpstr>'Lenient Goals_Survey Weights'!Weighted_Normalised_Deviations</vt:lpstr>
      <vt:lpstr>'Mean Goals_Equal Weights'!Weighted_Normalised_Deviations</vt:lpstr>
      <vt:lpstr>'Mean Goals_Survey Weights'!Weighted_Normalised_Deviations</vt:lpstr>
      <vt:lpstr>'Rao''s Model'!Weighted_Normalised_Deviations</vt:lpstr>
      <vt:lpstr>'Strict Goals_Survey Weights'!Weighted_Normalised_Deviations</vt:lpstr>
      <vt:lpstr>'Lenient Goals_Survey Weights'!Weighted_Normalised_Sum</vt:lpstr>
      <vt:lpstr>'Mean Goals_Equal Weights'!Weighted_Normalised_Sum</vt:lpstr>
      <vt:lpstr>'Mean Goals_Survey Weights'!Weighted_Normalised_Sum</vt:lpstr>
      <vt:lpstr>'Rao''s Model'!Weighted_Normalised_Sum</vt:lpstr>
      <vt:lpstr>'Strict Goals_Survey Weights'!Weighted_Normalised_Sum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2023-07-26T18:27:01Z</dcterms:modified>
</cp:coreProperties>
</file>