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DAM\"/>
    </mc:Choice>
  </mc:AlternateContent>
  <xr:revisionPtr revIDLastSave="0" documentId="13_ncr:1_{8772C7DD-378E-40DF-AF2C-108DF31DAF92}" xr6:coauthVersionLast="47" xr6:coauthVersionMax="47" xr10:uidLastSave="{00000000-0000-0000-0000-000000000000}"/>
  <bookViews>
    <workbookView xWindow="-110" yWindow="-110" windowWidth="19420" windowHeight="10300" xr2:uid="{25B117EC-DC8B-4B3F-B6B0-F9604A62DF72}"/>
  </bookViews>
  <sheets>
    <sheet name="Initial Estimates" sheetId="1" r:id="rId1"/>
    <sheet name="Without Consultant" sheetId="3" r:id="rId2"/>
    <sheet name="Consultant- Average Accuracy" sheetId="5" r:id="rId3"/>
    <sheet name="Tornado- Avg. Accuracy" sheetId="19" r:id="rId4"/>
    <sheet name="SensIt Plot- Avg. Accuracy" sheetId="20" r:id="rId5"/>
    <sheet name="Consultant- Maximum Accuracy" sheetId="10" r:id="rId6"/>
    <sheet name="Expected Payoffs" sheetId="21" r:id="rId7"/>
    <sheet name="Exhibit" sheetId="6" r:id="rId8"/>
  </sheets>
  <definedNames>
    <definedName name="Franchise_stores" localSheetId="2">'Consultant- Average Accuracy'!$C$8:$D$8</definedName>
    <definedName name="Franchise_stores" localSheetId="1">'Without Consultant'!$C$7:$D$7</definedName>
    <definedName name="Franchise_stores">'Initial Estimates'!$C$6:$D$6</definedName>
    <definedName name="MinimizeCosts" localSheetId="2">FALSE</definedName>
    <definedName name="MinimizeCosts" localSheetId="5">FALSE</definedName>
    <definedName name="MinimizeCosts" localSheetId="0">FALSE</definedName>
    <definedName name="MinimizeCosts" localSheetId="1">FALSE</definedName>
    <definedName name="_xlnm.Print_Area" localSheetId="2">'Consultant- Average Accuracy'!TreeDiagram</definedName>
    <definedName name="_xlnm.Print_Area" localSheetId="5">'Consultant- Maximum Accuracy'!TreeDiagram</definedName>
    <definedName name="_xlnm.Print_Area" localSheetId="0">'Initial Estimates'!TreeDiagram</definedName>
    <definedName name="_xlnm.Print_Area" localSheetId="4">'SensIt Plot- Avg. Accuracy'!$A$1:$J$25</definedName>
    <definedName name="_xlnm.Print_Area" localSheetId="3">'Tornado- Avg. Accuracy'!$A$1:$I$23</definedName>
    <definedName name="_xlnm.Print_Area" localSheetId="1">'Without Consultant'!TreeDiagram</definedName>
    <definedName name="probability" localSheetId="1">'Without Consultant'!$C$9:$D$9</definedName>
    <definedName name="Probability">'Initial Estimates'!$C$8:$D$8</definedName>
    <definedName name="Self_owned_stores" localSheetId="2">'Consultant- Average Accuracy'!$C$7:$D$7</definedName>
    <definedName name="Self_owned_stores" localSheetId="1">'Without Consultant'!$C$6:$D$6</definedName>
    <definedName name="Self_owned_stores">'Initial Estimates'!$C$5:$D$5</definedName>
    <definedName name="SensItManyInOneOutRefEditBaseCase" localSheetId="2" hidden="1">'Consultant- Average Accuracy'!$I$16:$I$17</definedName>
    <definedName name="SensItManyInOneOutRefEditInputLabels" localSheetId="2" hidden="1">'Consultant- Average Accuracy'!$F$16:$F$17</definedName>
    <definedName name="SensItManyInOneOutRefEditInputValues" localSheetId="2" hidden="1">'Consultant- Average Accuracy'!$G$16:$G$17</definedName>
    <definedName name="SensItManyInOneOutRefEditOneExtreme" localSheetId="2" hidden="1">'Consultant- Average Accuracy'!$H$16:$H$17</definedName>
    <definedName name="SensItManyInOneOutRefEditOtherExtreme" localSheetId="2" hidden="1">'Consultant- Average Accuracy'!$J$16:$J$17</definedName>
    <definedName name="SensItManyInOneOutRefEditOutputLabel" localSheetId="2" hidden="1">'Consultant- Average Accuracy'!$B$47</definedName>
    <definedName name="SensItManyInOneOutRefEditOutputValue" localSheetId="2" hidden="1">'Consultant- Average Accuracy'!$C$47</definedName>
    <definedName name="SensItOneInOneOutRefEditInputCell" localSheetId="2" hidden="1">'Consultant- Average Accuracy'!$G$17</definedName>
    <definedName name="SensItOneInOneOutRefEditInputLabel" localSheetId="2" hidden="1">'Consultant- Average Accuracy'!$F$17</definedName>
    <definedName name="SensItOneInOneOutRefEditOutputCell" localSheetId="2" hidden="1">'Consultant- Average Accuracy'!$C$47</definedName>
    <definedName name="SensItOneInOneOutRefEditOutputLabel" localSheetId="2" hidden="1">'Consultant- Average Accuracy'!$B$47</definedName>
    <definedName name="SensItOneInOneOutTextBoxStart" localSheetId="2" hidden="1">0.1</definedName>
    <definedName name="SensItOneInOneOutTextBoxStep" localSheetId="2" hidden="1">0.1</definedName>
    <definedName name="SensItOneInOneOutTextBoxStop" localSheetId="2" hidden="1">0.9</definedName>
    <definedName name="TreeData" localSheetId="2">'Consultant- Average Accuracy'!$GC$1002:$GQ$1035</definedName>
    <definedName name="TreeData" localSheetId="5">'Consultant- Maximum Accuracy'!$GC$1002:$GQ$1035</definedName>
    <definedName name="TreeData" localSheetId="0">'Initial Estimates'!$GI$1001:$GW$1007</definedName>
    <definedName name="TreeData" localSheetId="1">'Without Consultant'!$GI$1001:$GW$1018</definedName>
    <definedName name="TreeDiagBase" localSheetId="2">'Consultant- Average Accuracy'!$I$5</definedName>
    <definedName name="TreeDiagBase" localSheetId="5">'Consultant- Maximum Accuracy'!$I$5</definedName>
    <definedName name="TreeDiagBase" localSheetId="0">'Initial Estimates'!$J$4</definedName>
    <definedName name="TreeDiagBase" localSheetId="1">'Without Consultant'!$L$5</definedName>
    <definedName name="TreeDiagram" localSheetId="2">'Consultant- Average Accuracy'!$I$5:$AE$93</definedName>
    <definedName name="TreeDiagram" localSheetId="5">'Consultant- Maximum Accuracy'!$I$5:$AE$93</definedName>
    <definedName name="TreeDiagram" localSheetId="0">'Initial Estimates'!$J$4:$T$22</definedName>
    <definedName name="TreeDiagram" localSheetId="1">'Without Consultant'!$L$5:$Z$53</definedName>
    <definedName name="UseExpUtility" localSheetId="2">FALSE</definedName>
    <definedName name="UseExpUtility" localSheetId="5">FALSE</definedName>
    <definedName name="UseExpUtility" localSheetId="0">FALSE</definedName>
    <definedName name="UseExpUtility" localSheetId="1">FALSE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5" l="1"/>
  <c r="C10" i="5"/>
  <c r="H16" i="5"/>
  <c r="I16" i="5"/>
  <c r="J16" i="5"/>
  <c r="H17" i="5"/>
  <c r="I17" i="5"/>
  <c r="J17" i="5"/>
  <c r="G2" i="6" l="1"/>
  <c r="C35" i="10"/>
  <c r="C33" i="10"/>
  <c r="D24" i="10"/>
  <c r="C24" i="10"/>
  <c r="X28" i="10" s="1"/>
  <c r="I12" i="10"/>
  <c r="H12" i="10"/>
  <c r="I9" i="10"/>
  <c r="H9" i="10"/>
  <c r="I8" i="10"/>
  <c r="H8" i="10"/>
  <c r="I12" i="5"/>
  <c r="I9" i="5"/>
  <c r="I8" i="5"/>
  <c r="H9" i="5"/>
  <c r="H8" i="5"/>
  <c r="H12" i="5" s="1"/>
  <c r="P25" i="5"/>
  <c r="P25" i="10"/>
  <c r="C12" i="5"/>
  <c r="T32" i="10"/>
  <c r="T12" i="10"/>
  <c r="D15" i="10"/>
  <c r="C16" i="10"/>
  <c r="D16" i="10"/>
  <c r="C15" i="10"/>
  <c r="B2" i="5"/>
  <c r="C15" i="5" s="1"/>
  <c r="C21" i="5" s="1"/>
  <c r="S7" i="3"/>
  <c r="D34" i="3"/>
  <c r="C34" i="3"/>
  <c r="C33" i="3"/>
  <c r="H27" i="3"/>
  <c r="H26" i="3"/>
  <c r="G27" i="3"/>
  <c r="F27" i="3"/>
  <c r="F26" i="3"/>
  <c r="E26" i="3"/>
  <c r="E27" i="3"/>
  <c r="D27" i="3"/>
  <c r="C31" i="3"/>
  <c r="C24" i="3"/>
  <c r="D26" i="3"/>
  <c r="C27" i="3"/>
  <c r="C26" i="3"/>
  <c r="D20" i="3"/>
  <c r="Q20" i="1"/>
  <c r="Q15" i="1"/>
  <c r="Q10" i="1"/>
  <c r="Q5" i="1"/>
  <c r="M7" i="1"/>
  <c r="F6" i="1"/>
  <c r="F5" i="1"/>
  <c r="B2" i="10"/>
  <c r="E2" i="5"/>
  <c r="T91" i="10"/>
  <c r="P88" i="10"/>
  <c r="T86" i="10"/>
  <c r="T83" i="10"/>
  <c r="AE82" i="10" s="1"/>
  <c r="U83" i="10" s="1"/>
  <c r="T81" i="10"/>
  <c r="P78" i="10"/>
  <c r="L78" i="10"/>
  <c r="T76" i="10"/>
  <c r="T71" i="10"/>
  <c r="P68" i="10"/>
  <c r="P67" i="10"/>
  <c r="T66" i="10"/>
  <c r="X61" i="10"/>
  <c r="X58" i="10"/>
  <c r="AE57" i="10" s="1"/>
  <c r="Y58" i="10" s="1"/>
  <c r="T58" i="10"/>
  <c r="T57" i="10"/>
  <c r="X56" i="10"/>
  <c r="X55" i="10"/>
  <c r="X51" i="10"/>
  <c r="T48" i="10"/>
  <c r="T47" i="10"/>
  <c r="X46" i="10"/>
  <c r="X45" i="10"/>
  <c r="AB41" i="10"/>
  <c r="X38" i="10"/>
  <c r="L38" i="10"/>
  <c r="AB36" i="10"/>
  <c r="AB35" i="10"/>
  <c r="T33" i="10"/>
  <c r="C32" i="10"/>
  <c r="AB31" i="10"/>
  <c r="X30" i="10"/>
  <c r="AB26" i="10"/>
  <c r="AB25" i="10"/>
  <c r="AB21" i="10"/>
  <c r="D20" i="10"/>
  <c r="X18" i="10" s="1"/>
  <c r="C20" i="10"/>
  <c r="X8" i="10" s="1"/>
  <c r="AB16" i="10"/>
  <c r="C22" i="10"/>
  <c r="AB15" i="10"/>
  <c r="D14" i="10"/>
  <c r="C14" i="10"/>
  <c r="T13" i="10"/>
  <c r="D12" i="10"/>
  <c r="C12" i="10"/>
  <c r="AB11" i="10"/>
  <c r="D10" i="10"/>
  <c r="X50" i="10" s="1"/>
  <c r="AB6" i="10"/>
  <c r="AB5" i="10"/>
  <c r="G2" i="10"/>
  <c r="C1" i="10"/>
  <c r="B1" i="10"/>
  <c r="T58" i="5"/>
  <c r="T48" i="5"/>
  <c r="X38" i="5"/>
  <c r="X30" i="5"/>
  <c r="L78" i="5"/>
  <c r="P88" i="5"/>
  <c r="P78" i="5"/>
  <c r="P68" i="5"/>
  <c r="T91" i="5"/>
  <c r="T81" i="5"/>
  <c r="T71" i="5"/>
  <c r="X61" i="5"/>
  <c r="X51" i="5"/>
  <c r="AB41" i="5"/>
  <c r="T86" i="5"/>
  <c r="T76" i="5"/>
  <c r="T66" i="5"/>
  <c r="X56" i="5"/>
  <c r="X46" i="5"/>
  <c r="AB36" i="5"/>
  <c r="AB31" i="5"/>
  <c r="AB26" i="5"/>
  <c r="AB21" i="5"/>
  <c r="AB16" i="5"/>
  <c r="AB11" i="5"/>
  <c r="AB6" i="5"/>
  <c r="T33" i="5"/>
  <c r="T13" i="5"/>
  <c r="L38" i="5"/>
  <c r="D20" i="5"/>
  <c r="X18" i="5" s="1"/>
  <c r="C20" i="5"/>
  <c r="X8" i="5" s="1"/>
  <c r="D14" i="5"/>
  <c r="G1" i="5" s="1"/>
  <c r="C14" i="5"/>
  <c r="F1" i="5" s="1"/>
  <c r="D10" i="5"/>
  <c r="C32" i="5" s="1"/>
  <c r="C17" i="3"/>
  <c r="H20" i="3"/>
  <c r="T83" i="5" s="1"/>
  <c r="AE82" i="5" s="1"/>
  <c r="U83" i="5" s="1"/>
  <c r="E20" i="3"/>
  <c r="T78" i="5" s="1"/>
  <c r="AE77" i="5" s="1"/>
  <c r="U78" i="5" s="1"/>
  <c r="H19" i="3"/>
  <c r="AB43" i="10" s="1"/>
  <c r="E19" i="3"/>
  <c r="AB38" i="10" s="1"/>
  <c r="M17" i="1"/>
  <c r="C2" i="5"/>
  <c r="D16" i="5" s="1"/>
  <c r="C1" i="5"/>
  <c r="B1" i="5"/>
  <c r="AB18" i="5"/>
  <c r="P67" i="5"/>
  <c r="T47" i="5"/>
  <c r="X55" i="5"/>
  <c r="X45" i="5"/>
  <c r="AB35" i="5"/>
  <c r="AB25" i="5"/>
  <c r="AB15" i="5"/>
  <c r="AB5" i="5"/>
  <c r="D12" i="5"/>
  <c r="H4" i="6"/>
  <c r="H5" i="6"/>
  <c r="H6" i="6"/>
  <c r="H7" i="6"/>
  <c r="H3" i="6"/>
  <c r="G4" i="6"/>
  <c r="G5" i="6"/>
  <c r="G6" i="6"/>
  <c r="G7" i="6"/>
  <c r="G3" i="6"/>
  <c r="G2" i="5"/>
  <c r="S47" i="3"/>
  <c r="S37" i="3"/>
  <c r="S27" i="3"/>
  <c r="W51" i="3"/>
  <c r="W46" i="3"/>
  <c r="W41" i="3"/>
  <c r="W36" i="3"/>
  <c r="W31" i="3"/>
  <c r="W26" i="3"/>
  <c r="W21" i="3"/>
  <c r="W16" i="3"/>
  <c r="W11" i="3"/>
  <c r="W6" i="3"/>
  <c r="S48" i="3"/>
  <c r="S38" i="3"/>
  <c r="S28" i="3"/>
  <c r="S18" i="3"/>
  <c r="S8" i="3"/>
  <c r="O38" i="3"/>
  <c r="O13" i="3"/>
  <c r="D33" i="3"/>
  <c r="E13" i="3"/>
  <c r="D9" i="3"/>
  <c r="T88" i="10"/>
  <c r="AE87" i="10" s="1"/>
  <c r="U88" i="10" s="1"/>
  <c r="F20" i="3"/>
  <c r="W33" i="3" s="1"/>
  <c r="Q22" i="1"/>
  <c r="T21" i="1" s="1"/>
  <c r="R22" i="1" s="1"/>
  <c r="Q17" i="1"/>
  <c r="T16" i="1" s="1"/>
  <c r="R17" i="1" s="1"/>
  <c r="Q12" i="1"/>
  <c r="T11" i="1" s="1"/>
  <c r="R12" i="1" s="1"/>
  <c r="Q7" i="1"/>
  <c r="Q14" i="1"/>
  <c r="Q4" i="1"/>
  <c r="T6" i="1"/>
  <c r="R7" i="1" s="1"/>
  <c r="D8" i="1"/>
  <c r="AB10" i="5" l="1"/>
  <c r="C33" i="5"/>
  <c r="C35" i="5" s="1"/>
  <c r="D35" i="5" s="1"/>
  <c r="D22" i="5"/>
  <c r="D15" i="5"/>
  <c r="C24" i="5"/>
  <c r="X28" i="5" s="1"/>
  <c r="C16" i="5"/>
  <c r="C22" i="5" s="1"/>
  <c r="D24" i="5"/>
  <c r="X63" i="10"/>
  <c r="AE62" i="10" s="1"/>
  <c r="Y63" i="10" s="1"/>
  <c r="C20" i="3"/>
  <c r="W28" i="3" s="1"/>
  <c r="X63" i="5"/>
  <c r="AE62" i="5" s="1"/>
  <c r="Y63" i="5" s="1"/>
  <c r="E34" i="3"/>
  <c r="T78" i="10"/>
  <c r="AE77" i="10" s="1"/>
  <c r="U78" i="10" s="1"/>
  <c r="Q80" i="10" s="1"/>
  <c r="X60" i="10"/>
  <c r="U60" i="10" s="1"/>
  <c r="D35" i="10"/>
  <c r="C37" i="10" s="1"/>
  <c r="AB23" i="10"/>
  <c r="AE22" i="10" s="1"/>
  <c r="AC23" i="10" s="1"/>
  <c r="AB18" i="10"/>
  <c r="AE17" i="10" s="1"/>
  <c r="AC18" i="10" s="1"/>
  <c r="T73" i="10"/>
  <c r="AE72" i="10" s="1"/>
  <c r="U73" i="10" s="1"/>
  <c r="AE42" i="10"/>
  <c r="AC43" i="10" s="1"/>
  <c r="W48" i="3"/>
  <c r="G11" i="6"/>
  <c r="H11" i="6"/>
  <c r="C2" i="10" s="1"/>
  <c r="D22" i="10"/>
  <c r="E22" i="10" s="1"/>
  <c r="C26" i="10" s="1"/>
  <c r="X27" i="10" s="1"/>
  <c r="AB10" i="10"/>
  <c r="AE37" i="10"/>
  <c r="AC38" i="10" s="1"/>
  <c r="AB20" i="10"/>
  <c r="AB30" i="10"/>
  <c r="AB40" i="10"/>
  <c r="W53" i="3"/>
  <c r="T57" i="5"/>
  <c r="G20" i="3"/>
  <c r="T93" i="10" s="1"/>
  <c r="AE92" i="10" s="1"/>
  <c r="U93" i="10" s="1"/>
  <c r="Q90" i="10" s="1"/>
  <c r="W23" i="3"/>
  <c r="AB38" i="5"/>
  <c r="AE37" i="5" s="1"/>
  <c r="AC38" i="5" s="1"/>
  <c r="W38" i="3"/>
  <c r="T88" i="5"/>
  <c r="AE87" i="5" s="1"/>
  <c r="U88" i="5" s="1"/>
  <c r="T73" i="5"/>
  <c r="AE72" i="5" s="1"/>
  <c r="U73" i="5" s="1"/>
  <c r="AB43" i="5"/>
  <c r="AE42" i="5" s="1"/>
  <c r="AC43" i="5" s="1"/>
  <c r="T68" i="5"/>
  <c r="AE67" i="5" s="1"/>
  <c r="U68" i="5" s="1"/>
  <c r="F19" i="3"/>
  <c r="AB23" i="5"/>
  <c r="AE22" i="5" s="1"/>
  <c r="AC23" i="5" s="1"/>
  <c r="E33" i="3"/>
  <c r="C19" i="3"/>
  <c r="W18" i="3"/>
  <c r="Z17" i="3" s="1"/>
  <c r="X18" i="3" s="1"/>
  <c r="X58" i="5"/>
  <c r="AE57" i="5" s="1"/>
  <c r="Y58" i="5" s="1"/>
  <c r="Q19" i="1"/>
  <c r="N19" i="1" s="1"/>
  <c r="G9" i="6"/>
  <c r="Q9" i="1"/>
  <c r="N9" i="1" s="1"/>
  <c r="AE17" i="5"/>
  <c r="AC18" i="5" s="1"/>
  <c r="X50" i="5"/>
  <c r="AB30" i="5"/>
  <c r="AB20" i="5"/>
  <c r="AB40" i="5"/>
  <c r="X60" i="5"/>
  <c r="Q80" i="5"/>
  <c r="Z47" i="3"/>
  <c r="X48" i="3" s="1"/>
  <c r="S17" i="3"/>
  <c r="G26" i="3"/>
  <c r="G33" i="3" s="1"/>
  <c r="E22" i="5" l="1"/>
  <c r="T32" i="5" s="1"/>
  <c r="Z37" i="3"/>
  <c r="X38" i="3" s="1"/>
  <c r="Y40" i="10"/>
  <c r="X48" i="10"/>
  <c r="AE47" i="10" s="1"/>
  <c r="Y48" i="10" s="1"/>
  <c r="AB28" i="10"/>
  <c r="AE27" i="10" s="1"/>
  <c r="AC28" i="10" s="1"/>
  <c r="AB8" i="10"/>
  <c r="AE7" i="10" s="1"/>
  <c r="AC8" i="10" s="1"/>
  <c r="T68" i="10"/>
  <c r="AE67" i="10" s="1"/>
  <c r="U68" i="10" s="1"/>
  <c r="Q70" i="10" s="1"/>
  <c r="M80" i="10" s="1"/>
  <c r="Y20" i="10"/>
  <c r="AB33" i="10"/>
  <c r="AE32" i="10" s="1"/>
  <c r="AC33" i="10" s="1"/>
  <c r="AB13" i="10"/>
  <c r="AE12" i="10" s="1"/>
  <c r="AC13" i="10" s="1"/>
  <c r="X53" i="10"/>
  <c r="AE52" i="10" s="1"/>
  <c r="Y53" i="10" s="1"/>
  <c r="C21" i="10"/>
  <c r="D21" i="10"/>
  <c r="D26" i="10"/>
  <c r="X37" i="10" s="1"/>
  <c r="T93" i="5"/>
  <c r="AE92" i="5" s="1"/>
  <c r="U93" i="5" s="1"/>
  <c r="Q90" i="5" s="1"/>
  <c r="W43" i="3"/>
  <c r="Y40" i="5"/>
  <c r="Q70" i="5"/>
  <c r="X53" i="5"/>
  <c r="AE52" i="5" s="1"/>
  <c r="Y53" i="5" s="1"/>
  <c r="AB33" i="5"/>
  <c r="AE32" i="5" s="1"/>
  <c r="AC33" i="5" s="1"/>
  <c r="AB13" i="5"/>
  <c r="AE12" i="5" s="1"/>
  <c r="AC13" i="5" s="1"/>
  <c r="W13" i="3"/>
  <c r="Z12" i="3" s="1"/>
  <c r="X13" i="3" s="1"/>
  <c r="Y20" i="5"/>
  <c r="U60" i="5"/>
  <c r="W8" i="3"/>
  <c r="Z7" i="3" s="1"/>
  <c r="X8" i="3" s="1"/>
  <c r="AB28" i="5"/>
  <c r="AE27" i="5" s="1"/>
  <c r="AC28" i="5" s="1"/>
  <c r="AB8" i="5"/>
  <c r="AE7" i="5" s="1"/>
  <c r="AC8" i="5" s="1"/>
  <c r="X48" i="5"/>
  <c r="AE47" i="5" s="1"/>
  <c r="Y48" i="5" s="1"/>
  <c r="C37" i="5"/>
  <c r="F33" i="3"/>
  <c r="H34" i="3"/>
  <c r="Z52" i="3" s="1"/>
  <c r="X53" i="3" s="1"/>
  <c r="T50" i="3" s="1"/>
  <c r="F34" i="3"/>
  <c r="I34" i="3" s="1"/>
  <c r="Z27" i="3"/>
  <c r="X28" i="3" s="1"/>
  <c r="Z32" i="3"/>
  <c r="X33" i="3" s="1"/>
  <c r="H33" i="3"/>
  <c r="Z22" i="3" s="1"/>
  <c r="X23" i="3" s="1"/>
  <c r="T20" i="3" s="1"/>
  <c r="G34" i="3"/>
  <c r="Z42" i="3" s="1"/>
  <c r="X43" i="3" s="1"/>
  <c r="T40" i="3" s="1"/>
  <c r="J14" i="1"/>
  <c r="K13" i="1" s="1"/>
  <c r="D26" i="5" l="1"/>
  <c r="X37" i="5" s="1"/>
  <c r="C26" i="5"/>
  <c r="X27" i="5" s="1"/>
  <c r="Y10" i="10"/>
  <c r="Y30" i="10"/>
  <c r="U35" i="10" s="1"/>
  <c r="U50" i="5"/>
  <c r="Q55" i="5" s="1"/>
  <c r="U50" i="10"/>
  <c r="Q55" i="10" s="1"/>
  <c r="E21" i="10"/>
  <c r="C25" i="10" s="1"/>
  <c r="X7" i="10" s="1"/>
  <c r="Y30" i="5"/>
  <c r="U35" i="5" s="1"/>
  <c r="M80" i="5"/>
  <c r="I33" i="3"/>
  <c r="T10" i="3"/>
  <c r="Y10" i="5"/>
  <c r="D21" i="5"/>
  <c r="T30" i="3"/>
  <c r="P40" i="3" s="1"/>
  <c r="P15" i="3"/>
  <c r="E21" i="5" l="1"/>
  <c r="D25" i="10"/>
  <c r="X17" i="10" s="1"/>
  <c r="U15" i="10" s="1"/>
  <c r="Q25" i="10" s="1"/>
  <c r="L27" i="3"/>
  <c r="M26" i="3" s="1"/>
  <c r="T12" i="5" l="1"/>
  <c r="C25" i="5"/>
  <c r="D25" i="5"/>
  <c r="X17" i="5" s="1"/>
  <c r="C40" i="10"/>
  <c r="C42" i="10" s="1"/>
  <c r="D42" i="10" s="1"/>
  <c r="C44" i="10" s="1"/>
  <c r="M40" i="10"/>
  <c r="X7" i="5"/>
  <c r="U15" i="5" s="1"/>
  <c r="Q25" i="5" s="1"/>
  <c r="C40" i="5" s="1"/>
  <c r="M40" i="5" l="1"/>
  <c r="N39" i="5" s="1"/>
  <c r="I60" i="10"/>
  <c r="N39" i="10"/>
  <c r="I60" i="5" l="1"/>
  <c r="C42" i="5"/>
  <c r="D42" i="5" s="1"/>
  <c r="C44" i="5" s="1"/>
  <c r="C47" i="10"/>
  <c r="J59" i="10"/>
  <c r="C51" i="10" s="1"/>
  <c r="J59" i="5" l="1"/>
  <c r="C51" i="5" s="1"/>
  <c r="C47" i="5"/>
</calcChain>
</file>

<file path=xl/sharedStrings.xml><?xml version="1.0" encoding="utf-8"?>
<sst xmlns="http://schemas.openxmlformats.org/spreadsheetml/2006/main" count="385" uniqueCount="118">
  <si>
    <t>States of Nature</t>
  </si>
  <si>
    <t>Unfavourable</t>
  </si>
  <si>
    <t>Alternatives -&gt;</t>
  </si>
  <si>
    <t>&lt;- Max profit</t>
  </si>
  <si>
    <t>probability</t>
  </si>
  <si>
    <t>ID</t>
  </si>
  <si>
    <t>Name</t>
  </si>
  <si>
    <t>Value</t>
  </si>
  <si>
    <t>Prob</t>
  </si>
  <si>
    <t>TreePlan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</si>
  <si>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</si>
  <si>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</si>
  <si>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</si>
  <si>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</si>
  <si>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</si>
  <si>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</si>
  <si>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</si>
  <si>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</si>
  <si>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</si>
  <si>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</si>
  <si>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</si>
  <si>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D</t>
  </si>
  <si>
    <t>T</t>
  </si>
  <si>
    <t>For Education Only</t>
  </si>
  <si>
    <t>E</t>
  </si>
  <si>
    <t>Petrol Stations</t>
  </si>
  <si>
    <t>Other Locations</t>
  </si>
  <si>
    <t>Authorized motorcycle service stations</t>
  </si>
  <si>
    <t xml:space="preserve">self owned stores </t>
  </si>
  <si>
    <t>Probabilities</t>
  </si>
  <si>
    <t>Expected payoff</t>
  </si>
  <si>
    <t>Year</t>
  </si>
  <si>
    <t># Predictions</t>
  </si>
  <si>
    <t>Predicted locations</t>
  </si>
  <si>
    <t>Obtained locations</t>
  </si>
  <si>
    <t>Conditional probability</t>
  </si>
  <si>
    <t>Joint probability</t>
  </si>
  <si>
    <t>Posterior probability</t>
  </si>
  <si>
    <t>Unconditional probability</t>
  </si>
  <si>
    <t>EP without more info</t>
  </si>
  <si>
    <t>EP with perfect info</t>
  </si>
  <si>
    <t>EVPI</t>
  </si>
  <si>
    <t>EP with more info</t>
  </si>
  <si>
    <t>EVSI</t>
  </si>
  <si>
    <t>Consulting cost</t>
  </si>
  <si>
    <t>Annual</t>
  </si>
  <si>
    <t>Is consulting worthwhile</t>
  </si>
  <si>
    <t>Cost of consulting worthwhile</t>
  </si>
  <si>
    <t>Action</t>
  </si>
  <si>
    <t>Average Probabilities</t>
  </si>
  <si>
    <t>Average accuracy</t>
  </si>
  <si>
    <t>Maximum Probability</t>
  </si>
  <si>
    <t>Other Location</t>
  </si>
  <si>
    <t>Final expected payoff</t>
  </si>
  <si>
    <t>Self-owned stores</t>
  </si>
  <si>
    <t>Franchise stores</t>
  </si>
  <si>
    <t>Probability</t>
  </si>
  <si>
    <t>Maximum Profit</t>
  </si>
  <si>
    <t>Favorable</t>
  </si>
  <si>
    <t>Unfavorable</t>
  </si>
  <si>
    <t>Payoff</t>
  </si>
  <si>
    <t>Probabilities based on location</t>
  </si>
  <si>
    <t>Joint probabilities</t>
  </si>
  <si>
    <t>Maximum Payoff</t>
  </si>
  <si>
    <t>Predict Petrol Stations</t>
  </si>
  <si>
    <t>P (Police Stations || Predict Police Stations)</t>
  </si>
  <si>
    <t>Predict Other Locations</t>
  </si>
  <si>
    <t>P (Police Stations &amp; Predict Police Stations)</t>
  </si>
  <si>
    <t>P (Predict Police Stations | Police Stations)</t>
  </si>
  <si>
    <t>Go for consulting firm</t>
  </si>
  <si>
    <t>Do not go for consulting firm</t>
  </si>
  <si>
    <t>----------------&gt;</t>
  </si>
  <si>
    <t>Decision tree</t>
  </si>
  <si>
    <t>Maximum accuracy</t>
  </si>
  <si>
    <t>P (Other Locations || Predict Police Stations)</t>
  </si>
  <si>
    <t>Calculation</t>
  </si>
  <si>
    <t>P (Getting Location | Predict Location)</t>
  </si>
  <si>
    <t>P (Predict Location | Getting Location)</t>
  </si>
  <si>
    <t>P (Predict Location &amp; Getting Location)</t>
  </si>
  <si>
    <t>Petrol Station</t>
  </si>
  <si>
    <t>Consulting Alternatives -&gt;</t>
  </si>
  <si>
    <t>Consultant Cost</t>
  </si>
  <si>
    <t>Probability (Favourable)</t>
  </si>
  <si>
    <t>Low</t>
  </si>
  <si>
    <t>Base</t>
  </si>
  <si>
    <t>High</t>
  </si>
  <si>
    <t>TreePlan.com</t>
  </si>
  <si>
    <t>Many Inputs, One Output</t>
  </si>
  <si>
    <t>Single-Factor Sensitivity Analysis</t>
  </si>
  <si>
    <t xml:space="preserve">Date </t>
  </si>
  <si>
    <t xml:space="preserve">Time </t>
  </si>
  <si>
    <t xml:space="preserve">Workbook </t>
  </si>
  <si>
    <t>G3T04C1-2.xlsx</t>
  </si>
  <si>
    <t xml:space="preserve">Output Cell </t>
  </si>
  <si>
    <t>'Consultant- Average Accuracy'!$C$47</t>
  </si>
  <si>
    <t>Corresponding Input Value</t>
  </si>
  <si>
    <t>Output Value</t>
  </si>
  <si>
    <t>Percent</t>
  </si>
  <si>
    <t>Input Variable</t>
  </si>
  <si>
    <t>Swing</t>
  </si>
  <si>
    <t>Swing^2</t>
  </si>
  <si>
    <t>Low Output</t>
  </si>
  <si>
    <t>Base Case</t>
  </si>
  <si>
    <t>High Output</t>
  </si>
  <si>
    <t>SensIt 1.61, Only For Student Use</t>
  </si>
  <si>
    <t>One Input, One Output</t>
  </si>
  <si>
    <t>Date</t>
  </si>
  <si>
    <t>Time</t>
  </si>
  <si>
    <t>Workbook</t>
  </si>
  <si>
    <t>Input Cell</t>
  </si>
  <si>
    <t>Output Cell</t>
  </si>
  <si>
    <t>'Consultant- Average Accuracy'!$G$17</t>
  </si>
  <si>
    <t>Expected Payoff</t>
  </si>
  <si>
    <t>Self-Owned Stores</t>
  </si>
  <si>
    <t>Consulting</t>
  </si>
  <si>
    <t>No Consulting</t>
  </si>
  <si>
    <t>Franchise Model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</si>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</sst>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_-[$$-409]* #,##0_ ;_-[$$-409]* \-#,##0\ ;_-[$$-409]* &quot;-&quot;??_ ;_-@_ "/>
    <numFmt numFmtId="165" formatCode="0.0000"/>
    <numFmt numFmtId="166" formatCode="_ [$₹-4009]\ * #,##0.00_ ;_ [$₹-4009]\ * \-#,##0.00_ ;_ [$₹-4009]\ * &quot;-&quot;??_ ;_ @_ "/>
    <numFmt numFmtId="167" formatCode="0.000"/>
    <numFmt numFmtId="168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8">
    <xf numFmtId="0" fontId="0" fillId="0" borderId="0" xfId="0"/>
    <xf numFmtId="164" fontId="0" fillId="3" borderId="0" xfId="0" applyNumberFormat="1" applyFill="1"/>
    <xf numFmtId="0" fontId="4" fillId="0" borderId="0" xfId="1" applyFont="1" applyProtection="1">
      <protection locked="0" hidden="1"/>
    </xf>
    <xf numFmtId="0" fontId="4" fillId="0" borderId="0" xfId="1" applyFont="1"/>
    <xf numFmtId="0" fontId="1" fillId="0" borderId="0" xfId="0" applyFont="1"/>
    <xf numFmtId="0" fontId="0" fillId="5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2" fontId="0" fillId="0" borderId="0" xfId="0" applyNumberFormat="1"/>
    <xf numFmtId="2" fontId="0" fillId="5" borderId="0" xfId="0" applyNumberFormat="1" applyFill="1"/>
    <xf numFmtId="0" fontId="0" fillId="0" borderId="0" xfId="0" applyAlignment="1">
      <alignment horizontal="right" vertical="center"/>
    </xf>
    <xf numFmtId="0" fontId="0" fillId="0" borderId="1" xfId="0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2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4" fillId="0" borderId="0" xfId="1" applyFont="1" applyAlignment="1" applyProtection="1">
      <alignment vertical="center"/>
      <protection locked="0" hidden="1"/>
    </xf>
    <xf numFmtId="0" fontId="4" fillId="0" borderId="0" xfId="1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2" fontId="0" fillId="4" borderId="0" xfId="0" applyNumberFormat="1" applyFill="1" applyAlignment="1">
      <alignment vertical="center"/>
    </xf>
    <xf numFmtId="164" fontId="0" fillId="5" borderId="0" xfId="0" applyNumberFormat="1" applyFill="1" applyAlignment="1">
      <alignment vertical="center"/>
    </xf>
    <xf numFmtId="2" fontId="0" fillId="5" borderId="0" xfId="0" applyNumberFormat="1" applyFill="1" applyAlignment="1">
      <alignment vertical="center"/>
    </xf>
    <xf numFmtId="0" fontId="0" fillId="7" borderId="0" xfId="0" applyFill="1"/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164" fontId="0" fillId="0" borderId="0" xfId="0" applyNumberFormat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4" fontId="0" fillId="6" borderId="0" xfId="0" applyNumberFormat="1" applyFill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3" borderId="0" xfId="0" applyNumberFormat="1" applyFill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0" fillId="8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0" fontId="1" fillId="9" borderId="0" xfId="0" applyFont="1" applyFill="1" applyAlignment="1">
      <alignment horizontal="right" vertical="center"/>
    </xf>
    <xf numFmtId="0" fontId="0" fillId="6" borderId="0" xfId="0" applyFill="1" applyAlignment="1">
      <alignment horizontal="left"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/>
    <xf numFmtId="2" fontId="0" fillId="5" borderId="1" xfId="0" applyNumberFormat="1" applyFill="1" applyBorder="1"/>
    <xf numFmtId="166" fontId="0" fillId="3" borderId="0" xfId="0" applyNumberFormat="1" applyFill="1" applyAlignment="1">
      <alignment vertical="center"/>
    </xf>
    <xf numFmtId="44" fontId="0" fillId="3" borderId="0" xfId="0" applyNumberFormat="1" applyFill="1"/>
    <xf numFmtId="167" fontId="0" fillId="5" borderId="0" xfId="0" applyNumberFormat="1" applyFill="1" applyAlignment="1">
      <alignment vertical="center"/>
    </xf>
    <xf numFmtId="166" fontId="0" fillId="3" borderId="0" xfId="0" applyNumberFormat="1" applyFill="1"/>
    <xf numFmtId="166" fontId="0" fillId="5" borderId="0" xfId="0" applyNumberFormat="1" applyFill="1" applyAlignment="1">
      <alignment vertical="center"/>
    </xf>
    <xf numFmtId="166" fontId="0" fillId="8" borderId="0" xfId="0" applyNumberFormat="1" applyFill="1" applyAlignment="1">
      <alignment vertical="center"/>
    </xf>
    <xf numFmtId="166" fontId="0" fillId="0" borderId="0" xfId="0" applyNumberFormat="1" applyAlignment="1">
      <alignment vertical="center"/>
    </xf>
    <xf numFmtId="166" fontId="0" fillId="6" borderId="0" xfId="0" applyNumberFormat="1" applyFill="1" applyAlignment="1">
      <alignment horizontal="left" vertical="center"/>
    </xf>
    <xf numFmtId="166" fontId="0" fillId="0" borderId="0" xfId="0" applyNumberFormat="1"/>
    <xf numFmtId="166" fontId="0" fillId="4" borderId="0" xfId="0" applyNumberFormat="1" applyFill="1"/>
    <xf numFmtId="166" fontId="0" fillId="6" borderId="0" xfId="0" applyNumberFormat="1" applyFill="1" applyAlignment="1">
      <alignment horizontal="left"/>
    </xf>
    <xf numFmtId="166" fontId="0" fillId="5" borderId="0" xfId="0" applyNumberFormat="1" applyFill="1"/>
    <xf numFmtId="166" fontId="0" fillId="4" borderId="0" xfId="2" applyNumberFormat="1" applyFont="1" applyFill="1" applyAlignment="1">
      <alignment vertical="center"/>
    </xf>
    <xf numFmtId="166" fontId="0" fillId="7" borderId="0" xfId="0" applyNumberFormat="1" applyFill="1" applyAlignment="1">
      <alignment vertical="center"/>
    </xf>
    <xf numFmtId="166" fontId="0" fillId="4" borderId="0" xfId="0" applyNumberFormat="1" applyFill="1" applyAlignment="1">
      <alignment vertical="center"/>
    </xf>
    <xf numFmtId="166" fontId="0" fillId="6" borderId="0" xfId="0" applyNumberFormat="1" applyFill="1" applyAlignment="1">
      <alignment horizontal="left" vertical="center" wrapText="1"/>
    </xf>
    <xf numFmtId="166" fontId="0" fillId="0" borderId="0" xfId="0" applyNumberFormat="1" applyAlignment="1">
      <alignment vertical="center" wrapText="1"/>
    </xf>
    <xf numFmtId="166" fontId="0" fillId="0" borderId="5" xfId="0" applyNumberFormat="1" applyBorder="1" applyAlignment="1">
      <alignment vertical="center"/>
    </xf>
    <xf numFmtId="166" fontId="1" fillId="0" borderId="0" xfId="0" applyNumberFormat="1" applyFont="1" applyAlignment="1">
      <alignment horizontal="right" vertical="center"/>
    </xf>
    <xf numFmtId="166" fontId="0" fillId="0" borderId="1" xfId="0" applyNumberFormat="1" applyBorder="1" applyAlignment="1">
      <alignment vertical="center"/>
    </xf>
    <xf numFmtId="0" fontId="0" fillId="10" borderId="0" xfId="0" applyFill="1" applyAlignment="1">
      <alignment horizontal="right"/>
    </xf>
    <xf numFmtId="0" fontId="0" fillId="6" borderId="0" xfId="2" applyNumberFormat="1" applyFont="1" applyFill="1"/>
    <xf numFmtId="166" fontId="0" fillId="6" borderId="0" xfId="2" applyNumberFormat="1" applyFont="1" applyFill="1"/>
    <xf numFmtId="9" fontId="0" fillId="0" borderId="0" xfId="3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13" xfId="0" applyBorder="1" applyAlignment="1">
      <alignment horizontal="right"/>
    </xf>
    <xf numFmtId="0" fontId="0" fillId="10" borderId="14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164" fontId="0" fillId="0" borderId="14" xfId="0" applyNumberFormat="1" applyBorder="1"/>
    <xf numFmtId="164" fontId="0" fillId="0" borderId="2" xfId="0" applyNumberFormat="1" applyBorder="1"/>
    <xf numFmtId="168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0" fillId="5" borderId="14" xfId="0" applyFill="1" applyBorder="1"/>
    <xf numFmtId="166" fontId="0" fillId="5" borderId="2" xfId="0" applyNumberFormat="1" applyFill="1" applyBorder="1"/>
    <xf numFmtId="0" fontId="0" fillId="0" borderId="15" xfId="0" applyBorder="1"/>
    <xf numFmtId="0" fontId="1" fillId="0" borderId="15" xfId="0" applyFont="1" applyBorder="1"/>
    <xf numFmtId="0" fontId="1" fillId="13" borderId="15" xfId="0" applyFont="1" applyFill="1" applyBorder="1"/>
    <xf numFmtId="0" fontId="1" fillId="12" borderId="15" xfId="0" applyFont="1" applyFill="1" applyBorder="1"/>
    <xf numFmtId="0" fontId="0" fillId="14" borderId="15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3" xfId="1" xr:uid="{95AFC820-E428-481E-825A-D67C6680A7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/>
            </a:pPr>
            <a:r>
              <a:rPr lang="en-IN" sz="1000" b="0" i="0"/>
              <a:t>SensIt 1.61 Student Version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Bars on Left</c:v>
          </c:tx>
          <c:spPr>
            <a:solidFill>
              <a:srgbClr val="000000"/>
            </a:solidFill>
          </c:spPr>
          <c:invertIfNegative val="0"/>
          <c:dLbls>
            <c:dLbl>
              <c:idx val="0"/>
              <c:tx>
                <c:strRef>
                  <c:f>'Tornado- Avg. Accuracy'!$B$11</c:f>
                  <c:strCache>
                    <c:ptCount val="1"/>
                    <c:pt idx="0">
                      <c:v>0.035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{FB2476D3-053B-4147-B85C-B33827F669C6}</c15:txfldGUID>
                      <c15:f>'Tornado- Avg. Accuracy'!$B$11</c15:f>
                      <c15:dlblFieldTableCache>
                        <c:ptCount val="1"/>
                        <c:pt idx="0">
                          <c:v>0.035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3401-46AE-B1CD-89C3047F333E}"/>
                </c:ext>
              </c:extLst>
            </c:dLbl>
            <c:dLbl>
              <c:idx val="1"/>
              <c:tx>
                <c:strRef>
                  <c:f>'Tornado- Avg. Accuracy'!$B$12</c:f>
                  <c:strCache>
                    <c:ptCount val="1"/>
                    <c:pt idx="0">
                      <c:v> ₹ 1,000.00 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{76F5F5E9-D9D6-4841-BCE7-3D064DC48181}</c15:txfldGUID>
                      <c15:f>'Tornado- Avg. Accuracy'!$B$12</c15:f>
                      <c15:dlblFieldTableCache>
                        <c:ptCount val="1"/>
                        <c:pt idx="0">
                          <c:v> ₹ 1,000.00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3401-46AE-B1CD-89C3047F33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'Tornado- Avg. Accuracy'!$A$11:$A$12</c:f>
              <c:strCache>
                <c:ptCount val="2"/>
                <c:pt idx="0">
                  <c:v>Probability (Favourable)</c:v>
                </c:pt>
                <c:pt idx="1">
                  <c:v>Consultant Cost</c:v>
                </c:pt>
              </c:strCache>
            </c:strRef>
          </c:cat>
          <c:val>
            <c:numRef>
              <c:f>'Tornado- Avg. Accuracy'!$E$11:$E$12</c:f>
              <c:numCache>
                <c:formatCode>_-[$$-409]* #,##0_ ;_-[$$-409]* \-#,##0\ ;_-[$$-409]* "-"??_ ;_-@_ </c:formatCode>
                <c:ptCount val="2"/>
                <c:pt idx="0">
                  <c:v>131274</c:v>
                </c:pt>
                <c:pt idx="1">
                  <c:v>131274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1-46AE-B1CD-89C3047F333E}"/>
            </c:ext>
          </c:extLst>
        </c:ser>
        <c:ser>
          <c:idx val="1"/>
          <c:order val="1"/>
          <c:tx>
            <c:v>Bars on Right</c:v>
          </c:tx>
          <c:spPr>
            <a:solidFill>
              <a:srgbClr val="000000"/>
            </a:solidFill>
          </c:spPr>
          <c:invertIfNegative val="0"/>
          <c:dLbls>
            <c:dLbl>
              <c:idx val="0"/>
              <c:tx>
                <c:strRef>
                  <c:f>'Tornado- Avg. Accuracy'!$D$11</c:f>
                  <c:strCache>
                    <c:ptCount val="1"/>
                    <c:pt idx="0">
                      <c:v>1.05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{0E64908D-8B1B-492B-B804-EEFFE152D8BC}</c15:txfldGUID>
                      <c15:f>'Tornado- Avg. Accuracy'!$D$11</c15:f>
                      <c15:dlblFieldTableCache>
                        <c:ptCount val="1"/>
                        <c:pt idx="0">
                          <c:v>1.05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3401-46AE-B1CD-89C3047F333E}"/>
                </c:ext>
              </c:extLst>
            </c:dLbl>
            <c:dLbl>
              <c:idx val="1"/>
              <c:tx>
                <c:strRef>
                  <c:f>'Tornado- Avg. Accuracy'!$D$12</c:f>
                  <c:strCache>
                    <c:ptCount val="1"/>
                    <c:pt idx="0">
                      <c:v> ₹ 30,000.00 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{EDA6ADC9-4C69-4FC1-9C5B-E11B3013DBC2}</c15:txfldGUID>
                      <c15:f>'Tornado- Avg. Accuracy'!$D$12</c15:f>
                      <c15:dlblFieldTableCache>
                        <c:ptCount val="1"/>
                        <c:pt idx="0">
                          <c:v> ₹ 30,000.00 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3401-46AE-B1CD-89C3047F33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'Tornado- Avg. Accuracy'!$A$11:$A$12</c:f>
              <c:strCache>
                <c:ptCount val="2"/>
                <c:pt idx="0">
                  <c:v>Probability (Favourable)</c:v>
                </c:pt>
                <c:pt idx="1">
                  <c:v>Consultant Cost</c:v>
                </c:pt>
              </c:strCache>
            </c:strRef>
          </c:cat>
          <c:val>
            <c:numRef>
              <c:f>'Tornado- Avg. Accuracy'!$G$11:$G$12</c:f>
              <c:numCache>
                <c:formatCode>_-[$$-409]* #,##0_ ;_-[$$-409]* \-#,##0\ ;_-[$$-409]* "-"??_ ;_-@_ </c:formatCode>
                <c:ptCount val="2"/>
                <c:pt idx="0">
                  <c:v>154454.37499999997</c:v>
                </c:pt>
                <c:pt idx="1">
                  <c:v>131274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1-46AE-B1CD-89C3047F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74193776"/>
        <c:axId val="74169776"/>
      </c:barChart>
      <c:catAx>
        <c:axId val="74193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/>
            </a:pPr>
            <a:endParaRPr lang="en-US"/>
          </a:p>
        </c:txPr>
        <c:crossAx val="74169776"/>
        <c:crossesAt val="131274"/>
        <c:auto val="0"/>
        <c:lblAlgn val="ctr"/>
        <c:lblOffset val="100"/>
        <c:noMultiLvlLbl val="0"/>
      </c:catAx>
      <c:valAx>
        <c:axId val="74169776"/>
        <c:scaling>
          <c:orientation val="minMax"/>
          <c:max val="158000"/>
          <c:min val="12800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/>
                </a:pPr>
                <a:r>
                  <a:rPr lang="en-IN" sz="1000" b="0" i="0"/>
                  <a:t>Final expected payoff</a:t>
                </a:r>
              </a:p>
            </c:rich>
          </c:tx>
          <c:overlay val="0"/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4193776"/>
        <c:crosses val="max"/>
        <c:crossBetween val="between"/>
        <c:majorUnit val="2000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IN"/>
              <a:t>SensIt 1.61 Student Version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rgbClr val="000000"/>
              </a:solidFill>
              <a:prstDash val="solid"/>
            </a:ln>
          </c:spPr>
          <c:xVal>
            <c:numRef>
              <c:f>'SensIt Plot- Avg. Accuracy'!$A$11:$A$19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'SensIt Plot- Avg. Accuracy'!$B$11:$B$19</c:f>
              <c:numCache>
                <c:formatCode>_-[$$-409]* #,##0_ ;_-[$$-409]* \-#,##0\ ;_-[$$-409]* "-"??_ ;_-@_ </c:formatCode>
                <c:ptCount val="9"/>
                <c:pt idx="0">
                  <c:v>131274</c:v>
                </c:pt>
                <c:pt idx="1">
                  <c:v>131274</c:v>
                </c:pt>
                <c:pt idx="2">
                  <c:v>131274</c:v>
                </c:pt>
                <c:pt idx="3">
                  <c:v>131274</c:v>
                </c:pt>
                <c:pt idx="4">
                  <c:v>131274</c:v>
                </c:pt>
                <c:pt idx="5">
                  <c:v>131274</c:v>
                </c:pt>
                <c:pt idx="6">
                  <c:v>131274</c:v>
                </c:pt>
                <c:pt idx="7">
                  <c:v>134720</c:v>
                </c:pt>
                <c:pt idx="8">
                  <c:v>142613.75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08-46C2-AFFC-49AE32CA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74576"/>
        <c:axId val="74183216"/>
      </c:scatterChart>
      <c:valAx>
        <c:axId val="74174576"/>
        <c:scaling>
          <c:orientation val="minMax"/>
          <c:max val="0.9"/>
          <c:min val="0.1"/>
        </c:scaling>
        <c:delete val="0"/>
        <c:axPos val="b"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en-IN"/>
                  <a:t>Probability (Favourable)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/>
            </a:pPr>
            <a:endParaRPr lang="en-US"/>
          </a:p>
        </c:txPr>
        <c:crossAx val="74183216"/>
        <c:crossesAt val="131000"/>
        <c:crossBetween val="midCat"/>
      </c:valAx>
      <c:valAx>
        <c:axId val="74183216"/>
        <c:scaling>
          <c:orientation val="minMax"/>
          <c:max val="143000"/>
          <c:min val="131000"/>
        </c:scaling>
        <c:delete val="0"/>
        <c:axPos val="l"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en-IN"/>
                  <a:t> Final expected payoff </a:t>
                </a:r>
              </a:p>
            </c:rich>
          </c:tx>
          <c:overlay val="0"/>
        </c:title>
        <c:numFmt formatCode="_-[$$-409]* #,##0_ ;_-[$$-409]* \-#,##0\ ;_-[$$-409]* &quot;-&quot;??_ ;_-@_ 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74174576"/>
        <c:crossesAt val="0.1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'Expected Payoffs'!$D$1</c:f>
              <c:strCache>
                <c:ptCount val="1"/>
                <c:pt idx="0">
                  <c:v>Expected Payoff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'Expected Payoffs'!$A$2:$C$8</c:f>
              <c:multiLvlStrCache>
                <c:ptCount val="7"/>
                <c:lvl>
                  <c:pt idx="0">
                    <c:v>Petrol Stations</c:v>
                  </c:pt>
                  <c:pt idx="1">
                    <c:v>Other Locations</c:v>
                  </c:pt>
                  <c:pt idx="2">
                    <c:v>Petrol Stations</c:v>
                  </c:pt>
                  <c:pt idx="3">
                    <c:v>Other Locations</c:v>
                  </c:pt>
                  <c:pt idx="4">
                    <c:v>Petrol Stations</c:v>
                  </c:pt>
                  <c:pt idx="5">
                    <c:v>Other Locations</c:v>
                  </c:pt>
                  <c:pt idx="6">
                    <c:v>Authorized motorcycle service stations</c:v>
                  </c:pt>
                </c:lvl>
                <c:lvl>
                  <c:pt idx="0">
                    <c:v>Consulting</c:v>
                  </c:pt>
                  <c:pt idx="2">
                    <c:v>No Consulting</c:v>
                  </c:pt>
                </c:lvl>
                <c:lvl>
                  <c:pt idx="0">
                    <c:v>Self-Owned Stores</c:v>
                  </c:pt>
                  <c:pt idx="4">
                    <c:v>Franchise Model</c:v>
                  </c:pt>
                </c:lvl>
              </c:multiLvlStrCache>
            </c:multiLvlStrRef>
          </c:cat>
          <c:val>
            <c:numRef>
              <c:f>'Expected Payoffs'!$D$2:$D$8</c:f>
              <c:numCache>
                <c:formatCode>General</c:formatCode>
                <c:ptCount val="7"/>
                <c:pt idx="0">
                  <c:v>118.57499999999999</c:v>
                </c:pt>
                <c:pt idx="1">
                  <c:v>100.5</c:v>
                </c:pt>
                <c:pt idx="2">
                  <c:v>138.57499999999999</c:v>
                </c:pt>
                <c:pt idx="3">
                  <c:v>120.5</c:v>
                </c:pt>
                <c:pt idx="4">
                  <c:v>138.05999999999997</c:v>
                </c:pt>
                <c:pt idx="5">
                  <c:v>116.99999999999999</c:v>
                </c:pt>
                <c:pt idx="6">
                  <c:v>146.25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C-427D-B4F5-4811F6A8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833264"/>
        <c:axId val="150854864"/>
      </c:barChart>
      <c:catAx>
        <c:axId val="15083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4864"/>
        <c:crosses val="autoZero"/>
        <c:auto val="1"/>
        <c:lblAlgn val="ctr"/>
        <c:lblOffset val="100"/>
        <c:noMultiLvlLbl val="0"/>
      </c:catAx>
      <c:valAx>
        <c:axId val="1508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3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0</xdr:rowOff>
    </xdr:from>
    <xdr:to>
      <xdr:col>14</xdr:col>
      <xdr:colOff>152400</xdr:colOff>
      <xdr:row>7</xdr:row>
      <xdr:rowOff>152400</xdr:rowOff>
    </xdr:to>
    <xdr:sp macro="" textlink="">
      <xdr:nvSpPr>
        <xdr:cNvPr id="10" name="Circle 1">
          <a:extLst>
            <a:ext uri="{FF2B5EF4-FFF2-40B4-BE49-F238E27FC236}">
              <a16:creationId xmlns:a16="http://schemas.microsoft.com/office/drawing/2014/main" id="{9B6A28EB-1C4B-5F08-727C-3DA264DDB781}"/>
            </a:ext>
          </a:extLst>
        </xdr:cNvPr>
        <xdr:cNvSpPr/>
      </xdr:nvSpPr>
      <xdr:spPr>
        <a:xfrm>
          <a:off x="8382000" y="130302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0</xdr:colOff>
      <xdr:row>7</xdr:row>
      <xdr:rowOff>76200</xdr:rowOff>
    </xdr:from>
    <xdr:to>
      <xdr:col>14</xdr:col>
      <xdr:colOff>0</xdr:colOff>
      <xdr:row>7</xdr:row>
      <xdr:rowOff>76200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29A15E0A-D3D9-19A2-B1FA-8E29B252A868}"/>
            </a:ext>
          </a:extLst>
        </xdr:cNvPr>
        <xdr:cNvSpPr>
          <a:spLocks noChangeShapeType="1"/>
        </xdr:cNvSpPr>
      </xdr:nvSpPr>
      <xdr:spPr bwMode="auto">
        <a:xfrm>
          <a:off x="7162800" y="13792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7</xdr:row>
      <xdr:rowOff>76200</xdr:rowOff>
    </xdr:from>
    <xdr:to>
      <xdr:col>12</xdr:col>
      <xdr:colOff>0</xdr:colOff>
      <xdr:row>12</xdr:row>
      <xdr:rowOff>76200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C05ED77-85D0-7A59-75F9-7449FFE58608}"/>
            </a:ext>
          </a:extLst>
        </xdr:cNvPr>
        <xdr:cNvSpPr>
          <a:spLocks noChangeShapeType="1"/>
        </xdr:cNvSpPr>
      </xdr:nvSpPr>
      <xdr:spPr bwMode="auto">
        <a:xfrm flipV="1">
          <a:off x="6896100" y="137922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152400</xdr:colOff>
      <xdr:row>17</xdr:row>
      <xdr:rowOff>152400</xdr:rowOff>
    </xdr:to>
    <xdr:sp macro="" textlink="">
      <xdr:nvSpPr>
        <xdr:cNvPr id="11" name="Circle 2">
          <a:extLst>
            <a:ext uri="{FF2B5EF4-FFF2-40B4-BE49-F238E27FC236}">
              <a16:creationId xmlns:a16="http://schemas.microsoft.com/office/drawing/2014/main" id="{05A9A4AB-539A-354E-7FFC-9D7018FA8E42}"/>
            </a:ext>
          </a:extLst>
        </xdr:cNvPr>
        <xdr:cNvSpPr/>
      </xdr:nvSpPr>
      <xdr:spPr>
        <a:xfrm>
          <a:off x="8382000" y="313182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0</xdr:colOff>
      <xdr:row>17</xdr:row>
      <xdr:rowOff>76200</xdr:rowOff>
    </xdr:from>
    <xdr:to>
      <xdr:col>14</xdr:col>
      <xdr:colOff>0</xdr:colOff>
      <xdr:row>17</xdr:row>
      <xdr:rowOff>76200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E91832E-6D37-0A2B-57CB-08E8999A2AF4}"/>
            </a:ext>
          </a:extLst>
        </xdr:cNvPr>
        <xdr:cNvSpPr>
          <a:spLocks noChangeShapeType="1"/>
        </xdr:cNvSpPr>
      </xdr:nvSpPr>
      <xdr:spPr bwMode="auto">
        <a:xfrm>
          <a:off x="7162800" y="32080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12</xdr:row>
      <xdr:rowOff>76200</xdr:rowOff>
    </xdr:from>
    <xdr:to>
      <xdr:col>12</xdr:col>
      <xdr:colOff>0</xdr:colOff>
      <xdr:row>17</xdr:row>
      <xdr:rowOff>76200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914CC576-5490-ECB0-3DCC-710D0B190A42}"/>
            </a:ext>
          </a:extLst>
        </xdr:cNvPr>
        <xdr:cNvSpPr>
          <a:spLocks noChangeShapeType="1"/>
        </xdr:cNvSpPr>
      </xdr:nvSpPr>
      <xdr:spPr bwMode="auto">
        <a:xfrm>
          <a:off x="6896100" y="229362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152400</xdr:colOff>
      <xdr:row>5</xdr:row>
      <xdr:rowOff>152400</xdr:rowOff>
    </xdr:to>
    <xdr:sp macro="" textlink="">
      <xdr:nvSpPr>
        <xdr:cNvPr id="12" name="Triangle 3">
          <a:extLst>
            <a:ext uri="{FF2B5EF4-FFF2-40B4-BE49-F238E27FC236}">
              <a16:creationId xmlns:a16="http://schemas.microsoft.com/office/drawing/2014/main" id="{AF604210-DFE4-6DB9-964C-3140980CAED4}"/>
            </a:ext>
          </a:extLst>
        </xdr:cNvPr>
        <xdr:cNvSpPr/>
      </xdr:nvSpPr>
      <xdr:spPr>
        <a:xfrm rot="16200000">
          <a:off x="10020300" y="92202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0</xdr:colOff>
      <xdr:row>5</xdr:row>
      <xdr:rowOff>76200</xdr:rowOff>
    </xdr:from>
    <xdr:to>
      <xdr:col>18</xdr:col>
      <xdr:colOff>0</xdr:colOff>
      <xdr:row>5</xdr:row>
      <xdr:rowOff>76200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216735AB-06B5-3CED-68E9-E38B4A5DD5FA}"/>
            </a:ext>
          </a:extLst>
        </xdr:cNvPr>
        <xdr:cNvSpPr>
          <a:spLocks noChangeShapeType="1"/>
        </xdr:cNvSpPr>
      </xdr:nvSpPr>
      <xdr:spPr bwMode="auto">
        <a:xfrm>
          <a:off x="8801100" y="9982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5</xdr:row>
      <xdr:rowOff>76200</xdr:rowOff>
    </xdr:from>
    <xdr:to>
      <xdr:col>16</xdr:col>
      <xdr:colOff>0</xdr:colOff>
      <xdr:row>7</xdr:row>
      <xdr:rowOff>76200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3D3E8F45-723B-CBE2-0E94-03763C7490EA}"/>
            </a:ext>
          </a:extLst>
        </xdr:cNvPr>
        <xdr:cNvSpPr>
          <a:spLocks noChangeShapeType="1"/>
        </xdr:cNvSpPr>
      </xdr:nvSpPr>
      <xdr:spPr bwMode="auto">
        <a:xfrm flipV="1">
          <a:off x="8534400" y="998220"/>
          <a:ext cx="26670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sp macro="" textlink="">
      <xdr:nvSpPr>
        <xdr:cNvPr id="13" name="Triangle 4">
          <a:extLst>
            <a:ext uri="{FF2B5EF4-FFF2-40B4-BE49-F238E27FC236}">
              <a16:creationId xmlns:a16="http://schemas.microsoft.com/office/drawing/2014/main" id="{C4AB8AE7-19CC-46B6-9D8A-C1EF53F1BB6F}"/>
            </a:ext>
          </a:extLst>
        </xdr:cNvPr>
        <xdr:cNvSpPr/>
      </xdr:nvSpPr>
      <xdr:spPr>
        <a:xfrm rot="16200000">
          <a:off x="10020300" y="18516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0</xdr:colOff>
      <xdr:row>10</xdr:row>
      <xdr:rowOff>76200</xdr:rowOff>
    </xdr:from>
    <xdr:to>
      <xdr:col>18</xdr:col>
      <xdr:colOff>0</xdr:colOff>
      <xdr:row>10</xdr:row>
      <xdr:rowOff>76200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BB854F65-32A4-8A15-BF50-FEB3CCC25932}"/>
            </a:ext>
          </a:extLst>
        </xdr:cNvPr>
        <xdr:cNvSpPr>
          <a:spLocks noChangeShapeType="1"/>
        </xdr:cNvSpPr>
      </xdr:nvSpPr>
      <xdr:spPr bwMode="auto">
        <a:xfrm>
          <a:off x="8801100" y="19278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7</xdr:row>
      <xdr:rowOff>76200</xdr:rowOff>
    </xdr:from>
    <xdr:to>
      <xdr:col>16</xdr:col>
      <xdr:colOff>0</xdr:colOff>
      <xdr:row>10</xdr:row>
      <xdr:rowOff>76200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48A43DE-8A2F-C7D6-2DD8-C383610C2392}"/>
            </a:ext>
          </a:extLst>
        </xdr:cNvPr>
        <xdr:cNvSpPr>
          <a:spLocks noChangeShapeType="1"/>
        </xdr:cNvSpPr>
      </xdr:nvSpPr>
      <xdr:spPr bwMode="auto">
        <a:xfrm>
          <a:off x="8534400" y="137922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152400</xdr:colOff>
      <xdr:row>15</xdr:row>
      <xdr:rowOff>152400</xdr:rowOff>
    </xdr:to>
    <xdr:sp macro="" textlink="">
      <xdr:nvSpPr>
        <xdr:cNvPr id="14" name="Triangle 5">
          <a:extLst>
            <a:ext uri="{FF2B5EF4-FFF2-40B4-BE49-F238E27FC236}">
              <a16:creationId xmlns:a16="http://schemas.microsoft.com/office/drawing/2014/main" id="{F9E13847-4E5F-44B4-EC5E-6B18EA976AC9}"/>
            </a:ext>
          </a:extLst>
        </xdr:cNvPr>
        <xdr:cNvSpPr/>
      </xdr:nvSpPr>
      <xdr:spPr>
        <a:xfrm rot="16200000">
          <a:off x="10020300" y="27660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0</xdr:colOff>
      <xdr:row>15</xdr:row>
      <xdr:rowOff>76200</xdr:rowOff>
    </xdr:from>
    <xdr:to>
      <xdr:col>18</xdr:col>
      <xdr:colOff>0</xdr:colOff>
      <xdr:row>15</xdr:row>
      <xdr:rowOff>76200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A48DCCB5-5B5A-2539-BC5B-079143F27E1D}"/>
            </a:ext>
          </a:extLst>
        </xdr:cNvPr>
        <xdr:cNvSpPr>
          <a:spLocks noChangeShapeType="1"/>
        </xdr:cNvSpPr>
      </xdr:nvSpPr>
      <xdr:spPr bwMode="auto">
        <a:xfrm>
          <a:off x="8801100" y="28422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15</xdr:row>
      <xdr:rowOff>76200</xdr:rowOff>
    </xdr:from>
    <xdr:to>
      <xdr:col>16</xdr:col>
      <xdr:colOff>0</xdr:colOff>
      <xdr:row>17</xdr:row>
      <xdr:rowOff>76200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DEEECA0E-EDF5-87C4-9B06-D4BD2BD718DD}"/>
            </a:ext>
          </a:extLst>
        </xdr:cNvPr>
        <xdr:cNvSpPr>
          <a:spLocks noChangeShapeType="1"/>
        </xdr:cNvSpPr>
      </xdr:nvSpPr>
      <xdr:spPr bwMode="auto">
        <a:xfrm flipV="1">
          <a:off x="8534400" y="284226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sp macro="" textlink="">
      <xdr:nvSpPr>
        <xdr:cNvPr id="15" name="Triangle 6">
          <a:extLst>
            <a:ext uri="{FF2B5EF4-FFF2-40B4-BE49-F238E27FC236}">
              <a16:creationId xmlns:a16="http://schemas.microsoft.com/office/drawing/2014/main" id="{391E72D0-1938-14D1-4175-4407A6B82F2F}"/>
            </a:ext>
          </a:extLst>
        </xdr:cNvPr>
        <xdr:cNvSpPr/>
      </xdr:nvSpPr>
      <xdr:spPr>
        <a:xfrm rot="16200000">
          <a:off x="10020300" y="368046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0</xdr:colOff>
      <xdr:row>20</xdr:row>
      <xdr:rowOff>76200</xdr:rowOff>
    </xdr:from>
    <xdr:to>
      <xdr:col>18</xdr:col>
      <xdr:colOff>0</xdr:colOff>
      <xdr:row>20</xdr:row>
      <xdr:rowOff>76200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B3B06979-8FA6-0096-2FA0-FF5D6BF333E3}"/>
            </a:ext>
          </a:extLst>
        </xdr:cNvPr>
        <xdr:cNvSpPr>
          <a:spLocks noChangeShapeType="1"/>
        </xdr:cNvSpPr>
      </xdr:nvSpPr>
      <xdr:spPr bwMode="auto">
        <a:xfrm>
          <a:off x="8801100" y="37566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17</xdr:row>
      <xdr:rowOff>76200</xdr:rowOff>
    </xdr:from>
    <xdr:to>
      <xdr:col>16</xdr:col>
      <xdr:colOff>0</xdr:colOff>
      <xdr:row>20</xdr:row>
      <xdr:rowOff>76200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C5C35184-18E1-8A7E-318C-2447A31B70F0}"/>
            </a:ext>
          </a:extLst>
        </xdr:cNvPr>
        <xdr:cNvSpPr>
          <a:spLocks noChangeShapeType="1"/>
        </xdr:cNvSpPr>
      </xdr:nvSpPr>
      <xdr:spPr bwMode="auto">
        <a:xfrm>
          <a:off x="8534400" y="320802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sp macro="" textlink="">
      <xdr:nvSpPr>
        <xdr:cNvPr id="16" name="Square 0">
          <a:extLst>
            <a:ext uri="{FF2B5EF4-FFF2-40B4-BE49-F238E27FC236}">
              <a16:creationId xmlns:a16="http://schemas.microsoft.com/office/drawing/2014/main" id="{A974EA67-E26F-0687-1FEB-2462094D3CC5}"/>
            </a:ext>
          </a:extLst>
        </xdr:cNvPr>
        <xdr:cNvSpPr/>
      </xdr:nvSpPr>
      <xdr:spPr>
        <a:xfrm>
          <a:off x="6743700" y="221742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0</xdr:colOff>
      <xdr:row>12</xdr:row>
      <xdr:rowOff>76200</xdr:rowOff>
    </xdr:from>
    <xdr:to>
      <xdr:col>10</xdr:col>
      <xdr:colOff>0</xdr:colOff>
      <xdr:row>12</xdr:row>
      <xdr:rowOff>76200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AB0500FF-D275-95D0-9E5A-5B63A43E0485}"/>
            </a:ext>
          </a:extLst>
        </xdr:cNvPr>
        <xdr:cNvSpPr>
          <a:spLocks noChangeShapeType="1"/>
        </xdr:cNvSpPr>
      </xdr:nvSpPr>
      <xdr:spPr bwMode="auto">
        <a:xfrm>
          <a:off x="6134100" y="229362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13</xdr:row>
      <xdr:rowOff>0</xdr:rowOff>
    </xdr:from>
    <xdr:to>
      <xdr:col>16</xdr:col>
      <xdr:colOff>152400</xdr:colOff>
      <xdr:row>13</xdr:row>
      <xdr:rowOff>152400</xdr:rowOff>
    </xdr:to>
    <xdr:sp macro="" textlink="">
      <xdr:nvSpPr>
        <xdr:cNvPr id="2359" name="Circle 1">
          <a:extLst>
            <a:ext uri="{FF2B5EF4-FFF2-40B4-BE49-F238E27FC236}">
              <a16:creationId xmlns:a16="http://schemas.microsoft.com/office/drawing/2014/main" id="{EE6CDC2A-9850-C5D9-0CA3-030C0455B447}"/>
            </a:ext>
          </a:extLst>
        </xdr:cNvPr>
        <xdr:cNvSpPr/>
      </xdr:nvSpPr>
      <xdr:spPr>
        <a:xfrm>
          <a:off x="12336780" y="237744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0</xdr:colOff>
      <xdr:row>13</xdr:row>
      <xdr:rowOff>76200</xdr:rowOff>
    </xdr:from>
    <xdr:to>
      <xdr:col>16</xdr:col>
      <xdr:colOff>0</xdr:colOff>
      <xdr:row>13</xdr:row>
      <xdr:rowOff>76200</xdr:rowOff>
    </xdr:to>
    <xdr:sp macro="" textlink="">
      <xdr:nvSpPr>
        <xdr:cNvPr id="2360" name="Line 250">
          <a:extLst>
            <a:ext uri="{FF2B5EF4-FFF2-40B4-BE49-F238E27FC236}">
              <a16:creationId xmlns:a16="http://schemas.microsoft.com/office/drawing/2014/main" id="{AA273DDC-5A9C-81DC-CCDD-A7E28F2B7F63}"/>
            </a:ext>
          </a:extLst>
        </xdr:cNvPr>
        <xdr:cNvSpPr>
          <a:spLocks noChangeShapeType="1"/>
        </xdr:cNvSpPr>
      </xdr:nvSpPr>
      <xdr:spPr bwMode="auto">
        <a:xfrm>
          <a:off x="11117580" y="24536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152400</xdr:colOff>
      <xdr:row>13</xdr:row>
      <xdr:rowOff>76200</xdr:rowOff>
    </xdr:from>
    <xdr:to>
      <xdr:col>14</xdr:col>
      <xdr:colOff>0</xdr:colOff>
      <xdr:row>25</xdr:row>
      <xdr:rowOff>76200</xdr:rowOff>
    </xdr:to>
    <xdr:sp macro="" textlink="">
      <xdr:nvSpPr>
        <xdr:cNvPr id="2361" name="Line 251">
          <a:extLst>
            <a:ext uri="{FF2B5EF4-FFF2-40B4-BE49-F238E27FC236}">
              <a16:creationId xmlns:a16="http://schemas.microsoft.com/office/drawing/2014/main" id="{00EA4C50-45FA-F444-8548-5D05A476D3CF}"/>
            </a:ext>
          </a:extLst>
        </xdr:cNvPr>
        <xdr:cNvSpPr>
          <a:spLocks noChangeShapeType="1"/>
        </xdr:cNvSpPr>
      </xdr:nvSpPr>
      <xdr:spPr bwMode="auto">
        <a:xfrm flipV="1">
          <a:off x="10850880" y="2453640"/>
          <a:ext cx="266700" cy="2194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152400</xdr:colOff>
      <xdr:row>38</xdr:row>
      <xdr:rowOff>152400</xdr:rowOff>
    </xdr:to>
    <xdr:sp macro="" textlink="">
      <xdr:nvSpPr>
        <xdr:cNvPr id="2362" name="Circle 2">
          <a:extLst>
            <a:ext uri="{FF2B5EF4-FFF2-40B4-BE49-F238E27FC236}">
              <a16:creationId xmlns:a16="http://schemas.microsoft.com/office/drawing/2014/main" id="{9C74B18A-A719-F696-000E-7717E9CA1DD0}"/>
            </a:ext>
          </a:extLst>
        </xdr:cNvPr>
        <xdr:cNvSpPr/>
      </xdr:nvSpPr>
      <xdr:spPr>
        <a:xfrm>
          <a:off x="12336780" y="694944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0</xdr:colOff>
      <xdr:row>38</xdr:row>
      <xdr:rowOff>76200</xdr:rowOff>
    </xdr:from>
    <xdr:to>
      <xdr:col>16</xdr:col>
      <xdr:colOff>0</xdr:colOff>
      <xdr:row>38</xdr:row>
      <xdr:rowOff>76200</xdr:rowOff>
    </xdr:to>
    <xdr:sp macro="" textlink="">
      <xdr:nvSpPr>
        <xdr:cNvPr id="2363" name="Line 252">
          <a:extLst>
            <a:ext uri="{FF2B5EF4-FFF2-40B4-BE49-F238E27FC236}">
              <a16:creationId xmlns:a16="http://schemas.microsoft.com/office/drawing/2014/main" id="{E72FB7B5-7460-D23A-D354-739DD606177C}"/>
            </a:ext>
          </a:extLst>
        </xdr:cNvPr>
        <xdr:cNvSpPr>
          <a:spLocks noChangeShapeType="1"/>
        </xdr:cNvSpPr>
      </xdr:nvSpPr>
      <xdr:spPr bwMode="auto">
        <a:xfrm>
          <a:off x="11117580" y="70256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152400</xdr:colOff>
      <xdr:row>25</xdr:row>
      <xdr:rowOff>76200</xdr:rowOff>
    </xdr:from>
    <xdr:to>
      <xdr:col>14</xdr:col>
      <xdr:colOff>0</xdr:colOff>
      <xdr:row>38</xdr:row>
      <xdr:rowOff>76200</xdr:rowOff>
    </xdr:to>
    <xdr:sp macro="" textlink="">
      <xdr:nvSpPr>
        <xdr:cNvPr id="2364" name="Line 253">
          <a:extLst>
            <a:ext uri="{FF2B5EF4-FFF2-40B4-BE49-F238E27FC236}">
              <a16:creationId xmlns:a16="http://schemas.microsoft.com/office/drawing/2014/main" id="{DE1B28EF-23BC-8E3A-E599-D072A2DC4DEC}"/>
            </a:ext>
          </a:extLst>
        </xdr:cNvPr>
        <xdr:cNvSpPr>
          <a:spLocks noChangeShapeType="1"/>
        </xdr:cNvSpPr>
      </xdr:nvSpPr>
      <xdr:spPr bwMode="auto">
        <a:xfrm>
          <a:off x="10850880" y="4648200"/>
          <a:ext cx="266700" cy="2377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152400</xdr:colOff>
      <xdr:row>8</xdr:row>
      <xdr:rowOff>152400</xdr:rowOff>
    </xdr:to>
    <xdr:sp macro="" textlink="">
      <xdr:nvSpPr>
        <xdr:cNvPr id="2365" name="Circle 3">
          <a:extLst>
            <a:ext uri="{FF2B5EF4-FFF2-40B4-BE49-F238E27FC236}">
              <a16:creationId xmlns:a16="http://schemas.microsoft.com/office/drawing/2014/main" id="{7E8E9FBB-6BA4-7B41-DDD6-2E32DF95AC87}"/>
            </a:ext>
          </a:extLst>
        </xdr:cNvPr>
        <xdr:cNvSpPr/>
      </xdr:nvSpPr>
      <xdr:spPr>
        <a:xfrm>
          <a:off x="13975080" y="146304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0</xdr:colOff>
      <xdr:row>8</xdr:row>
      <xdr:rowOff>76200</xdr:rowOff>
    </xdr:from>
    <xdr:to>
      <xdr:col>20</xdr:col>
      <xdr:colOff>0</xdr:colOff>
      <xdr:row>8</xdr:row>
      <xdr:rowOff>76200</xdr:rowOff>
    </xdr:to>
    <xdr:sp macro="" textlink="">
      <xdr:nvSpPr>
        <xdr:cNvPr id="2366" name="Line 254">
          <a:extLst>
            <a:ext uri="{FF2B5EF4-FFF2-40B4-BE49-F238E27FC236}">
              <a16:creationId xmlns:a16="http://schemas.microsoft.com/office/drawing/2014/main" id="{8520FF63-0B77-B102-064C-998EA7B2ADC4}"/>
            </a:ext>
          </a:extLst>
        </xdr:cNvPr>
        <xdr:cNvSpPr>
          <a:spLocks noChangeShapeType="1"/>
        </xdr:cNvSpPr>
      </xdr:nvSpPr>
      <xdr:spPr bwMode="auto">
        <a:xfrm>
          <a:off x="12755880" y="15392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152400</xdr:colOff>
      <xdr:row>8</xdr:row>
      <xdr:rowOff>76200</xdr:rowOff>
    </xdr:from>
    <xdr:to>
      <xdr:col>18</xdr:col>
      <xdr:colOff>0</xdr:colOff>
      <xdr:row>13</xdr:row>
      <xdr:rowOff>76200</xdr:rowOff>
    </xdr:to>
    <xdr:sp macro="" textlink="">
      <xdr:nvSpPr>
        <xdr:cNvPr id="2367" name="Line 255">
          <a:extLst>
            <a:ext uri="{FF2B5EF4-FFF2-40B4-BE49-F238E27FC236}">
              <a16:creationId xmlns:a16="http://schemas.microsoft.com/office/drawing/2014/main" id="{4B6CD021-656E-BEE3-63BB-CA650831F492}"/>
            </a:ext>
          </a:extLst>
        </xdr:cNvPr>
        <xdr:cNvSpPr>
          <a:spLocks noChangeShapeType="1"/>
        </xdr:cNvSpPr>
      </xdr:nvSpPr>
      <xdr:spPr bwMode="auto">
        <a:xfrm flipV="1">
          <a:off x="12489180" y="153924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152400</xdr:colOff>
      <xdr:row>18</xdr:row>
      <xdr:rowOff>152400</xdr:rowOff>
    </xdr:to>
    <xdr:sp macro="" textlink="">
      <xdr:nvSpPr>
        <xdr:cNvPr id="2368" name="Circle 4">
          <a:extLst>
            <a:ext uri="{FF2B5EF4-FFF2-40B4-BE49-F238E27FC236}">
              <a16:creationId xmlns:a16="http://schemas.microsoft.com/office/drawing/2014/main" id="{26594560-8791-2BF0-6247-AED59F30DC50}"/>
            </a:ext>
          </a:extLst>
        </xdr:cNvPr>
        <xdr:cNvSpPr/>
      </xdr:nvSpPr>
      <xdr:spPr>
        <a:xfrm>
          <a:off x="13975080" y="329184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0</xdr:colOff>
      <xdr:row>18</xdr:row>
      <xdr:rowOff>76200</xdr:rowOff>
    </xdr:from>
    <xdr:to>
      <xdr:col>20</xdr:col>
      <xdr:colOff>0</xdr:colOff>
      <xdr:row>18</xdr:row>
      <xdr:rowOff>76200</xdr:rowOff>
    </xdr:to>
    <xdr:sp macro="" textlink="">
      <xdr:nvSpPr>
        <xdr:cNvPr id="2369" name="Line 256">
          <a:extLst>
            <a:ext uri="{FF2B5EF4-FFF2-40B4-BE49-F238E27FC236}">
              <a16:creationId xmlns:a16="http://schemas.microsoft.com/office/drawing/2014/main" id="{8C83B6CB-5328-2A4F-2D95-7453D336083A}"/>
            </a:ext>
          </a:extLst>
        </xdr:cNvPr>
        <xdr:cNvSpPr>
          <a:spLocks noChangeShapeType="1"/>
        </xdr:cNvSpPr>
      </xdr:nvSpPr>
      <xdr:spPr bwMode="auto">
        <a:xfrm>
          <a:off x="12755880" y="33680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152400</xdr:colOff>
      <xdr:row>13</xdr:row>
      <xdr:rowOff>76200</xdr:rowOff>
    </xdr:from>
    <xdr:to>
      <xdr:col>18</xdr:col>
      <xdr:colOff>0</xdr:colOff>
      <xdr:row>18</xdr:row>
      <xdr:rowOff>76200</xdr:rowOff>
    </xdr:to>
    <xdr:sp macro="" textlink="">
      <xdr:nvSpPr>
        <xdr:cNvPr id="2370" name="Line 257">
          <a:extLst>
            <a:ext uri="{FF2B5EF4-FFF2-40B4-BE49-F238E27FC236}">
              <a16:creationId xmlns:a16="http://schemas.microsoft.com/office/drawing/2014/main" id="{0FCAF23D-9957-AF57-9BBD-74574C4137F2}"/>
            </a:ext>
          </a:extLst>
        </xdr:cNvPr>
        <xdr:cNvSpPr>
          <a:spLocks noChangeShapeType="1"/>
        </xdr:cNvSpPr>
      </xdr:nvSpPr>
      <xdr:spPr bwMode="auto">
        <a:xfrm>
          <a:off x="12489180" y="245364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152400</xdr:colOff>
      <xdr:row>6</xdr:row>
      <xdr:rowOff>152400</xdr:rowOff>
    </xdr:to>
    <xdr:sp macro="" textlink="">
      <xdr:nvSpPr>
        <xdr:cNvPr id="2371" name="Triangle 5">
          <a:extLst>
            <a:ext uri="{FF2B5EF4-FFF2-40B4-BE49-F238E27FC236}">
              <a16:creationId xmlns:a16="http://schemas.microsoft.com/office/drawing/2014/main" id="{43610C29-44D4-42C7-9D3A-83A157A7FE4A}"/>
            </a:ext>
          </a:extLst>
        </xdr:cNvPr>
        <xdr:cNvSpPr/>
      </xdr:nvSpPr>
      <xdr:spPr>
        <a:xfrm rot="16200000">
          <a:off x="15613380" y="10972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6</xdr:row>
      <xdr:rowOff>76200</xdr:rowOff>
    </xdr:from>
    <xdr:to>
      <xdr:col>24</xdr:col>
      <xdr:colOff>0</xdr:colOff>
      <xdr:row>6</xdr:row>
      <xdr:rowOff>76200</xdr:rowOff>
    </xdr:to>
    <xdr:sp macro="" textlink="">
      <xdr:nvSpPr>
        <xdr:cNvPr id="2372" name="Line 258">
          <a:extLst>
            <a:ext uri="{FF2B5EF4-FFF2-40B4-BE49-F238E27FC236}">
              <a16:creationId xmlns:a16="http://schemas.microsoft.com/office/drawing/2014/main" id="{FE9FFCAE-43FF-8BE0-A2D7-DDA9FEF82274}"/>
            </a:ext>
          </a:extLst>
        </xdr:cNvPr>
        <xdr:cNvSpPr>
          <a:spLocks noChangeShapeType="1"/>
        </xdr:cNvSpPr>
      </xdr:nvSpPr>
      <xdr:spPr bwMode="auto">
        <a:xfrm>
          <a:off x="14394180" y="11734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6</xdr:row>
      <xdr:rowOff>76200</xdr:rowOff>
    </xdr:from>
    <xdr:to>
      <xdr:col>22</xdr:col>
      <xdr:colOff>0</xdr:colOff>
      <xdr:row>8</xdr:row>
      <xdr:rowOff>76200</xdr:rowOff>
    </xdr:to>
    <xdr:sp macro="" textlink="">
      <xdr:nvSpPr>
        <xdr:cNvPr id="2373" name="Line 259">
          <a:extLst>
            <a:ext uri="{FF2B5EF4-FFF2-40B4-BE49-F238E27FC236}">
              <a16:creationId xmlns:a16="http://schemas.microsoft.com/office/drawing/2014/main" id="{C467BF13-C5DC-5777-8734-8219D5E03904}"/>
            </a:ext>
          </a:extLst>
        </xdr:cNvPr>
        <xdr:cNvSpPr>
          <a:spLocks noChangeShapeType="1"/>
        </xdr:cNvSpPr>
      </xdr:nvSpPr>
      <xdr:spPr bwMode="auto">
        <a:xfrm flipV="1">
          <a:off x="14127480" y="117348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152400</xdr:colOff>
      <xdr:row>11</xdr:row>
      <xdr:rowOff>152400</xdr:rowOff>
    </xdr:to>
    <xdr:sp macro="" textlink="">
      <xdr:nvSpPr>
        <xdr:cNvPr id="2374" name="Triangle 6">
          <a:extLst>
            <a:ext uri="{FF2B5EF4-FFF2-40B4-BE49-F238E27FC236}">
              <a16:creationId xmlns:a16="http://schemas.microsoft.com/office/drawing/2014/main" id="{7FE694A8-9F77-61FB-88FF-B4502F76FAA6}"/>
            </a:ext>
          </a:extLst>
        </xdr:cNvPr>
        <xdr:cNvSpPr/>
      </xdr:nvSpPr>
      <xdr:spPr>
        <a:xfrm rot="16200000">
          <a:off x="15613380" y="20116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11</xdr:row>
      <xdr:rowOff>76200</xdr:rowOff>
    </xdr:from>
    <xdr:to>
      <xdr:col>24</xdr:col>
      <xdr:colOff>0</xdr:colOff>
      <xdr:row>11</xdr:row>
      <xdr:rowOff>76200</xdr:rowOff>
    </xdr:to>
    <xdr:sp macro="" textlink="">
      <xdr:nvSpPr>
        <xdr:cNvPr id="2375" name="Line 260">
          <a:extLst>
            <a:ext uri="{FF2B5EF4-FFF2-40B4-BE49-F238E27FC236}">
              <a16:creationId xmlns:a16="http://schemas.microsoft.com/office/drawing/2014/main" id="{FCB3DBED-FB50-F72B-F056-0F713007F1FA}"/>
            </a:ext>
          </a:extLst>
        </xdr:cNvPr>
        <xdr:cNvSpPr>
          <a:spLocks noChangeShapeType="1"/>
        </xdr:cNvSpPr>
      </xdr:nvSpPr>
      <xdr:spPr bwMode="auto">
        <a:xfrm>
          <a:off x="14394180" y="20878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8</xdr:row>
      <xdr:rowOff>76200</xdr:rowOff>
    </xdr:from>
    <xdr:to>
      <xdr:col>22</xdr:col>
      <xdr:colOff>0</xdr:colOff>
      <xdr:row>11</xdr:row>
      <xdr:rowOff>76200</xdr:rowOff>
    </xdr:to>
    <xdr:sp macro="" textlink="">
      <xdr:nvSpPr>
        <xdr:cNvPr id="2376" name="Line 261">
          <a:extLst>
            <a:ext uri="{FF2B5EF4-FFF2-40B4-BE49-F238E27FC236}">
              <a16:creationId xmlns:a16="http://schemas.microsoft.com/office/drawing/2014/main" id="{5ED7BE14-CE61-E32E-2C0B-A0ADBF6D54D2}"/>
            </a:ext>
          </a:extLst>
        </xdr:cNvPr>
        <xdr:cNvSpPr>
          <a:spLocks noChangeShapeType="1"/>
        </xdr:cNvSpPr>
      </xdr:nvSpPr>
      <xdr:spPr bwMode="auto">
        <a:xfrm>
          <a:off x="14127480" y="153924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152400</xdr:colOff>
      <xdr:row>48</xdr:row>
      <xdr:rowOff>152400</xdr:rowOff>
    </xdr:to>
    <xdr:sp macro="" textlink="">
      <xdr:nvSpPr>
        <xdr:cNvPr id="2377" name="Circle 7">
          <a:extLst>
            <a:ext uri="{FF2B5EF4-FFF2-40B4-BE49-F238E27FC236}">
              <a16:creationId xmlns:a16="http://schemas.microsoft.com/office/drawing/2014/main" id="{80D73941-C54F-C3D1-94A6-28D1B4245480}"/>
            </a:ext>
          </a:extLst>
        </xdr:cNvPr>
        <xdr:cNvSpPr/>
      </xdr:nvSpPr>
      <xdr:spPr>
        <a:xfrm>
          <a:off x="13975080" y="877824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0</xdr:colOff>
      <xdr:row>48</xdr:row>
      <xdr:rowOff>76200</xdr:rowOff>
    </xdr:from>
    <xdr:to>
      <xdr:col>20</xdr:col>
      <xdr:colOff>0</xdr:colOff>
      <xdr:row>48</xdr:row>
      <xdr:rowOff>76200</xdr:rowOff>
    </xdr:to>
    <xdr:sp macro="" textlink="">
      <xdr:nvSpPr>
        <xdr:cNvPr id="2378" name="Line 262">
          <a:extLst>
            <a:ext uri="{FF2B5EF4-FFF2-40B4-BE49-F238E27FC236}">
              <a16:creationId xmlns:a16="http://schemas.microsoft.com/office/drawing/2014/main" id="{D1606866-40D7-3BB0-81A6-B5BD2D550C05}"/>
            </a:ext>
          </a:extLst>
        </xdr:cNvPr>
        <xdr:cNvSpPr>
          <a:spLocks noChangeShapeType="1"/>
        </xdr:cNvSpPr>
      </xdr:nvSpPr>
      <xdr:spPr bwMode="auto">
        <a:xfrm>
          <a:off x="12755880" y="88544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152400</xdr:colOff>
      <xdr:row>38</xdr:row>
      <xdr:rowOff>76200</xdr:rowOff>
    </xdr:from>
    <xdr:to>
      <xdr:col>18</xdr:col>
      <xdr:colOff>0</xdr:colOff>
      <xdr:row>48</xdr:row>
      <xdr:rowOff>76200</xdr:rowOff>
    </xdr:to>
    <xdr:sp macro="" textlink="">
      <xdr:nvSpPr>
        <xdr:cNvPr id="2379" name="Line 263">
          <a:extLst>
            <a:ext uri="{FF2B5EF4-FFF2-40B4-BE49-F238E27FC236}">
              <a16:creationId xmlns:a16="http://schemas.microsoft.com/office/drawing/2014/main" id="{C8FC74CB-EBD4-6B7D-FD45-4B7AAEF76D01}"/>
            </a:ext>
          </a:extLst>
        </xdr:cNvPr>
        <xdr:cNvSpPr>
          <a:spLocks noChangeShapeType="1"/>
        </xdr:cNvSpPr>
      </xdr:nvSpPr>
      <xdr:spPr bwMode="auto">
        <a:xfrm>
          <a:off x="12489180" y="702564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41</xdr:row>
      <xdr:rowOff>0</xdr:rowOff>
    </xdr:from>
    <xdr:to>
      <xdr:col>24</xdr:col>
      <xdr:colOff>152400</xdr:colOff>
      <xdr:row>41</xdr:row>
      <xdr:rowOff>152400</xdr:rowOff>
    </xdr:to>
    <xdr:sp macro="" textlink="">
      <xdr:nvSpPr>
        <xdr:cNvPr id="2380" name="Triangle 8">
          <a:extLst>
            <a:ext uri="{FF2B5EF4-FFF2-40B4-BE49-F238E27FC236}">
              <a16:creationId xmlns:a16="http://schemas.microsoft.com/office/drawing/2014/main" id="{B1C5D3DE-A7E8-F434-07AA-0DC2AA5305AD}"/>
            </a:ext>
          </a:extLst>
        </xdr:cNvPr>
        <xdr:cNvSpPr/>
      </xdr:nvSpPr>
      <xdr:spPr>
        <a:xfrm rot="16200000">
          <a:off x="15613380" y="74980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41</xdr:row>
      <xdr:rowOff>76200</xdr:rowOff>
    </xdr:from>
    <xdr:to>
      <xdr:col>24</xdr:col>
      <xdr:colOff>0</xdr:colOff>
      <xdr:row>41</xdr:row>
      <xdr:rowOff>76200</xdr:rowOff>
    </xdr:to>
    <xdr:sp macro="" textlink="">
      <xdr:nvSpPr>
        <xdr:cNvPr id="2381" name="Line 264">
          <a:extLst>
            <a:ext uri="{FF2B5EF4-FFF2-40B4-BE49-F238E27FC236}">
              <a16:creationId xmlns:a16="http://schemas.microsoft.com/office/drawing/2014/main" id="{28816ADD-2DA5-3EC8-40DE-6509D20BE962}"/>
            </a:ext>
          </a:extLst>
        </xdr:cNvPr>
        <xdr:cNvSpPr>
          <a:spLocks noChangeShapeType="1"/>
        </xdr:cNvSpPr>
      </xdr:nvSpPr>
      <xdr:spPr bwMode="auto">
        <a:xfrm>
          <a:off x="14394180" y="75742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38</xdr:row>
      <xdr:rowOff>76200</xdr:rowOff>
    </xdr:from>
    <xdr:to>
      <xdr:col>22</xdr:col>
      <xdr:colOff>0</xdr:colOff>
      <xdr:row>41</xdr:row>
      <xdr:rowOff>76200</xdr:rowOff>
    </xdr:to>
    <xdr:sp macro="" textlink="">
      <xdr:nvSpPr>
        <xdr:cNvPr id="2382" name="Line 265">
          <a:extLst>
            <a:ext uri="{FF2B5EF4-FFF2-40B4-BE49-F238E27FC236}">
              <a16:creationId xmlns:a16="http://schemas.microsoft.com/office/drawing/2014/main" id="{8BBDA5D4-0C2D-8096-8C29-01955DC9AF1F}"/>
            </a:ext>
          </a:extLst>
        </xdr:cNvPr>
        <xdr:cNvSpPr>
          <a:spLocks noChangeShapeType="1"/>
        </xdr:cNvSpPr>
      </xdr:nvSpPr>
      <xdr:spPr bwMode="auto">
        <a:xfrm>
          <a:off x="14127480" y="702564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152400</xdr:colOff>
      <xdr:row>28</xdr:row>
      <xdr:rowOff>152400</xdr:rowOff>
    </xdr:to>
    <xdr:sp macro="" textlink="">
      <xdr:nvSpPr>
        <xdr:cNvPr id="2383" name="Circle 9">
          <a:extLst>
            <a:ext uri="{FF2B5EF4-FFF2-40B4-BE49-F238E27FC236}">
              <a16:creationId xmlns:a16="http://schemas.microsoft.com/office/drawing/2014/main" id="{FF3228A5-7A22-64E3-499A-AA585E57B523}"/>
            </a:ext>
          </a:extLst>
        </xdr:cNvPr>
        <xdr:cNvSpPr/>
      </xdr:nvSpPr>
      <xdr:spPr>
        <a:xfrm>
          <a:off x="13975080" y="512064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0</xdr:colOff>
      <xdr:row>28</xdr:row>
      <xdr:rowOff>76200</xdr:rowOff>
    </xdr:from>
    <xdr:to>
      <xdr:col>20</xdr:col>
      <xdr:colOff>0</xdr:colOff>
      <xdr:row>28</xdr:row>
      <xdr:rowOff>76200</xdr:rowOff>
    </xdr:to>
    <xdr:sp macro="" textlink="">
      <xdr:nvSpPr>
        <xdr:cNvPr id="2384" name="Line 266">
          <a:extLst>
            <a:ext uri="{FF2B5EF4-FFF2-40B4-BE49-F238E27FC236}">
              <a16:creationId xmlns:a16="http://schemas.microsoft.com/office/drawing/2014/main" id="{AF15E675-A67C-4DA3-EDB7-11900C20FDFE}"/>
            </a:ext>
          </a:extLst>
        </xdr:cNvPr>
        <xdr:cNvSpPr>
          <a:spLocks noChangeShapeType="1"/>
        </xdr:cNvSpPr>
      </xdr:nvSpPr>
      <xdr:spPr bwMode="auto">
        <a:xfrm>
          <a:off x="12755880" y="51968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152400</xdr:colOff>
      <xdr:row>28</xdr:row>
      <xdr:rowOff>76200</xdr:rowOff>
    </xdr:from>
    <xdr:to>
      <xdr:col>18</xdr:col>
      <xdr:colOff>0</xdr:colOff>
      <xdr:row>38</xdr:row>
      <xdr:rowOff>76200</xdr:rowOff>
    </xdr:to>
    <xdr:sp macro="" textlink="">
      <xdr:nvSpPr>
        <xdr:cNvPr id="2385" name="Line 267">
          <a:extLst>
            <a:ext uri="{FF2B5EF4-FFF2-40B4-BE49-F238E27FC236}">
              <a16:creationId xmlns:a16="http://schemas.microsoft.com/office/drawing/2014/main" id="{C42706C6-7311-073B-9C51-21944BD8E5F4}"/>
            </a:ext>
          </a:extLst>
        </xdr:cNvPr>
        <xdr:cNvSpPr>
          <a:spLocks noChangeShapeType="1"/>
        </xdr:cNvSpPr>
      </xdr:nvSpPr>
      <xdr:spPr bwMode="auto">
        <a:xfrm flipV="1">
          <a:off x="12489180" y="519684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152400</xdr:colOff>
      <xdr:row>38</xdr:row>
      <xdr:rowOff>152400</xdr:rowOff>
    </xdr:to>
    <xdr:sp macro="" textlink="">
      <xdr:nvSpPr>
        <xdr:cNvPr id="2386" name="Circle 10">
          <a:extLst>
            <a:ext uri="{FF2B5EF4-FFF2-40B4-BE49-F238E27FC236}">
              <a16:creationId xmlns:a16="http://schemas.microsoft.com/office/drawing/2014/main" id="{67B6A455-33DE-8348-FF92-1DCF6E647CD6}"/>
            </a:ext>
          </a:extLst>
        </xdr:cNvPr>
        <xdr:cNvSpPr/>
      </xdr:nvSpPr>
      <xdr:spPr>
        <a:xfrm>
          <a:off x="13975080" y="694944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0</xdr:colOff>
      <xdr:row>38</xdr:row>
      <xdr:rowOff>76200</xdr:rowOff>
    </xdr:from>
    <xdr:to>
      <xdr:col>20</xdr:col>
      <xdr:colOff>0</xdr:colOff>
      <xdr:row>38</xdr:row>
      <xdr:rowOff>76200</xdr:rowOff>
    </xdr:to>
    <xdr:sp macro="" textlink="">
      <xdr:nvSpPr>
        <xdr:cNvPr id="2387" name="Line 268">
          <a:extLst>
            <a:ext uri="{FF2B5EF4-FFF2-40B4-BE49-F238E27FC236}">
              <a16:creationId xmlns:a16="http://schemas.microsoft.com/office/drawing/2014/main" id="{836B1949-5777-8956-BCD4-B2951BFF1ACE}"/>
            </a:ext>
          </a:extLst>
        </xdr:cNvPr>
        <xdr:cNvSpPr>
          <a:spLocks noChangeShapeType="1"/>
        </xdr:cNvSpPr>
      </xdr:nvSpPr>
      <xdr:spPr bwMode="auto">
        <a:xfrm>
          <a:off x="12755880" y="702564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152400</xdr:colOff>
      <xdr:row>38</xdr:row>
      <xdr:rowOff>76200</xdr:rowOff>
    </xdr:from>
    <xdr:to>
      <xdr:col>18</xdr:col>
      <xdr:colOff>0</xdr:colOff>
      <xdr:row>38</xdr:row>
      <xdr:rowOff>76200</xdr:rowOff>
    </xdr:to>
    <xdr:sp macro="" textlink="">
      <xdr:nvSpPr>
        <xdr:cNvPr id="2388" name="Line 269">
          <a:extLst>
            <a:ext uri="{FF2B5EF4-FFF2-40B4-BE49-F238E27FC236}">
              <a16:creationId xmlns:a16="http://schemas.microsoft.com/office/drawing/2014/main" id="{6B0A2B39-FAEA-36B1-6ECD-E1B3BD97C9A9}"/>
            </a:ext>
          </a:extLst>
        </xdr:cNvPr>
        <xdr:cNvSpPr>
          <a:spLocks noChangeShapeType="1"/>
        </xdr:cNvSpPr>
      </xdr:nvSpPr>
      <xdr:spPr bwMode="auto">
        <a:xfrm>
          <a:off x="12489180" y="702564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152400</xdr:colOff>
      <xdr:row>26</xdr:row>
      <xdr:rowOff>152400</xdr:rowOff>
    </xdr:to>
    <xdr:sp macro="" textlink="">
      <xdr:nvSpPr>
        <xdr:cNvPr id="2389" name="Triangle 11">
          <a:extLst>
            <a:ext uri="{FF2B5EF4-FFF2-40B4-BE49-F238E27FC236}">
              <a16:creationId xmlns:a16="http://schemas.microsoft.com/office/drawing/2014/main" id="{B5E376C7-92A2-1A77-0EB6-5BD6F1A67A3F}"/>
            </a:ext>
          </a:extLst>
        </xdr:cNvPr>
        <xdr:cNvSpPr/>
      </xdr:nvSpPr>
      <xdr:spPr>
        <a:xfrm rot="16200000">
          <a:off x="15613380" y="47548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26</xdr:row>
      <xdr:rowOff>76200</xdr:rowOff>
    </xdr:from>
    <xdr:to>
      <xdr:col>24</xdr:col>
      <xdr:colOff>0</xdr:colOff>
      <xdr:row>26</xdr:row>
      <xdr:rowOff>76200</xdr:rowOff>
    </xdr:to>
    <xdr:sp macro="" textlink="">
      <xdr:nvSpPr>
        <xdr:cNvPr id="2390" name="Line 270">
          <a:extLst>
            <a:ext uri="{FF2B5EF4-FFF2-40B4-BE49-F238E27FC236}">
              <a16:creationId xmlns:a16="http://schemas.microsoft.com/office/drawing/2014/main" id="{F40DD340-A45B-4D3C-E5B8-EEE0B43C440E}"/>
            </a:ext>
          </a:extLst>
        </xdr:cNvPr>
        <xdr:cNvSpPr>
          <a:spLocks noChangeShapeType="1"/>
        </xdr:cNvSpPr>
      </xdr:nvSpPr>
      <xdr:spPr bwMode="auto">
        <a:xfrm>
          <a:off x="14394180" y="48310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26</xdr:row>
      <xdr:rowOff>76200</xdr:rowOff>
    </xdr:from>
    <xdr:to>
      <xdr:col>22</xdr:col>
      <xdr:colOff>0</xdr:colOff>
      <xdr:row>28</xdr:row>
      <xdr:rowOff>76200</xdr:rowOff>
    </xdr:to>
    <xdr:sp macro="" textlink="">
      <xdr:nvSpPr>
        <xdr:cNvPr id="2391" name="Line 271">
          <a:extLst>
            <a:ext uri="{FF2B5EF4-FFF2-40B4-BE49-F238E27FC236}">
              <a16:creationId xmlns:a16="http://schemas.microsoft.com/office/drawing/2014/main" id="{94232DF6-AF63-0BB2-B246-0218C09494DA}"/>
            </a:ext>
          </a:extLst>
        </xdr:cNvPr>
        <xdr:cNvSpPr>
          <a:spLocks noChangeShapeType="1"/>
        </xdr:cNvSpPr>
      </xdr:nvSpPr>
      <xdr:spPr bwMode="auto">
        <a:xfrm flipV="1">
          <a:off x="14127480" y="483108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152400</xdr:colOff>
      <xdr:row>31</xdr:row>
      <xdr:rowOff>152400</xdr:rowOff>
    </xdr:to>
    <xdr:sp macro="" textlink="">
      <xdr:nvSpPr>
        <xdr:cNvPr id="2392" name="Triangle 12">
          <a:extLst>
            <a:ext uri="{FF2B5EF4-FFF2-40B4-BE49-F238E27FC236}">
              <a16:creationId xmlns:a16="http://schemas.microsoft.com/office/drawing/2014/main" id="{B41B8A97-9B23-890F-056C-4AB837096584}"/>
            </a:ext>
          </a:extLst>
        </xdr:cNvPr>
        <xdr:cNvSpPr/>
      </xdr:nvSpPr>
      <xdr:spPr>
        <a:xfrm rot="16200000">
          <a:off x="15613380" y="56692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31</xdr:row>
      <xdr:rowOff>76200</xdr:rowOff>
    </xdr:from>
    <xdr:to>
      <xdr:col>24</xdr:col>
      <xdr:colOff>0</xdr:colOff>
      <xdr:row>31</xdr:row>
      <xdr:rowOff>76200</xdr:rowOff>
    </xdr:to>
    <xdr:sp macro="" textlink="">
      <xdr:nvSpPr>
        <xdr:cNvPr id="2393" name="Line 272">
          <a:extLst>
            <a:ext uri="{FF2B5EF4-FFF2-40B4-BE49-F238E27FC236}">
              <a16:creationId xmlns:a16="http://schemas.microsoft.com/office/drawing/2014/main" id="{63AFB7E6-3544-A722-0514-F53CB8D72F42}"/>
            </a:ext>
          </a:extLst>
        </xdr:cNvPr>
        <xdr:cNvSpPr>
          <a:spLocks noChangeShapeType="1"/>
        </xdr:cNvSpPr>
      </xdr:nvSpPr>
      <xdr:spPr bwMode="auto">
        <a:xfrm>
          <a:off x="14394180" y="57454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28</xdr:row>
      <xdr:rowOff>76200</xdr:rowOff>
    </xdr:from>
    <xdr:to>
      <xdr:col>22</xdr:col>
      <xdr:colOff>0</xdr:colOff>
      <xdr:row>31</xdr:row>
      <xdr:rowOff>76200</xdr:rowOff>
    </xdr:to>
    <xdr:sp macro="" textlink="">
      <xdr:nvSpPr>
        <xdr:cNvPr id="2394" name="Line 273">
          <a:extLst>
            <a:ext uri="{FF2B5EF4-FFF2-40B4-BE49-F238E27FC236}">
              <a16:creationId xmlns:a16="http://schemas.microsoft.com/office/drawing/2014/main" id="{1204CCF2-AA97-C8B8-9D99-06E61FE7D4F6}"/>
            </a:ext>
          </a:extLst>
        </xdr:cNvPr>
        <xdr:cNvSpPr>
          <a:spLocks noChangeShapeType="1"/>
        </xdr:cNvSpPr>
      </xdr:nvSpPr>
      <xdr:spPr bwMode="auto">
        <a:xfrm>
          <a:off x="14127480" y="519684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152400</xdr:colOff>
      <xdr:row>36</xdr:row>
      <xdr:rowOff>152400</xdr:rowOff>
    </xdr:to>
    <xdr:sp macro="" textlink="">
      <xdr:nvSpPr>
        <xdr:cNvPr id="2395" name="Triangle 13">
          <a:extLst>
            <a:ext uri="{FF2B5EF4-FFF2-40B4-BE49-F238E27FC236}">
              <a16:creationId xmlns:a16="http://schemas.microsoft.com/office/drawing/2014/main" id="{263A4C65-944A-2BB1-AAC9-6C175E3FD50F}"/>
            </a:ext>
          </a:extLst>
        </xdr:cNvPr>
        <xdr:cNvSpPr/>
      </xdr:nvSpPr>
      <xdr:spPr>
        <a:xfrm rot="16200000">
          <a:off x="15613380" y="65836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36</xdr:row>
      <xdr:rowOff>76200</xdr:rowOff>
    </xdr:from>
    <xdr:to>
      <xdr:col>24</xdr:col>
      <xdr:colOff>0</xdr:colOff>
      <xdr:row>36</xdr:row>
      <xdr:rowOff>76200</xdr:rowOff>
    </xdr:to>
    <xdr:sp macro="" textlink="">
      <xdr:nvSpPr>
        <xdr:cNvPr id="2396" name="Line 274">
          <a:extLst>
            <a:ext uri="{FF2B5EF4-FFF2-40B4-BE49-F238E27FC236}">
              <a16:creationId xmlns:a16="http://schemas.microsoft.com/office/drawing/2014/main" id="{2E49369C-9D27-3F5D-6271-B6937FAC6B80}"/>
            </a:ext>
          </a:extLst>
        </xdr:cNvPr>
        <xdr:cNvSpPr>
          <a:spLocks noChangeShapeType="1"/>
        </xdr:cNvSpPr>
      </xdr:nvSpPr>
      <xdr:spPr bwMode="auto">
        <a:xfrm>
          <a:off x="14394180" y="66598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36</xdr:row>
      <xdr:rowOff>76200</xdr:rowOff>
    </xdr:from>
    <xdr:to>
      <xdr:col>22</xdr:col>
      <xdr:colOff>0</xdr:colOff>
      <xdr:row>38</xdr:row>
      <xdr:rowOff>76200</xdr:rowOff>
    </xdr:to>
    <xdr:sp macro="" textlink="">
      <xdr:nvSpPr>
        <xdr:cNvPr id="2397" name="Line 275">
          <a:extLst>
            <a:ext uri="{FF2B5EF4-FFF2-40B4-BE49-F238E27FC236}">
              <a16:creationId xmlns:a16="http://schemas.microsoft.com/office/drawing/2014/main" id="{13905985-86AC-2943-3082-CED13F135044}"/>
            </a:ext>
          </a:extLst>
        </xdr:cNvPr>
        <xdr:cNvSpPr>
          <a:spLocks noChangeShapeType="1"/>
        </xdr:cNvSpPr>
      </xdr:nvSpPr>
      <xdr:spPr bwMode="auto">
        <a:xfrm flipV="1">
          <a:off x="14127480" y="665988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152400</xdr:colOff>
      <xdr:row>16</xdr:row>
      <xdr:rowOff>152400</xdr:rowOff>
    </xdr:to>
    <xdr:sp macro="" textlink="">
      <xdr:nvSpPr>
        <xdr:cNvPr id="2398" name="Triangle 14">
          <a:extLst>
            <a:ext uri="{FF2B5EF4-FFF2-40B4-BE49-F238E27FC236}">
              <a16:creationId xmlns:a16="http://schemas.microsoft.com/office/drawing/2014/main" id="{9934DED0-3657-19C7-3BAE-57C61B312953}"/>
            </a:ext>
          </a:extLst>
        </xdr:cNvPr>
        <xdr:cNvSpPr/>
      </xdr:nvSpPr>
      <xdr:spPr>
        <a:xfrm rot="16200000">
          <a:off x="15613380" y="29260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16</xdr:row>
      <xdr:rowOff>76200</xdr:rowOff>
    </xdr:from>
    <xdr:to>
      <xdr:col>24</xdr:col>
      <xdr:colOff>0</xdr:colOff>
      <xdr:row>16</xdr:row>
      <xdr:rowOff>76200</xdr:rowOff>
    </xdr:to>
    <xdr:sp macro="" textlink="">
      <xdr:nvSpPr>
        <xdr:cNvPr id="2399" name="Line 276">
          <a:extLst>
            <a:ext uri="{FF2B5EF4-FFF2-40B4-BE49-F238E27FC236}">
              <a16:creationId xmlns:a16="http://schemas.microsoft.com/office/drawing/2014/main" id="{52971199-92B8-09AA-44F2-E240BBAD33F8}"/>
            </a:ext>
          </a:extLst>
        </xdr:cNvPr>
        <xdr:cNvSpPr>
          <a:spLocks noChangeShapeType="1"/>
        </xdr:cNvSpPr>
      </xdr:nvSpPr>
      <xdr:spPr bwMode="auto">
        <a:xfrm>
          <a:off x="14394180" y="30022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16</xdr:row>
      <xdr:rowOff>76200</xdr:rowOff>
    </xdr:from>
    <xdr:to>
      <xdr:col>22</xdr:col>
      <xdr:colOff>0</xdr:colOff>
      <xdr:row>18</xdr:row>
      <xdr:rowOff>76200</xdr:rowOff>
    </xdr:to>
    <xdr:sp macro="" textlink="">
      <xdr:nvSpPr>
        <xdr:cNvPr id="2400" name="Line 277">
          <a:extLst>
            <a:ext uri="{FF2B5EF4-FFF2-40B4-BE49-F238E27FC236}">
              <a16:creationId xmlns:a16="http://schemas.microsoft.com/office/drawing/2014/main" id="{4C9FBD72-256B-8E12-CE7B-78DB7D4E835F}"/>
            </a:ext>
          </a:extLst>
        </xdr:cNvPr>
        <xdr:cNvSpPr>
          <a:spLocks noChangeShapeType="1"/>
        </xdr:cNvSpPr>
      </xdr:nvSpPr>
      <xdr:spPr bwMode="auto">
        <a:xfrm flipV="1">
          <a:off x="14127480" y="300228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152400</xdr:colOff>
      <xdr:row>21</xdr:row>
      <xdr:rowOff>152400</xdr:rowOff>
    </xdr:to>
    <xdr:sp macro="" textlink="">
      <xdr:nvSpPr>
        <xdr:cNvPr id="2401" name="Triangle 15">
          <a:extLst>
            <a:ext uri="{FF2B5EF4-FFF2-40B4-BE49-F238E27FC236}">
              <a16:creationId xmlns:a16="http://schemas.microsoft.com/office/drawing/2014/main" id="{AB657240-49F5-AE0F-37B8-FD57E6F8A25C}"/>
            </a:ext>
          </a:extLst>
        </xdr:cNvPr>
        <xdr:cNvSpPr/>
      </xdr:nvSpPr>
      <xdr:spPr>
        <a:xfrm rot="16200000">
          <a:off x="15613380" y="38404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21</xdr:row>
      <xdr:rowOff>76200</xdr:rowOff>
    </xdr:from>
    <xdr:to>
      <xdr:col>24</xdr:col>
      <xdr:colOff>0</xdr:colOff>
      <xdr:row>21</xdr:row>
      <xdr:rowOff>76200</xdr:rowOff>
    </xdr:to>
    <xdr:sp macro="" textlink="">
      <xdr:nvSpPr>
        <xdr:cNvPr id="2402" name="Line 278">
          <a:extLst>
            <a:ext uri="{FF2B5EF4-FFF2-40B4-BE49-F238E27FC236}">
              <a16:creationId xmlns:a16="http://schemas.microsoft.com/office/drawing/2014/main" id="{4AEF1C01-3348-F308-D8B7-C8604471CB19}"/>
            </a:ext>
          </a:extLst>
        </xdr:cNvPr>
        <xdr:cNvSpPr>
          <a:spLocks noChangeShapeType="1"/>
        </xdr:cNvSpPr>
      </xdr:nvSpPr>
      <xdr:spPr bwMode="auto">
        <a:xfrm>
          <a:off x="14394180" y="39166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18</xdr:row>
      <xdr:rowOff>76200</xdr:rowOff>
    </xdr:from>
    <xdr:to>
      <xdr:col>22</xdr:col>
      <xdr:colOff>0</xdr:colOff>
      <xdr:row>21</xdr:row>
      <xdr:rowOff>76200</xdr:rowOff>
    </xdr:to>
    <xdr:sp macro="" textlink="">
      <xdr:nvSpPr>
        <xdr:cNvPr id="2403" name="Line 279">
          <a:extLst>
            <a:ext uri="{FF2B5EF4-FFF2-40B4-BE49-F238E27FC236}">
              <a16:creationId xmlns:a16="http://schemas.microsoft.com/office/drawing/2014/main" id="{F2352D59-F0A1-CC72-697A-C5C2E91D0F07}"/>
            </a:ext>
          </a:extLst>
        </xdr:cNvPr>
        <xdr:cNvSpPr>
          <a:spLocks noChangeShapeType="1"/>
        </xdr:cNvSpPr>
      </xdr:nvSpPr>
      <xdr:spPr bwMode="auto">
        <a:xfrm>
          <a:off x="14127480" y="336804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46</xdr:row>
      <xdr:rowOff>0</xdr:rowOff>
    </xdr:from>
    <xdr:to>
      <xdr:col>24</xdr:col>
      <xdr:colOff>152400</xdr:colOff>
      <xdr:row>46</xdr:row>
      <xdr:rowOff>152400</xdr:rowOff>
    </xdr:to>
    <xdr:sp macro="" textlink="">
      <xdr:nvSpPr>
        <xdr:cNvPr id="2404" name="Triangle 16">
          <a:extLst>
            <a:ext uri="{FF2B5EF4-FFF2-40B4-BE49-F238E27FC236}">
              <a16:creationId xmlns:a16="http://schemas.microsoft.com/office/drawing/2014/main" id="{29463E81-218E-CF84-9988-81D056143D1D}"/>
            </a:ext>
          </a:extLst>
        </xdr:cNvPr>
        <xdr:cNvSpPr/>
      </xdr:nvSpPr>
      <xdr:spPr>
        <a:xfrm rot="16200000">
          <a:off x="15613380" y="84124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46</xdr:row>
      <xdr:rowOff>76200</xdr:rowOff>
    </xdr:from>
    <xdr:to>
      <xdr:col>24</xdr:col>
      <xdr:colOff>0</xdr:colOff>
      <xdr:row>46</xdr:row>
      <xdr:rowOff>76200</xdr:rowOff>
    </xdr:to>
    <xdr:sp macro="" textlink="">
      <xdr:nvSpPr>
        <xdr:cNvPr id="2405" name="Line 280">
          <a:extLst>
            <a:ext uri="{FF2B5EF4-FFF2-40B4-BE49-F238E27FC236}">
              <a16:creationId xmlns:a16="http://schemas.microsoft.com/office/drawing/2014/main" id="{4B79ADC2-3E6D-D6BA-A56D-A509C8C506DA}"/>
            </a:ext>
          </a:extLst>
        </xdr:cNvPr>
        <xdr:cNvSpPr>
          <a:spLocks noChangeShapeType="1"/>
        </xdr:cNvSpPr>
      </xdr:nvSpPr>
      <xdr:spPr bwMode="auto">
        <a:xfrm>
          <a:off x="14394180" y="84886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46</xdr:row>
      <xdr:rowOff>76200</xdr:rowOff>
    </xdr:from>
    <xdr:to>
      <xdr:col>22</xdr:col>
      <xdr:colOff>0</xdr:colOff>
      <xdr:row>48</xdr:row>
      <xdr:rowOff>76200</xdr:rowOff>
    </xdr:to>
    <xdr:sp macro="" textlink="">
      <xdr:nvSpPr>
        <xdr:cNvPr id="2406" name="Line 281">
          <a:extLst>
            <a:ext uri="{FF2B5EF4-FFF2-40B4-BE49-F238E27FC236}">
              <a16:creationId xmlns:a16="http://schemas.microsoft.com/office/drawing/2014/main" id="{A17A757B-DE6A-D85C-6991-04376DE6A985}"/>
            </a:ext>
          </a:extLst>
        </xdr:cNvPr>
        <xdr:cNvSpPr>
          <a:spLocks noChangeShapeType="1"/>
        </xdr:cNvSpPr>
      </xdr:nvSpPr>
      <xdr:spPr bwMode="auto">
        <a:xfrm flipV="1">
          <a:off x="14127480" y="848868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24</xdr:col>
      <xdr:colOff>0</xdr:colOff>
      <xdr:row>51</xdr:row>
      <xdr:rowOff>0</xdr:rowOff>
    </xdr:from>
    <xdr:to>
      <xdr:col>24</xdr:col>
      <xdr:colOff>152400</xdr:colOff>
      <xdr:row>51</xdr:row>
      <xdr:rowOff>152400</xdr:rowOff>
    </xdr:to>
    <xdr:sp macro="" textlink="">
      <xdr:nvSpPr>
        <xdr:cNvPr id="2407" name="Triangle 17">
          <a:extLst>
            <a:ext uri="{FF2B5EF4-FFF2-40B4-BE49-F238E27FC236}">
              <a16:creationId xmlns:a16="http://schemas.microsoft.com/office/drawing/2014/main" id="{81DA9B44-DC17-E9D0-5BC4-0C7F49B82AA3}"/>
            </a:ext>
          </a:extLst>
        </xdr:cNvPr>
        <xdr:cNvSpPr/>
      </xdr:nvSpPr>
      <xdr:spPr>
        <a:xfrm rot="16200000">
          <a:off x="15613380" y="932688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0</xdr:colOff>
      <xdr:row>51</xdr:row>
      <xdr:rowOff>76200</xdr:rowOff>
    </xdr:from>
    <xdr:to>
      <xdr:col>24</xdr:col>
      <xdr:colOff>0</xdr:colOff>
      <xdr:row>51</xdr:row>
      <xdr:rowOff>76200</xdr:rowOff>
    </xdr:to>
    <xdr:sp macro="" textlink="">
      <xdr:nvSpPr>
        <xdr:cNvPr id="2408" name="Line 282">
          <a:extLst>
            <a:ext uri="{FF2B5EF4-FFF2-40B4-BE49-F238E27FC236}">
              <a16:creationId xmlns:a16="http://schemas.microsoft.com/office/drawing/2014/main" id="{11D5F576-6A5B-BEDE-EF36-699713DDE39A}"/>
            </a:ext>
          </a:extLst>
        </xdr:cNvPr>
        <xdr:cNvSpPr>
          <a:spLocks noChangeShapeType="1"/>
        </xdr:cNvSpPr>
      </xdr:nvSpPr>
      <xdr:spPr bwMode="auto">
        <a:xfrm>
          <a:off x="14394180" y="94030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48</xdr:row>
      <xdr:rowOff>76200</xdr:rowOff>
    </xdr:from>
    <xdr:to>
      <xdr:col>22</xdr:col>
      <xdr:colOff>0</xdr:colOff>
      <xdr:row>51</xdr:row>
      <xdr:rowOff>76200</xdr:rowOff>
    </xdr:to>
    <xdr:sp macro="" textlink="">
      <xdr:nvSpPr>
        <xdr:cNvPr id="2409" name="Line 283">
          <a:extLst>
            <a:ext uri="{FF2B5EF4-FFF2-40B4-BE49-F238E27FC236}">
              <a16:creationId xmlns:a16="http://schemas.microsoft.com/office/drawing/2014/main" id="{02A4AC21-7777-701D-81B4-04F64ADD6A14}"/>
            </a:ext>
          </a:extLst>
        </xdr:cNvPr>
        <xdr:cNvSpPr>
          <a:spLocks noChangeShapeType="1"/>
        </xdr:cNvSpPr>
      </xdr:nvSpPr>
      <xdr:spPr bwMode="auto">
        <a:xfrm>
          <a:off x="14127480" y="885444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152400</xdr:colOff>
      <xdr:row>25</xdr:row>
      <xdr:rowOff>152400</xdr:rowOff>
    </xdr:to>
    <xdr:sp macro="" textlink="">
      <xdr:nvSpPr>
        <xdr:cNvPr id="2410" name="Square 0">
          <a:extLst>
            <a:ext uri="{FF2B5EF4-FFF2-40B4-BE49-F238E27FC236}">
              <a16:creationId xmlns:a16="http://schemas.microsoft.com/office/drawing/2014/main" id="{82E8DE17-39DE-71A5-7CC2-14BF844B2F11}"/>
            </a:ext>
          </a:extLst>
        </xdr:cNvPr>
        <xdr:cNvSpPr/>
      </xdr:nvSpPr>
      <xdr:spPr>
        <a:xfrm>
          <a:off x="10698480" y="45720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25</xdr:row>
      <xdr:rowOff>76200</xdr:rowOff>
    </xdr:from>
    <xdr:to>
      <xdr:col>12</xdr:col>
      <xdr:colOff>0</xdr:colOff>
      <xdr:row>25</xdr:row>
      <xdr:rowOff>76200</xdr:rowOff>
    </xdr:to>
    <xdr:sp macro="" textlink="">
      <xdr:nvSpPr>
        <xdr:cNvPr id="2411" name="Line 284">
          <a:extLst>
            <a:ext uri="{FF2B5EF4-FFF2-40B4-BE49-F238E27FC236}">
              <a16:creationId xmlns:a16="http://schemas.microsoft.com/office/drawing/2014/main" id="{CA8FBA35-19E5-6B5F-13EC-83AB8412C6FB}"/>
            </a:ext>
          </a:extLst>
        </xdr:cNvPr>
        <xdr:cNvSpPr>
          <a:spLocks noChangeShapeType="1"/>
        </xdr:cNvSpPr>
      </xdr:nvSpPr>
      <xdr:spPr bwMode="auto">
        <a:xfrm>
          <a:off x="10088880" y="464820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12960</xdr:colOff>
      <xdr:row>41</xdr:row>
      <xdr:rowOff>89160</xdr:rowOff>
    </xdr:from>
    <xdr:to>
      <xdr:col>24</xdr:col>
      <xdr:colOff>12960</xdr:colOff>
      <xdr:row>41</xdr:row>
      <xdr:rowOff>89160</xdr:rowOff>
    </xdr:to>
    <xdr:sp macro="" textlink="">
      <xdr:nvSpPr>
        <xdr:cNvPr id="2" name="Line 264">
          <a:extLst>
            <a:ext uri="{FF2B5EF4-FFF2-40B4-BE49-F238E27FC236}">
              <a16:creationId xmlns:a16="http://schemas.microsoft.com/office/drawing/2014/main" id="{F3159428-30BE-3CDD-166D-888CE3F04170}"/>
            </a:ext>
          </a:extLst>
        </xdr:cNvPr>
        <xdr:cNvSpPr>
          <a:spLocks noChangeShapeType="1"/>
        </xdr:cNvSpPr>
      </xdr:nvSpPr>
      <xdr:spPr bwMode="auto">
        <a:xfrm>
          <a:off x="19361021" y="8370078"/>
          <a:ext cx="200867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38</xdr:row>
      <xdr:rowOff>152400</xdr:rowOff>
    </xdr:to>
    <xdr:sp macro="" textlink="">
      <xdr:nvSpPr>
        <xdr:cNvPr id="4526" name="Square 1">
          <a:extLst>
            <a:ext uri="{FF2B5EF4-FFF2-40B4-BE49-F238E27FC236}">
              <a16:creationId xmlns:a16="http://schemas.microsoft.com/office/drawing/2014/main" id="{9D34F781-18CD-E2A2-002A-5C8845D2339B}"/>
            </a:ext>
          </a:extLst>
        </xdr:cNvPr>
        <xdr:cNvSpPr/>
      </xdr:nvSpPr>
      <xdr:spPr>
        <a:xfrm>
          <a:off x="10172700" y="676656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13</xdr:col>
      <xdr:colOff>0</xdr:colOff>
      <xdr:row>38</xdr:row>
      <xdr:rowOff>76200</xdr:rowOff>
    </xdr:to>
    <xdr:sp macro="" textlink="">
      <xdr:nvSpPr>
        <xdr:cNvPr id="4527" name="Line 338">
          <a:extLst>
            <a:ext uri="{FF2B5EF4-FFF2-40B4-BE49-F238E27FC236}">
              <a16:creationId xmlns:a16="http://schemas.microsoft.com/office/drawing/2014/main" id="{3B4024BC-69F3-0AE5-9670-4C1581D4E6D1}"/>
            </a:ext>
          </a:extLst>
        </xdr:cNvPr>
        <xdr:cNvSpPr>
          <a:spLocks noChangeShapeType="1"/>
        </xdr:cNvSpPr>
      </xdr:nvSpPr>
      <xdr:spPr bwMode="auto">
        <a:xfrm>
          <a:off x="8953500" y="68427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38</xdr:row>
      <xdr:rowOff>76200</xdr:rowOff>
    </xdr:from>
    <xdr:to>
      <xdr:col>11</xdr:col>
      <xdr:colOff>0</xdr:colOff>
      <xdr:row>58</xdr:row>
      <xdr:rowOff>76200</xdr:rowOff>
    </xdr:to>
    <xdr:sp macro="" textlink="">
      <xdr:nvSpPr>
        <xdr:cNvPr id="4528" name="Line 339">
          <a:extLst>
            <a:ext uri="{FF2B5EF4-FFF2-40B4-BE49-F238E27FC236}">
              <a16:creationId xmlns:a16="http://schemas.microsoft.com/office/drawing/2014/main" id="{887F9894-4DD5-F3ED-9525-DF5693A94872}"/>
            </a:ext>
          </a:extLst>
        </xdr:cNvPr>
        <xdr:cNvSpPr>
          <a:spLocks noChangeShapeType="1"/>
        </xdr:cNvSpPr>
      </xdr:nvSpPr>
      <xdr:spPr bwMode="auto">
        <a:xfrm flipV="1">
          <a:off x="8686800" y="6842760"/>
          <a:ext cx="266700" cy="365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78</xdr:row>
      <xdr:rowOff>1</xdr:rowOff>
    </xdr:from>
    <xdr:to>
      <xdr:col>14</xdr:col>
      <xdr:colOff>0</xdr:colOff>
      <xdr:row>78</xdr:row>
      <xdr:rowOff>152401</xdr:rowOff>
    </xdr:to>
    <xdr:sp macro="" textlink="">
      <xdr:nvSpPr>
        <xdr:cNvPr id="4529" name="Circle 2">
          <a:extLst>
            <a:ext uri="{FF2B5EF4-FFF2-40B4-BE49-F238E27FC236}">
              <a16:creationId xmlns:a16="http://schemas.microsoft.com/office/drawing/2014/main" id="{CD9809F8-7356-3E53-CBBF-E1C86795A299}"/>
            </a:ext>
          </a:extLst>
        </xdr:cNvPr>
        <xdr:cNvSpPr/>
      </xdr:nvSpPr>
      <xdr:spPr>
        <a:xfrm>
          <a:off x="10172700" y="140817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78</xdr:row>
      <xdr:rowOff>76200</xdr:rowOff>
    </xdr:from>
    <xdr:to>
      <xdr:col>13</xdr:col>
      <xdr:colOff>0</xdr:colOff>
      <xdr:row>78</xdr:row>
      <xdr:rowOff>76200</xdr:rowOff>
    </xdr:to>
    <xdr:sp macro="" textlink="">
      <xdr:nvSpPr>
        <xdr:cNvPr id="4530" name="Line 340">
          <a:extLst>
            <a:ext uri="{FF2B5EF4-FFF2-40B4-BE49-F238E27FC236}">
              <a16:creationId xmlns:a16="http://schemas.microsoft.com/office/drawing/2014/main" id="{C3F49434-12E9-A619-E821-264ED00536F0}"/>
            </a:ext>
          </a:extLst>
        </xdr:cNvPr>
        <xdr:cNvSpPr>
          <a:spLocks noChangeShapeType="1"/>
        </xdr:cNvSpPr>
      </xdr:nvSpPr>
      <xdr:spPr bwMode="auto">
        <a:xfrm>
          <a:off x="8953500" y="141579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58</xdr:row>
      <xdr:rowOff>76200</xdr:rowOff>
    </xdr:from>
    <xdr:to>
      <xdr:col>11</xdr:col>
      <xdr:colOff>0</xdr:colOff>
      <xdr:row>78</xdr:row>
      <xdr:rowOff>76200</xdr:rowOff>
    </xdr:to>
    <xdr:sp macro="" textlink="">
      <xdr:nvSpPr>
        <xdr:cNvPr id="4531" name="Line 341">
          <a:extLst>
            <a:ext uri="{FF2B5EF4-FFF2-40B4-BE49-F238E27FC236}">
              <a16:creationId xmlns:a16="http://schemas.microsoft.com/office/drawing/2014/main" id="{36D69E3D-A467-98E2-DF94-2EF504ACF8A6}"/>
            </a:ext>
          </a:extLst>
        </xdr:cNvPr>
        <xdr:cNvSpPr>
          <a:spLocks noChangeShapeType="1"/>
        </xdr:cNvSpPr>
      </xdr:nvSpPr>
      <xdr:spPr bwMode="auto">
        <a:xfrm>
          <a:off x="8686800" y="10500360"/>
          <a:ext cx="266700" cy="365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0</xdr:colOff>
      <xdr:row>23</xdr:row>
      <xdr:rowOff>152400</xdr:rowOff>
    </xdr:to>
    <xdr:sp macro="" textlink="">
      <xdr:nvSpPr>
        <xdr:cNvPr id="4532" name="Circle 3">
          <a:extLst>
            <a:ext uri="{FF2B5EF4-FFF2-40B4-BE49-F238E27FC236}">
              <a16:creationId xmlns:a16="http://schemas.microsoft.com/office/drawing/2014/main" id="{F51878A0-7C6B-B919-9603-478D6FDAC144}"/>
            </a:ext>
          </a:extLst>
        </xdr:cNvPr>
        <xdr:cNvSpPr/>
      </xdr:nvSpPr>
      <xdr:spPr>
        <a:xfrm>
          <a:off x="11811000" y="40233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sp macro="" textlink="">
      <xdr:nvSpPr>
        <xdr:cNvPr id="4533" name="Line 342">
          <a:extLst>
            <a:ext uri="{FF2B5EF4-FFF2-40B4-BE49-F238E27FC236}">
              <a16:creationId xmlns:a16="http://schemas.microsoft.com/office/drawing/2014/main" id="{135E08D1-1FA6-0C1E-7739-9655A6FE7B59}"/>
            </a:ext>
          </a:extLst>
        </xdr:cNvPr>
        <xdr:cNvSpPr>
          <a:spLocks noChangeShapeType="1"/>
        </xdr:cNvSpPr>
      </xdr:nvSpPr>
      <xdr:spPr bwMode="auto">
        <a:xfrm>
          <a:off x="10591800" y="40995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23</xdr:row>
      <xdr:rowOff>76200</xdr:rowOff>
    </xdr:from>
    <xdr:to>
      <xdr:col>15</xdr:col>
      <xdr:colOff>0</xdr:colOff>
      <xdr:row>38</xdr:row>
      <xdr:rowOff>76200</xdr:rowOff>
    </xdr:to>
    <xdr:sp macro="" textlink="">
      <xdr:nvSpPr>
        <xdr:cNvPr id="4534" name="Line 343">
          <a:extLst>
            <a:ext uri="{FF2B5EF4-FFF2-40B4-BE49-F238E27FC236}">
              <a16:creationId xmlns:a16="http://schemas.microsoft.com/office/drawing/2014/main" id="{423A8786-8220-0194-64AF-D70034D263D8}"/>
            </a:ext>
          </a:extLst>
        </xdr:cNvPr>
        <xdr:cNvSpPr>
          <a:spLocks noChangeShapeType="1"/>
        </xdr:cNvSpPr>
      </xdr:nvSpPr>
      <xdr:spPr bwMode="auto">
        <a:xfrm flipV="1">
          <a:off x="10325100" y="4099560"/>
          <a:ext cx="266700" cy="274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18</xdr:col>
      <xdr:colOff>0</xdr:colOff>
      <xdr:row>53</xdr:row>
      <xdr:rowOff>152400</xdr:rowOff>
    </xdr:to>
    <xdr:sp macro="" textlink="">
      <xdr:nvSpPr>
        <xdr:cNvPr id="4535" name="Circle 4">
          <a:extLst>
            <a:ext uri="{FF2B5EF4-FFF2-40B4-BE49-F238E27FC236}">
              <a16:creationId xmlns:a16="http://schemas.microsoft.com/office/drawing/2014/main" id="{9B7F72FA-EFEB-71BD-5B46-FD9A5BC38EB0}"/>
            </a:ext>
          </a:extLst>
        </xdr:cNvPr>
        <xdr:cNvSpPr/>
      </xdr:nvSpPr>
      <xdr:spPr>
        <a:xfrm>
          <a:off x="11811000" y="95097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53</xdr:row>
      <xdr:rowOff>76200</xdr:rowOff>
    </xdr:from>
    <xdr:to>
      <xdr:col>17</xdr:col>
      <xdr:colOff>0</xdr:colOff>
      <xdr:row>53</xdr:row>
      <xdr:rowOff>76200</xdr:rowOff>
    </xdr:to>
    <xdr:sp macro="" textlink="">
      <xdr:nvSpPr>
        <xdr:cNvPr id="4536" name="Line 344">
          <a:extLst>
            <a:ext uri="{FF2B5EF4-FFF2-40B4-BE49-F238E27FC236}">
              <a16:creationId xmlns:a16="http://schemas.microsoft.com/office/drawing/2014/main" id="{EEFE0EFF-9455-2F8E-2330-59DA5E8B4122}"/>
            </a:ext>
          </a:extLst>
        </xdr:cNvPr>
        <xdr:cNvSpPr>
          <a:spLocks noChangeShapeType="1"/>
        </xdr:cNvSpPr>
      </xdr:nvSpPr>
      <xdr:spPr bwMode="auto">
        <a:xfrm>
          <a:off x="10591800" y="95859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38</xdr:row>
      <xdr:rowOff>76200</xdr:rowOff>
    </xdr:from>
    <xdr:to>
      <xdr:col>15</xdr:col>
      <xdr:colOff>0</xdr:colOff>
      <xdr:row>53</xdr:row>
      <xdr:rowOff>76200</xdr:rowOff>
    </xdr:to>
    <xdr:sp macro="" textlink="">
      <xdr:nvSpPr>
        <xdr:cNvPr id="4537" name="Line 345">
          <a:extLst>
            <a:ext uri="{FF2B5EF4-FFF2-40B4-BE49-F238E27FC236}">
              <a16:creationId xmlns:a16="http://schemas.microsoft.com/office/drawing/2014/main" id="{CD087E8C-BD6E-749B-433C-824DB52D894C}"/>
            </a:ext>
          </a:extLst>
        </xdr:cNvPr>
        <xdr:cNvSpPr>
          <a:spLocks noChangeShapeType="1"/>
        </xdr:cNvSpPr>
      </xdr:nvSpPr>
      <xdr:spPr bwMode="auto">
        <a:xfrm>
          <a:off x="10325100" y="6842760"/>
          <a:ext cx="266700" cy="274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13</xdr:row>
      <xdr:rowOff>0</xdr:rowOff>
    </xdr:from>
    <xdr:to>
      <xdr:col>22</xdr:col>
      <xdr:colOff>0</xdr:colOff>
      <xdr:row>13</xdr:row>
      <xdr:rowOff>152400</xdr:rowOff>
    </xdr:to>
    <xdr:sp macro="" textlink="">
      <xdr:nvSpPr>
        <xdr:cNvPr id="4538" name="Circle 5">
          <a:extLst>
            <a:ext uri="{FF2B5EF4-FFF2-40B4-BE49-F238E27FC236}">
              <a16:creationId xmlns:a16="http://schemas.microsoft.com/office/drawing/2014/main" id="{AC3C70E8-C795-DE4A-23C4-407CC048C62B}"/>
            </a:ext>
          </a:extLst>
        </xdr:cNvPr>
        <xdr:cNvSpPr/>
      </xdr:nvSpPr>
      <xdr:spPr>
        <a:xfrm>
          <a:off x="13449300" y="21945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13</xdr:row>
      <xdr:rowOff>76200</xdr:rowOff>
    </xdr:from>
    <xdr:to>
      <xdr:col>21</xdr:col>
      <xdr:colOff>0</xdr:colOff>
      <xdr:row>13</xdr:row>
      <xdr:rowOff>76200</xdr:rowOff>
    </xdr:to>
    <xdr:sp macro="" textlink="">
      <xdr:nvSpPr>
        <xdr:cNvPr id="4539" name="Line 346">
          <a:extLst>
            <a:ext uri="{FF2B5EF4-FFF2-40B4-BE49-F238E27FC236}">
              <a16:creationId xmlns:a16="http://schemas.microsoft.com/office/drawing/2014/main" id="{63E489C7-7123-F2DA-EA18-14A525740C09}"/>
            </a:ext>
          </a:extLst>
        </xdr:cNvPr>
        <xdr:cNvSpPr>
          <a:spLocks noChangeShapeType="1"/>
        </xdr:cNvSpPr>
      </xdr:nvSpPr>
      <xdr:spPr bwMode="auto">
        <a:xfrm>
          <a:off x="12230100" y="22707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13</xdr:row>
      <xdr:rowOff>76200</xdr:rowOff>
    </xdr:from>
    <xdr:to>
      <xdr:col>19</xdr:col>
      <xdr:colOff>0</xdr:colOff>
      <xdr:row>23</xdr:row>
      <xdr:rowOff>76200</xdr:rowOff>
    </xdr:to>
    <xdr:sp macro="" textlink="">
      <xdr:nvSpPr>
        <xdr:cNvPr id="4540" name="Line 347">
          <a:extLst>
            <a:ext uri="{FF2B5EF4-FFF2-40B4-BE49-F238E27FC236}">
              <a16:creationId xmlns:a16="http://schemas.microsoft.com/office/drawing/2014/main" id="{9BCAF68D-DDCF-525C-213C-3E6E80F9E621}"/>
            </a:ext>
          </a:extLst>
        </xdr:cNvPr>
        <xdr:cNvSpPr>
          <a:spLocks noChangeShapeType="1"/>
        </xdr:cNvSpPr>
      </xdr:nvSpPr>
      <xdr:spPr bwMode="auto">
        <a:xfrm flipV="1">
          <a:off x="11963400" y="227076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33</xdr:row>
      <xdr:rowOff>152400</xdr:rowOff>
    </xdr:to>
    <xdr:sp macro="" textlink="">
      <xdr:nvSpPr>
        <xdr:cNvPr id="4541" name="Circle 6">
          <a:extLst>
            <a:ext uri="{FF2B5EF4-FFF2-40B4-BE49-F238E27FC236}">
              <a16:creationId xmlns:a16="http://schemas.microsoft.com/office/drawing/2014/main" id="{6FF5110F-96C0-8DF2-CAB0-C389C8BC7145}"/>
            </a:ext>
          </a:extLst>
        </xdr:cNvPr>
        <xdr:cNvSpPr/>
      </xdr:nvSpPr>
      <xdr:spPr>
        <a:xfrm>
          <a:off x="13449300" y="58521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33</xdr:row>
      <xdr:rowOff>76200</xdr:rowOff>
    </xdr:from>
    <xdr:to>
      <xdr:col>21</xdr:col>
      <xdr:colOff>0</xdr:colOff>
      <xdr:row>33</xdr:row>
      <xdr:rowOff>76200</xdr:rowOff>
    </xdr:to>
    <xdr:sp macro="" textlink="">
      <xdr:nvSpPr>
        <xdr:cNvPr id="4542" name="Line 348">
          <a:extLst>
            <a:ext uri="{FF2B5EF4-FFF2-40B4-BE49-F238E27FC236}">
              <a16:creationId xmlns:a16="http://schemas.microsoft.com/office/drawing/2014/main" id="{E1A75402-8E57-A01A-9584-D8811841201B}"/>
            </a:ext>
          </a:extLst>
        </xdr:cNvPr>
        <xdr:cNvSpPr>
          <a:spLocks noChangeShapeType="1"/>
        </xdr:cNvSpPr>
      </xdr:nvSpPr>
      <xdr:spPr bwMode="auto">
        <a:xfrm>
          <a:off x="12230100" y="59283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23</xdr:row>
      <xdr:rowOff>76200</xdr:rowOff>
    </xdr:from>
    <xdr:to>
      <xdr:col>19</xdr:col>
      <xdr:colOff>0</xdr:colOff>
      <xdr:row>33</xdr:row>
      <xdr:rowOff>76200</xdr:rowOff>
    </xdr:to>
    <xdr:sp macro="" textlink="">
      <xdr:nvSpPr>
        <xdr:cNvPr id="4543" name="Line 349">
          <a:extLst>
            <a:ext uri="{FF2B5EF4-FFF2-40B4-BE49-F238E27FC236}">
              <a16:creationId xmlns:a16="http://schemas.microsoft.com/office/drawing/2014/main" id="{78CF4819-5167-9B0A-3112-23EEFD5A5749}"/>
            </a:ext>
          </a:extLst>
        </xdr:cNvPr>
        <xdr:cNvSpPr>
          <a:spLocks noChangeShapeType="1"/>
        </xdr:cNvSpPr>
      </xdr:nvSpPr>
      <xdr:spPr bwMode="auto">
        <a:xfrm>
          <a:off x="11963400" y="409956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8</xdr:row>
      <xdr:rowOff>0</xdr:rowOff>
    </xdr:from>
    <xdr:to>
      <xdr:col>26</xdr:col>
      <xdr:colOff>0</xdr:colOff>
      <xdr:row>8</xdr:row>
      <xdr:rowOff>152400</xdr:rowOff>
    </xdr:to>
    <xdr:sp macro="" textlink="">
      <xdr:nvSpPr>
        <xdr:cNvPr id="4544" name="Circle 7">
          <a:extLst>
            <a:ext uri="{FF2B5EF4-FFF2-40B4-BE49-F238E27FC236}">
              <a16:creationId xmlns:a16="http://schemas.microsoft.com/office/drawing/2014/main" id="{CB21D2F2-C3F7-8B71-D2D0-92213CE8346B}"/>
            </a:ext>
          </a:extLst>
        </xdr:cNvPr>
        <xdr:cNvSpPr/>
      </xdr:nvSpPr>
      <xdr:spPr>
        <a:xfrm>
          <a:off x="15087600" y="12801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8</xdr:row>
      <xdr:rowOff>76200</xdr:rowOff>
    </xdr:from>
    <xdr:to>
      <xdr:col>25</xdr:col>
      <xdr:colOff>0</xdr:colOff>
      <xdr:row>8</xdr:row>
      <xdr:rowOff>76200</xdr:rowOff>
    </xdr:to>
    <xdr:sp macro="" textlink="">
      <xdr:nvSpPr>
        <xdr:cNvPr id="4545" name="Line 350">
          <a:extLst>
            <a:ext uri="{FF2B5EF4-FFF2-40B4-BE49-F238E27FC236}">
              <a16:creationId xmlns:a16="http://schemas.microsoft.com/office/drawing/2014/main" id="{1B4E0E7C-2F4D-EC14-C90D-0C8F2C11805D}"/>
            </a:ext>
          </a:extLst>
        </xdr:cNvPr>
        <xdr:cNvSpPr>
          <a:spLocks noChangeShapeType="1"/>
        </xdr:cNvSpPr>
      </xdr:nvSpPr>
      <xdr:spPr bwMode="auto">
        <a:xfrm>
          <a:off x="13868400" y="13563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8</xdr:row>
      <xdr:rowOff>76200</xdr:rowOff>
    </xdr:from>
    <xdr:to>
      <xdr:col>23</xdr:col>
      <xdr:colOff>0</xdr:colOff>
      <xdr:row>13</xdr:row>
      <xdr:rowOff>76200</xdr:rowOff>
    </xdr:to>
    <xdr:sp macro="" textlink="">
      <xdr:nvSpPr>
        <xdr:cNvPr id="4546" name="Line 351">
          <a:extLst>
            <a:ext uri="{FF2B5EF4-FFF2-40B4-BE49-F238E27FC236}">
              <a16:creationId xmlns:a16="http://schemas.microsoft.com/office/drawing/2014/main" id="{F9B27A02-28FB-DB6A-41A0-477386ED3FF8}"/>
            </a:ext>
          </a:extLst>
        </xdr:cNvPr>
        <xdr:cNvSpPr>
          <a:spLocks noChangeShapeType="1"/>
        </xdr:cNvSpPr>
      </xdr:nvSpPr>
      <xdr:spPr bwMode="auto">
        <a:xfrm flipV="1">
          <a:off x="13601700" y="135636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18</xdr:row>
      <xdr:rowOff>0</xdr:rowOff>
    </xdr:from>
    <xdr:to>
      <xdr:col>26</xdr:col>
      <xdr:colOff>0</xdr:colOff>
      <xdr:row>18</xdr:row>
      <xdr:rowOff>152400</xdr:rowOff>
    </xdr:to>
    <xdr:sp macro="" textlink="">
      <xdr:nvSpPr>
        <xdr:cNvPr id="4547" name="Circle 8">
          <a:extLst>
            <a:ext uri="{FF2B5EF4-FFF2-40B4-BE49-F238E27FC236}">
              <a16:creationId xmlns:a16="http://schemas.microsoft.com/office/drawing/2014/main" id="{1390D164-BB84-48FC-B11C-4D23C851B80A}"/>
            </a:ext>
          </a:extLst>
        </xdr:cNvPr>
        <xdr:cNvSpPr/>
      </xdr:nvSpPr>
      <xdr:spPr>
        <a:xfrm>
          <a:off x="15087600" y="31089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18</xdr:row>
      <xdr:rowOff>76200</xdr:rowOff>
    </xdr:from>
    <xdr:to>
      <xdr:col>25</xdr:col>
      <xdr:colOff>0</xdr:colOff>
      <xdr:row>18</xdr:row>
      <xdr:rowOff>76200</xdr:rowOff>
    </xdr:to>
    <xdr:sp macro="" textlink="">
      <xdr:nvSpPr>
        <xdr:cNvPr id="4548" name="Line 352">
          <a:extLst>
            <a:ext uri="{FF2B5EF4-FFF2-40B4-BE49-F238E27FC236}">
              <a16:creationId xmlns:a16="http://schemas.microsoft.com/office/drawing/2014/main" id="{B70BFEF9-4156-460A-00FC-BBC912FEE131}"/>
            </a:ext>
          </a:extLst>
        </xdr:cNvPr>
        <xdr:cNvSpPr>
          <a:spLocks noChangeShapeType="1"/>
        </xdr:cNvSpPr>
      </xdr:nvSpPr>
      <xdr:spPr bwMode="auto">
        <a:xfrm>
          <a:off x="13868400" y="31851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13</xdr:row>
      <xdr:rowOff>76200</xdr:rowOff>
    </xdr:from>
    <xdr:to>
      <xdr:col>23</xdr:col>
      <xdr:colOff>0</xdr:colOff>
      <xdr:row>18</xdr:row>
      <xdr:rowOff>76200</xdr:rowOff>
    </xdr:to>
    <xdr:sp macro="" textlink="">
      <xdr:nvSpPr>
        <xdr:cNvPr id="4549" name="Line 353">
          <a:extLst>
            <a:ext uri="{FF2B5EF4-FFF2-40B4-BE49-F238E27FC236}">
              <a16:creationId xmlns:a16="http://schemas.microsoft.com/office/drawing/2014/main" id="{816486F6-DD97-57B3-9316-F42C5906028E}"/>
            </a:ext>
          </a:extLst>
        </xdr:cNvPr>
        <xdr:cNvSpPr>
          <a:spLocks noChangeShapeType="1"/>
        </xdr:cNvSpPr>
      </xdr:nvSpPr>
      <xdr:spPr bwMode="auto">
        <a:xfrm>
          <a:off x="13601700" y="227076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6</xdr:row>
      <xdr:rowOff>0</xdr:rowOff>
    </xdr:from>
    <xdr:to>
      <xdr:col>30</xdr:col>
      <xdr:colOff>0</xdr:colOff>
      <xdr:row>6</xdr:row>
      <xdr:rowOff>152400</xdr:rowOff>
    </xdr:to>
    <xdr:sp macro="" textlink="">
      <xdr:nvSpPr>
        <xdr:cNvPr id="4550" name="Triangle 9">
          <a:extLst>
            <a:ext uri="{FF2B5EF4-FFF2-40B4-BE49-F238E27FC236}">
              <a16:creationId xmlns:a16="http://schemas.microsoft.com/office/drawing/2014/main" id="{7170F320-475C-AD63-62D1-62541740FD18}"/>
            </a:ext>
          </a:extLst>
        </xdr:cNvPr>
        <xdr:cNvSpPr/>
      </xdr:nvSpPr>
      <xdr:spPr>
        <a:xfrm rot="16200000">
          <a:off x="16725900" y="914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6</xdr:row>
      <xdr:rowOff>76200</xdr:rowOff>
    </xdr:from>
    <xdr:to>
      <xdr:col>29</xdr:col>
      <xdr:colOff>0</xdr:colOff>
      <xdr:row>6</xdr:row>
      <xdr:rowOff>76200</xdr:rowOff>
    </xdr:to>
    <xdr:sp macro="" textlink="">
      <xdr:nvSpPr>
        <xdr:cNvPr id="4551" name="Line 354">
          <a:extLst>
            <a:ext uri="{FF2B5EF4-FFF2-40B4-BE49-F238E27FC236}">
              <a16:creationId xmlns:a16="http://schemas.microsoft.com/office/drawing/2014/main" id="{F1175F25-1F67-CA89-D273-AA4FFBA86DE2}"/>
            </a:ext>
          </a:extLst>
        </xdr:cNvPr>
        <xdr:cNvSpPr>
          <a:spLocks noChangeShapeType="1"/>
        </xdr:cNvSpPr>
      </xdr:nvSpPr>
      <xdr:spPr bwMode="auto">
        <a:xfrm>
          <a:off x="15506700" y="9906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6</xdr:row>
      <xdr:rowOff>76200</xdr:rowOff>
    </xdr:from>
    <xdr:to>
      <xdr:col>27</xdr:col>
      <xdr:colOff>0</xdr:colOff>
      <xdr:row>8</xdr:row>
      <xdr:rowOff>76200</xdr:rowOff>
    </xdr:to>
    <xdr:sp macro="" textlink="">
      <xdr:nvSpPr>
        <xdr:cNvPr id="4552" name="Line 355">
          <a:extLst>
            <a:ext uri="{FF2B5EF4-FFF2-40B4-BE49-F238E27FC236}">
              <a16:creationId xmlns:a16="http://schemas.microsoft.com/office/drawing/2014/main" id="{A8AF4518-1A70-1E19-972C-59735CA78C9E}"/>
            </a:ext>
          </a:extLst>
        </xdr:cNvPr>
        <xdr:cNvSpPr>
          <a:spLocks noChangeShapeType="1"/>
        </xdr:cNvSpPr>
      </xdr:nvSpPr>
      <xdr:spPr bwMode="auto">
        <a:xfrm flipV="1">
          <a:off x="15240000" y="9906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11</xdr:row>
      <xdr:rowOff>0</xdr:rowOff>
    </xdr:from>
    <xdr:to>
      <xdr:col>30</xdr:col>
      <xdr:colOff>0</xdr:colOff>
      <xdr:row>11</xdr:row>
      <xdr:rowOff>152400</xdr:rowOff>
    </xdr:to>
    <xdr:sp macro="" textlink="">
      <xdr:nvSpPr>
        <xdr:cNvPr id="4553" name="Triangle 10">
          <a:extLst>
            <a:ext uri="{FF2B5EF4-FFF2-40B4-BE49-F238E27FC236}">
              <a16:creationId xmlns:a16="http://schemas.microsoft.com/office/drawing/2014/main" id="{506813C9-B617-56E3-2FC3-3D462AF1690E}"/>
            </a:ext>
          </a:extLst>
        </xdr:cNvPr>
        <xdr:cNvSpPr/>
      </xdr:nvSpPr>
      <xdr:spPr>
        <a:xfrm rot="16200000">
          <a:off x="16725900" y="18288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11</xdr:row>
      <xdr:rowOff>76200</xdr:rowOff>
    </xdr:from>
    <xdr:to>
      <xdr:col>29</xdr:col>
      <xdr:colOff>0</xdr:colOff>
      <xdr:row>11</xdr:row>
      <xdr:rowOff>76200</xdr:rowOff>
    </xdr:to>
    <xdr:sp macro="" textlink="">
      <xdr:nvSpPr>
        <xdr:cNvPr id="4554" name="Line 356">
          <a:extLst>
            <a:ext uri="{FF2B5EF4-FFF2-40B4-BE49-F238E27FC236}">
              <a16:creationId xmlns:a16="http://schemas.microsoft.com/office/drawing/2014/main" id="{068E93B9-E72D-A2E2-3CC4-BC661AB70259}"/>
            </a:ext>
          </a:extLst>
        </xdr:cNvPr>
        <xdr:cNvSpPr>
          <a:spLocks noChangeShapeType="1"/>
        </xdr:cNvSpPr>
      </xdr:nvSpPr>
      <xdr:spPr bwMode="auto">
        <a:xfrm>
          <a:off x="15506700" y="19050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8</xdr:row>
      <xdr:rowOff>76200</xdr:rowOff>
    </xdr:from>
    <xdr:to>
      <xdr:col>27</xdr:col>
      <xdr:colOff>0</xdr:colOff>
      <xdr:row>11</xdr:row>
      <xdr:rowOff>76200</xdr:rowOff>
    </xdr:to>
    <xdr:sp macro="" textlink="">
      <xdr:nvSpPr>
        <xdr:cNvPr id="4555" name="Line 357">
          <a:extLst>
            <a:ext uri="{FF2B5EF4-FFF2-40B4-BE49-F238E27FC236}">
              <a16:creationId xmlns:a16="http://schemas.microsoft.com/office/drawing/2014/main" id="{7FD21580-4B7B-BD13-AC2B-99AD7E0230D5}"/>
            </a:ext>
          </a:extLst>
        </xdr:cNvPr>
        <xdr:cNvSpPr>
          <a:spLocks noChangeShapeType="1"/>
        </xdr:cNvSpPr>
      </xdr:nvSpPr>
      <xdr:spPr bwMode="auto">
        <a:xfrm>
          <a:off x="15240000" y="13563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16</xdr:row>
      <xdr:rowOff>0</xdr:rowOff>
    </xdr:from>
    <xdr:to>
      <xdr:col>30</xdr:col>
      <xdr:colOff>0</xdr:colOff>
      <xdr:row>16</xdr:row>
      <xdr:rowOff>152400</xdr:rowOff>
    </xdr:to>
    <xdr:sp macro="" textlink="">
      <xdr:nvSpPr>
        <xdr:cNvPr id="4556" name="Triangle 11">
          <a:extLst>
            <a:ext uri="{FF2B5EF4-FFF2-40B4-BE49-F238E27FC236}">
              <a16:creationId xmlns:a16="http://schemas.microsoft.com/office/drawing/2014/main" id="{3AC13EE7-C6F5-7BF8-8584-1D060701F0E1}"/>
            </a:ext>
          </a:extLst>
        </xdr:cNvPr>
        <xdr:cNvSpPr/>
      </xdr:nvSpPr>
      <xdr:spPr>
        <a:xfrm rot="16200000">
          <a:off x="16725900" y="2743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16</xdr:row>
      <xdr:rowOff>76200</xdr:rowOff>
    </xdr:from>
    <xdr:to>
      <xdr:col>29</xdr:col>
      <xdr:colOff>0</xdr:colOff>
      <xdr:row>16</xdr:row>
      <xdr:rowOff>76200</xdr:rowOff>
    </xdr:to>
    <xdr:sp macro="" textlink="">
      <xdr:nvSpPr>
        <xdr:cNvPr id="4557" name="Line 358">
          <a:extLst>
            <a:ext uri="{FF2B5EF4-FFF2-40B4-BE49-F238E27FC236}">
              <a16:creationId xmlns:a16="http://schemas.microsoft.com/office/drawing/2014/main" id="{28B7F579-8384-211F-42E5-FB2D4539A7EA}"/>
            </a:ext>
          </a:extLst>
        </xdr:cNvPr>
        <xdr:cNvSpPr>
          <a:spLocks noChangeShapeType="1"/>
        </xdr:cNvSpPr>
      </xdr:nvSpPr>
      <xdr:spPr bwMode="auto">
        <a:xfrm>
          <a:off x="15506700" y="28194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16</xdr:row>
      <xdr:rowOff>76200</xdr:rowOff>
    </xdr:from>
    <xdr:to>
      <xdr:col>27</xdr:col>
      <xdr:colOff>0</xdr:colOff>
      <xdr:row>18</xdr:row>
      <xdr:rowOff>76200</xdr:rowOff>
    </xdr:to>
    <xdr:sp macro="" textlink="">
      <xdr:nvSpPr>
        <xdr:cNvPr id="4558" name="Line 359">
          <a:extLst>
            <a:ext uri="{FF2B5EF4-FFF2-40B4-BE49-F238E27FC236}">
              <a16:creationId xmlns:a16="http://schemas.microsoft.com/office/drawing/2014/main" id="{0925028A-7941-8A3C-E6A0-F6730960486D}"/>
            </a:ext>
          </a:extLst>
        </xdr:cNvPr>
        <xdr:cNvSpPr>
          <a:spLocks noChangeShapeType="1"/>
        </xdr:cNvSpPr>
      </xdr:nvSpPr>
      <xdr:spPr bwMode="auto">
        <a:xfrm flipV="1">
          <a:off x="15240000" y="28194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21</xdr:row>
      <xdr:rowOff>0</xdr:rowOff>
    </xdr:from>
    <xdr:to>
      <xdr:col>30</xdr:col>
      <xdr:colOff>0</xdr:colOff>
      <xdr:row>21</xdr:row>
      <xdr:rowOff>152400</xdr:rowOff>
    </xdr:to>
    <xdr:sp macro="" textlink="">
      <xdr:nvSpPr>
        <xdr:cNvPr id="4559" name="Triangle 12">
          <a:extLst>
            <a:ext uri="{FF2B5EF4-FFF2-40B4-BE49-F238E27FC236}">
              <a16:creationId xmlns:a16="http://schemas.microsoft.com/office/drawing/2014/main" id="{6F67EA94-9470-B06F-72B2-805F9DD56EDE}"/>
            </a:ext>
          </a:extLst>
        </xdr:cNvPr>
        <xdr:cNvSpPr/>
      </xdr:nvSpPr>
      <xdr:spPr>
        <a:xfrm rot="16200000">
          <a:off x="16725900" y="36576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21</xdr:row>
      <xdr:rowOff>76200</xdr:rowOff>
    </xdr:from>
    <xdr:to>
      <xdr:col>29</xdr:col>
      <xdr:colOff>0</xdr:colOff>
      <xdr:row>21</xdr:row>
      <xdr:rowOff>76200</xdr:rowOff>
    </xdr:to>
    <xdr:sp macro="" textlink="">
      <xdr:nvSpPr>
        <xdr:cNvPr id="4560" name="Line 360">
          <a:extLst>
            <a:ext uri="{FF2B5EF4-FFF2-40B4-BE49-F238E27FC236}">
              <a16:creationId xmlns:a16="http://schemas.microsoft.com/office/drawing/2014/main" id="{28F80BAC-B6B3-6745-F6CD-E17ED3294773}"/>
            </a:ext>
          </a:extLst>
        </xdr:cNvPr>
        <xdr:cNvSpPr>
          <a:spLocks noChangeShapeType="1"/>
        </xdr:cNvSpPr>
      </xdr:nvSpPr>
      <xdr:spPr bwMode="auto">
        <a:xfrm>
          <a:off x="15506700" y="37338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18</xdr:row>
      <xdr:rowOff>76200</xdr:rowOff>
    </xdr:from>
    <xdr:to>
      <xdr:col>27</xdr:col>
      <xdr:colOff>0</xdr:colOff>
      <xdr:row>21</xdr:row>
      <xdr:rowOff>76200</xdr:rowOff>
    </xdr:to>
    <xdr:sp macro="" textlink="">
      <xdr:nvSpPr>
        <xdr:cNvPr id="4561" name="Line 361">
          <a:extLst>
            <a:ext uri="{FF2B5EF4-FFF2-40B4-BE49-F238E27FC236}">
              <a16:creationId xmlns:a16="http://schemas.microsoft.com/office/drawing/2014/main" id="{F3233224-247C-E317-88FC-EBB2F38D3741}"/>
            </a:ext>
          </a:extLst>
        </xdr:cNvPr>
        <xdr:cNvSpPr>
          <a:spLocks noChangeShapeType="1"/>
        </xdr:cNvSpPr>
      </xdr:nvSpPr>
      <xdr:spPr bwMode="auto">
        <a:xfrm>
          <a:off x="15240000" y="31851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28</xdr:row>
      <xdr:rowOff>0</xdr:rowOff>
    </xdr:from>
    <xdr:to>
      <xdr:col>26</xdr:col>
      <xdr:colOff>0</xdr:colOff>
      <xdr:row>28</xdr:row>
      <xdr:rowOff>152400</xdr:rowOff>
    </xdr:to>
    <xdr:sp macro="" textlink="">
      <xdr:nvSpPr>
        <xdr:cNvPr id="4562" name="Circle 13">
          <a:extLst>
            <a:ext uri="{FF2B5EF4-FFF2-40B4-BE49-F238E27FC236}">
              <a16:creationId xmlns:a16="http://schemas.microsoft.com/office/drawing/2014/main" id="{1B902C08-18EE-5893-5807-2F48DC53A0E6}"/>
            </a:ext>
          </a:extLst>
        </xdr:cNvPr>
        <xdr:cNvSpPr/>
      </xdr:nvSpPr>
      <xdr:spPr>
        <a:xfrm>
          <a:off x="15087600" y="49377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28</xdr:row>
      <xdr:rowOff>76200</xdr:rowOff>
    </xdr:from>
    <xdr:to>
      <xdr:col>25</xdr:col>
      <xdr:colOff>0</xdr:colOff>
      <xdr:row>28</xdr:row>
      <xdr:rowOff>76200</xdr:rowOff>
    </xdr:to>
    <xdr:sp macro="" textlink="">
      <xdr:nvSpPr>
        <xdr:cNvPr id="4563" name="Line 362">
          <a:extLst>
            <a:ext uri="{FF2B5EF4-FFF2-40B4-BE49-F238E27FC236}">
              <a16:creationId xmlns:a16="http://schemas.microsoft.com/office/drawing/2014/main" id="{CD04FC3B-443B-66BD-78B3-0CAF55AFBD3B}"/>
            </a:ext>
          </a:extLst>
        </xdr:cNvPr>
        <xdr:cNvSpPr>
          <a:spLocks noChangeShapeType="1"/>
        </xdr:cNvSpPr>
      </xdr:nvSpPr>
      <xdr:spPr bwMode="auto">
        <a:xfrm>
          <a:off x="13868400" y="50139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28</xdr:row>
      <xdr:rowOff>76200</xdr:rowOff>
    </xdr:from>
    <xdr:to>
      <xdr:col>23</xdr:col>
      <xdr:colOff>0</xdr:colOff>
      <xdr:row>33</xdr:row>
      <xdr:rowOff>76200</xdr:rowOff>
    </xdr:to>
    <xdr:sp macro="" textlink="">
      <xdr:nvSpPr>
        <xdr:cNvPr id="4564" name="Line 363">
          <a:extLst>
            <a:ext uri="{FF2B5EF4-FFF2-40B4-BE49-F238E27FC236}">
              <a16:creationId xmlns:a16="http://schemas.microsoft.com/office/drawing/2014/main" id="{FCEF5C60-0690-ED10-3569-A524273B1091}"/>
            </a:ext>
          </a:extLst>
        </xdr:cNvPr>
        <xdr:cNvSpPr>
          <a:spLocks noChangeShapeType="1"/>
        </xdr:cNvSpPr>
      </xdr:nvSpPr>
      <xdr:spPr bwMode="auto">
        <a:xfrm flipV="1">
          <a:off x="13601700" y="501396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38</xdr:row>
      <xdr:rowOff>0</xdr:rowOff>
    </xdr:from>
    <xdr:to>
      <xdr:col>26</xdr:col>
      <xdr:colOff>0</xdr:colOff>
      <xdr:row>38</xdr:row>
      <xdr:rowOff>152400</xdr:rowOff>
    </xdr:to>
    <xdr:sp macro="" textlink="">
      <xdr:nvSpPr>
        <xdr:cNvPr id="4565" name="Circle 14">
          <a:extLst>
            <a:ext uri="{FF2B5EF4-FFF2-40B4-BE49-F238E27FC236}">
              <a16:creationId xmlns:a16="http://schemas.microsoft.com/office/drawing/2014/main" id="{096E68BE-093A-D94F-BFB8-07E694E685BE}"/>
            </a:ext>
          </a:extLst>
        </xdr:cNvPr>
        <xdr:cNvSpPr/>
      </xdr:nvSpPr>
      <xdr:spPr>
        <a:xfrm>
          <a:off x="15087600" y="67665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38</xdr:row>
      <xdr:rowOff>76200</xdr:rowOff>
    </xdr:from>
    <xdr:to>
      <xdr:col>25</xdr:col>
      <xdr:colOff>0</xdr:colOff>
      <xdr:row>38</xdr:row>
      <xdr:rowOff>76200</xdr:rowOff>
    </xdr:to>
    <xdr:sp macro="" textlink="">
      <xdr:nvSpPr>
        <xdr:cNvPr id="4566" name="Line 364">
          <a:extLst>
            <a:ext uri="{FF2B5EF4-FFF2-40B4-BE49-F238E27FC236}">
              <a16:creationId xmlns:a16="http://schemas.microsoft.com/office/drawing/2014/main" id="{3D101B93-2753-F7F3-E3A3-88C667274992}"/>
            </a:ext>
          </a:extLst>
        </xdr:cNvPr>
        <xdr:cNvSpPr>
          <a:spLocks noChangeShapeType="1"/>
        </xdr:cNvSpPr>
      </xdr:nvSpPr>
      <xdr:spPr bwMode="auto">
        <a:xfrm>
          <a:off x="13868400" y="68427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33</xdr:row>
      <xdr:rowOff>76200</xdr:rowOff>
    </xdr:from>
    <xdr:to>
      <xdr:col>23</xdr:col>
      <xdr:colOff>0</xdr:colOff>
      <xdr:row>38</xdr:row>
      <xdr:rowOff>76200</xdr:rowOff>
    </xdr:to>
    <xdr:sp macro="" textlink="">
      <xdr:nvSpPr>
        <xdr:cNvPr id="4567" name="Line 365">
          <a:extLst>
            <a:ext uri="{FF2B5EF4-FFF2-40B4-BE49-F238E27FC236}">
              <a16:creationId xmlns:a16="http://schemas.microsoft.com/office/drawing/2014/main" id="{1659E6A2-4101-2C75-3657-9EB91A2C1EC7}"/>
            </a:ext>
          </a:extLst>
        </xdr:cNvPr>
        <xdr:cNvSpPr>
          <a:spLocks noChangeShapeType="1"/>
        </xdr:cNvSpPr>
      </xdr:nvSpPr>
      <xdr:spPr bwMode="auto">
        <a:xfrm>
          <a:off x="13601700" y="592836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26</xdr:row>
      <xdr:rowOff>0</xdr:rowOff>
    </xdr:from>
    <xdr:to>
      <xdr:col>30</xdr:col>
      <xdr:colOff>0</xdr:colOff>
      <xdr:row>26</xdr:row>
      <xdr:rowOff>152400</xdr:rowOff>
    </xdr:to>
    <xdr:sp macro="" textlink="">
      <xdr:nvSpPr>
        <xdr:cNvPr id="4568" name="Triangle 15">
          <a:extLst>
            <a:ext uri="{FF2B5EF4-FFF2-40B4-BE49-F238E27FC236}">
              <a16:creationId xmlns:a16="http://schemas.microsoft.com/office/drawing/2014/main" id="{8859BDE2-D50A-60E8-82C5-5C4D97A142DD}"/>
            </a:ext>
          </a:extLst>
        </xdr:cNvPr>
        <xdr:cNvSpPr/>
      </xdr:nvSpPr>
      <xdr:spPr>
        <a:xfrm rot="16200000">
          <a:off x="16725900" y="45720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26</xdr:row>
      <xdr:rowOff>76200</xdr:rowOff>
    </xdr:from>
    <xdr:to>
      <xdr:col>29</xdr:col>
      <xdr:colOff>0</xdr:colOff>
      <xdr:row>26</xdr:row>
      <xdr:rowOff>76200</xdr:rowOff>
    </xdr:to>
    <xdr:sp macro="" textlink="">
      <xdr:nvSpPr>
        <xdr:cNvPr id="4569" name="Line 366">
          <a:extLst>
            <a:ext uri="{FF2B5EF4-FFF2-40B4-BE49-F238E27FC236}">
              <a16:creationId xmlns:a16="http://schemas.microsoft.com/office/drawing/2014/main" id="{ED4A230C-CA51-99F5-680C-18565EF6D39A}"/>
            </a:ext>
          </a:extLst>
        </xdr:cNvPr>
        <xdr:cNvSpPr>
          <a:spLocks noChangeShapeType="1"/>
        </xdr:cNvSpPr>
      </xdr:nvSpPr>
      <xdr:spPr bwMode="auto">
        <a:xfrm>
          <a:off x="15506700" y="46482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26</xdr:row>
      <xdr:rowOff>76200</xdr:rowOff>
    </xdr:from>
    <xdr:to>
      <xdr:col>27</xdr:col>
      <xdr:colOff>0</xdr:colOff>
      <xdr:row>28</xdr:row>
      <xdr:rowOff>76200</xdr:rowOff>
    </xdr:to>
    <xdr:sp macro="" textlink="">
      <xdr:nvSpPr>
        <xdr:cNvPr id="4570" name="Line 367">
          <a:extLst>
            <a:ext uri="{FF2B5EF4-FFF2-40B4-BE49-F238E27FC236}">
              <a16:creationId xmlns:a16="http://schemas.microsoft.com/office/drawing/2014/main" id="{FE817258-00DC-DFDE-E727-863C08EAB37A}"/>
            </a:ext>
          </a:extLst>
        </xdr:cNvPr>
        <xdr:cNvSpPr>
          <a:spLocks noChangeShapeType="1"/>
        </xdr:cNvSpPr>
      </xdr:nvSpPr>
      <xdr:spPr bwMode="auto">
        <a:xfrm flipV="1">
          <a:off x="15240000" y="46482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31</xdr:row>
      <xdr:rowOff>0</xdr:rowOff>
    </xdr:from>
    <xdr:to>
      <xdr:col>30</xdr:col>
      <xdr:colOff>0</xdr:colOff>
      <xdr:row>31</xdr:row>
      <xdr:rowOff>152400</xdr:rowOff>
    </xdr:to>
    <xdr:sp macro="" textlink="">
      <xdr:nvSpPr>
        <xdr:cNvPr id="4571" name="Triangle 16">
          <a:extLst>
            <a:ext uri="{FF2B5EF4-FFF2-40B4-BE49-F238E27FC236}">
              <a16:creationId xmlns:a16="http://schemas.microsoft.com/office/drawing/2014/main" id="{215E6060-B296-8823-93B6-988767CA80DD}"/>
            </a:ext>
          </a:extLst>
        </xdr:cNvPr>
        <xdr:cNvSpPr/>
      </xdr:nvSpPr>
      <xdr:spPr>
        <a:xfrm rot="16200000">
          <a:off x="16725900" y="5486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31</xdr:row>
      <xdr:rowOff>76200</xdr:rowOff>
    </xdr:from>
    <xdr:to>
      <xdr:col>29</xdr:col>
      <xdr:colOff>0</xdr:colOff>
      <xdr:row>31</xdr:row>
      <xdr:rowOff>76200</xdr:rowOff>
    </xdr:to>
    <xdr:sp macro="" textlink="">
      <xdr:nvSpPr>
        <xdr:cNvPr id="4572" name="Line 368">
          <a:extLst>
            <a:ext uri="{FF2B5EF4-FFF2-40B4-BE49-F238E27FC236}">
              <a16:creationId xmlns:a16="http://schemas.microsoft.com/office/drawing/2014/main" id="{31538208-0EDE-83D5-56DF-F68809BFB08E}"/>
            </a:ext>
          </a:extLst>
        </xdr:cNvPr>
        <xdr:cNvSpPr>
          <a:spLocks noChangeShapeType="1"/>
        </xdr:cNvSpPr>
      </xdr:nvSpPr>
      <xdr:spPr bwMode="auto">
        <a:xfrm>
          <a:off x="15506700" y="55626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28</xdr:row>
      <xdr:rowOff>76200</xdr:rowOff>
    </xdr:from>
    <xdr:to>
      <xdr:col>27</xdr:col>
      <xdr:colOff>0</xdr:colOff>
      <xdr:row>31</xdr:row>
      <xdr:rowOff>76200</xdr:rowOff>
    </xdr:to>
    <xdr:sp macro="" textlink="">
      <xdr:nvSpPr>
        <xdr:cNvPr id="4573" name="Line 369">
          <a:extLst>
            <a:ext uri="{FF2B5EF4-FFF2-40B4-BE49-F238E27FC236}">
              <a16:creationId xmlns:a16="http://schemas.microsoft.com/office/drawing/2014/main" id="{173C2CD7-2098-C5A2-80E1-EC3018F372B2}"/>
            </a:ext>
          </a:extLst>
        </xdr:cNvPr>
        <xdr:cNvSpPr>
          <a:spLocks noChangeShapeType="1"/>
        </xdr:cNvSpPr>
      </xdr:nvSpPr>
      <xdr:spPr bwMode="auto">
        <a:xfrm>
          <a:off x="15240000" y="50139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36</xdr:row>
      <xdr:rowOff>0</xdr:rowOff>
    </xdr:from>
    <xdr:to>
      <xdr:col>30</xdr:col>
      <xdr:colOff>0</xdr:colOff>
      <xdr:row>36</xdr:row>
      <xdr:rowOff>152400</xdr:rowOff>
    </xdr:to>
    <xdr:sp macro="" textlink="">
      <xdr:nvSpPr>
        <xdr:cNvPr id="4574" name="Triangle 17">
          <a:extLst>
            <a:ext uri="{FF2B5EF4-FFF2-40B4-BE49-F238E27FC236}">
              <a16:creationId xmlns:a16="http://schemas.microsoft.com/office/drawing/2014/main" id="{B3447A70-E300-7A19-FCE3-4CF5A530EA13}"/>
            </a:ext>
          </a:extLst>
        </xdr:cNvPr>
        <xdr:cNvSpPr/>
      </xdr:nvSpPr>
      <xdr:spPr>
        <a:xfrm rot="16200000">
          <a:off x="16725900" y="64008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36</xdr:row>
      <xdr:rowOff>76200</xdr:rowOff>
    </xdr:from>
    <xdr:to>
      <xdr:col>29</xdr:col>
      <xdr:colOff>0</xdr:colOff>
      <xdr:row>36</xdr:row>
      <xdr:rowOff>76200</xdr:rowOff>
    </xdr:to>
    <xdr:sp macro="" textlink="">
      <xdr:nvSpPr>
        <xdr:cNvPr id="4575" name="Line 370">
          <a:extLst>
            <a:ext uri="{FF2B5EF4-FFF2-40B4-BE49-F238E27FC236}">
              <a16:creationId xmlns:a16="http://schemas.microsoft.com/office/drawing/2014/main" id="{9353154D-605D-7B1D-9903-84424C71FDEE}"/>
            </a:ext>
          </a:extLst>
        </xdr:cNvPr>
        <xdr:cNvSpPr>
          <a:spLocks noChangeShapeType="1"/>
        </xdr:cNvSpPr>
      </xdr:nvSpPr>
      <xdr:spPr bwMode="auto">
        <a:xfrm>
          <a:off x="15506700" y="64770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36</xdr:row>
      <xdr:rowOff>76200</xdr:rowOff>
    </xdr:from>
    <xdr:to>
      <xdr:col>27</xdr:col>
      <xdr:colOff>0</xdr:colOff>
      <xdr:row>38</xdr:row>
      <xdr:rowOff>76200</xdr:rowOff>
    </xdr:to>
    <xdr:sp macro="" textlink="">
      <xdr:nvSpPr>
        <xdr:cNvPr id="4576" name="Line 371">
          <a:extLst>
            <a:ext uri="{FF2B5EF4-FFF2-40B4-BE49-F238E27FC236}">
              <a16:creationId xmlns:a16="http://schemas.microsoft.com/office/drawing/2014/main" id="{D1EC5838-2A52-2FB0-79B6-7107A0F6ACFC}"/>
            </a:ext>
          </a:extLst>
        </xdr:cNvPr>
        <xdr:cNvSpPr>
          <a:spLocks noChangeShapeType="1"/>
        </xdr:cNvSpPr>
      </xdr:nvSpPr>
      <xdr:spPr bwMode="auto">
        <a:xfrm flipV="1">
          <a:off x="15240000" y="64770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41</xdr:row>
      <xdr:rowOff>0</xdr:rowOff>
    </xdr:from>
    <xdr:to>
      <xdr:col>30</xdr:col>
      <xdr:colOff>0</xdr:colOff>
      <xdr:row>41</xdr:row>
      <xdr:rowOff>152400</xdr:rowOff>
    </xdr:to>
    <xdr:sp macro="" textlink="">
      <xdr:nvSpPr>
        <xdr:cNvPr id="4577" name="Triangle 18">
          <a:extLst>
            <a:ext uri="{FF2B5EF4-FFF2-40B4-BE49-F238E27FC236}">
              <a16:creationId xmlns:a16="http://schemas.microsoft.com/office/drawing/2014/main" id="{ED5E7B00-0ACC-BDFD-83D7-A12C970A4E5C}"/>
            </a:ext>
          </a:extLst>
        </xdr:cNvPr>
        <xdr:cNvSpPr/>
      </xdr:nvSpPr>
      <xdr:spPr>
        <a:xfrm rot="16200000">
          <a:off x="16725900" y="7315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41</xdr:row>
      <xdr:rowOff>76200</xdr:rowOff>
    </xdr:from>
    <xdr:to>
      <xdr:col>29</xdr:col>
      <xdr:colOff>0</xdr:colOff>
      <xdr:row>41</xdr:row>
      <xdr:rowOff>76200</xdr:rowOff>
    </xdr:to>
    <xdr:sp macro="" textlink="">
      <xdr:nvSpPr>
        <xdr:cNvPr id="4578" name="Line 372">
          <a:extLst>
            <a:ext uri="{FF2B5EF4-FFF2-40B4-BE49-F238E27FC236}">
              <a16:creationId xmlns:a16="http://schemas.microsoft.com/office/drawing/2014/main" id="{157E313E-3FC6-98D5-7E7C-8157BD02B8EE}"/>
            </a:ext>
          </a:extLst>
        </xdr:cNvPr>
        <xdr:cNvSpPr>
          <a:spLocks noChangeShapeType="1"/>
        </xdr:cNvSpPr>
      </xdr:nvSpPr>
      <xdr:spPr bwMode="auto">
        <a:xfrm>
          <a:off x="15506700" y="73914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38</xdr:row>
      <xdr:rowOff>76200</xdr:rowOff>
    </xdr:from>
    <xdr:to>
      <xdr:col>27</xdr:col>
      <xdr:colOff>0</xdr:colOff>
      <xdr:row>41</xdr:row>
      <xdr:rowOff>76200</xdr:rowOff>
    </xdr:to>
    <xdr:sp macro="" textlink="">
      <xdr:nvSpPr>
        <xdr:cNvPr id="4579" name="Line 373">
          <a:extLst>
            <a:ext uri="{FF2B5EF4-FFF2-40B4-BE49-F238E27FC236}">
              <a16:creationId xmlns:a16="http://schemas.microsoft.com/office/drawing/2014/main" id="{98C12C4C-E81B-D795-CBAD-3321E134842D}"/>
            </a:ext>
          </a:extLst>
        </xdr:cNvPr>
        <xdr:cNvSpPr>
          <a:spLocks noChangeShapeType="1"/>
        </xdr:cNvSpPr>
      </xdr:nvSpPr>
      <xdr:spPr bwMode="auto">
        <a:xfrm>
          <a:off x="15240000" y="68427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48</xdr:row>
      <xdr:rowOff>0</xdr:rowOff>
    </xdr:from>
    <xdr:to>
      <xdr:col>22</xdr:col>
      <xdr:colOff>0</xdr:colOff>
      <xdr:row>48</xdr:row>
      <xdr:rowOff>152400</xdr:rowOff>
    </xdr:to>
    <xdr:sp macro="" textlink="">
      <xdr:nvSpPr>
        <xdr:cNvPr id="4580" name="Circle 19">
          <a:extLst>
            <a:ext uri="{FF2B5EF4-FFF2-40B4-BE49-F238E27FC236}">
              <a16:creationId xmlns:a16="http://schemas.microsoft.com/office/drawing/2014/main" id="{5DB85337-E8F2-60BB-BCEE-F38F2FB14308}"/>
            </a:ext>
          </a:extLst>
        </xdr:cNvPr>
        <xdr:cNvSpPr/>
      </xdr:nvSpPr>
      <xdr:spPr>
        <a:xfrm>
          <a:off x="13449300" y="85953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48</xdr:row>
      <xdr:rowOff>76200</xdr:rowOff>
    </xdr:from>
    <xdr:to>
      <xdr:col>21</xdr:col>
      <xdr:colOff>0</xdr:colOff>
      <xdr:row>48</xdr:row>
      <xdr:rowOff>76200</xdr:rowOff>
    </xdr:to>
    <xdr:sp macro="" textlink="">
      <xdr:nvSpPr>
        <xdr:cNvPr id="4581" name="Line 374">
          <a:extLst>
            <a:ext uri="{FF2B5EF4-FFF2-40B4-BE49-F238E27FC236}">
              <a16:creationId xmlns:a16="http://schemas.microsoft.com/office/drawing/2014/main" id="{730211D6-9092-E1BA-7C56-D2B1BFB23FD1}"/>
            </a:ext>
          </a:extLst>
        </xdr:cNvPr>
        <xdr:cNvSpPr>
          <a:spLocks noChangeShapeType="1"/>
        </xdr:cNvSpPr>
      </xdr:nvSpPr>
      <xdr:spPr bwMode="auto">
        <a:xfrm>
          <a:off x="12230100" y="86715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48</xdr:row>
      <xdr:rowOff>76200</xdr:rowOff>
    </xdr:from>
    <xdr:to>
      <xdr:col>19</xdr:col>
      <xdr:colOff>0</xdr:colOff>
      <xdr:row>53</xdr:row>
      <xdr:rowOff>76200</xdr:rowOff>
    </xdr:to>
    <xdr:sp macro="" textlink="">
      <xdr:nvSpPr>
        <xdr:cNvPr id="4582" name="Line 375">
          <a:extLst>
            <a:ext uri="{FF2B5EF4-FFF2-40B4-BE49-F238E27FC236}">
              <a16:creationId xmlns:a16="http://schemas.microsoft.com/office/drawing/2014/main" id="{F121E9F3-5DF7-76C1-FB28-D2A5E9A8E8B0}"/>
            </a:ext>
          </a:extLst>
        </xdr:cNvPr>
        <xdr:cNvSpPr>
          <a:spLocks noChangeShapeType="1"/>
        </xdr:cNvSpPr>
      </xdr:nvSpPr>
      <xdr:spPr bwMode="auto">
        <a:xfrm flipV="1">
          <a:off x="11963400" y="867156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58</xdr:row>
      <xdr:rowOff>0</xdr:rowOff>
    </xdr:from>
    <xdr:to>
      <xdr:col>22</xdr:col>
      <xdr:colOff>0</xdr:colOff>
      <xdr:row>58</xdr:row>
      <xdr:rowOff>152400</xdr:rowOff>
    </xdr:to>
    <xdr:sp macro="" textlink="">
      <xdr:nvSpPr>
        <xdr:cNvPr id="4583" name="Circle 20">
          <a:extLst>
            <a:ext uri="{FF2B5EF4-FFF2-40B4-BE49-F238E27FC236}">
              <a16:creationId xmlns:a16="http://schemas.microsoft.com/office/drawing/2014/main" id="{6F3E44A4-ABE0-AC00-8AF6-B54F2BB97BED}"/>
            </a:ext>
          </a:extLst>
        </xdr:cNvPr>
        <xdr:cNvSpPr/>
      </xdr:nvSpPr>
      <xdr:spPr>
        <a:xfrm>
          <a:off x="13449300" y="104241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58</xdr:row>
      <xdr:rowOff>76200</xdr:rowOff>
    </xdr:from>
    <xdr:to>
      <xdr:col>21</xdr:col>
      <xdr:colOff>0</xdr:colOff>
      <xdr:row>58</xdr:row>
      <xdr:rowOff>76200</xdr:rowOff>
    </xdr:to>
    <xdr:sp macro="" textlink="">
      <xdr:nvSpPr>
        <xdr:cNvPr id="4584" name="Line 376">
          <a:extLst>
            <a:ext uri="{FF2B5EF4-FFF2-40B4-BE49-F238E27FC236}">
              <a16:creationId xmlns:a16="http://schemas.microsoft.com/office/drawing/2014/main" id="{01D681D3-A76B-A8E3-9EE7-11610DED113D}"/>
            </a:ext>
          </a:extLst>
        </xdr:cNvPr>
        <xdr:cNvSpPr>
          <a:spLocks noChangeShapeType="1"/>
        </xdr:cNvSpPr>
      </xdr:nvSpPr>
      <xdr:spPr bwMode="auto">
        <a:xfrm>
          <a:off x="12230100" y="105003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53</xdr:row>
      <xdr:rowOff>76200</xdr:rowOff>
    </xdr:from>
    <xdr:to>
      <xdr:col>19</xdr:col>
      <xdr:colOff>0</xdr:colOff>
      <xdr:row>58</xdr:row>
      <xdr:rowOff>76200</xdr:rowOff>
    </xdr:to>
    <xdr:sp macro="" textlink="">
      <xdr:nvSpPr>
        <xdr:cNvPr id="4585" name="Line 377">
          <a:extLst>
            <a:ext uri="{FF2B5EF4-FFF2-40B4-BE49-F238E27FC236}">
              <a16:creationId xmlns:a16="http://schemas.microsoft.com/office/drawing/2014/main" id="{C0ABDC0A-C240-AE4C-56B4-FDC04B092F23}"/>
            </a:ext>
          </a:extLst>
        </xdr:cNvPr>
        <xdr:cNvSpPr>
          <a:spLocks noChangeShapeType="1"/>
        </xdr:cNvSpPr>
      </xdr:nvSpPr>
      <xdr:spPr bwMode="auto">
        <a:xfrm>
          <a:off x="11963400" y="958596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46</xdr:row>
      <xdr:rowOff>0</xdr:rowOff>
    </xdr:from>
    <xdr:to>
      <xdr:col>26</xdr:col>
      <xdr:colOff>0</xdr:colOff>
      <xdr:row>46</xdr:row>
      <xdr:rowOff>152400</xdr:rowOff>
    </xdr:to>
    <xdr:sp macro="" textlink="">
      <xdr:nvSpPr>
        <xdr:cNvPr id="4586" name="Triangle 21">
          <a:extLst>
            <a:ext uri="{FF2B5EF4-FFF2-40B4-BE49-F238E27FC236}">
              <a16:creationId xmlns:a16="http://schemas.microsoft.com/office/drawing/2014/main" id="{581FDBD5-8E03-E6A3-93CE-0A9B5DAA2702}"/>
            </a:ext>
          </a:extLst>
        </xdr:cNvPr>
        <xdr:cNvSpPr/>
      </xdr:nvSpPr>
      <xdr:spPr>
        <a:xfrm rot="16200000">
          <a:off x="15087600" y="82296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46</xdr:row>
      <xdr:rowOff>76200</xdr:rowOff>
    </xdr:from>
    <xdr:to>
      <xdr:col>29</xdr:col>
      <xdr:colOff>0</xdr:colOff>
      <xdr:row>46</xdr:row>
      <xdr:rowOff>76200</xdr:rowOff>
    </xdr:to>
    <xdr:sp macro="" textlink="">
      <xdr:nvSpPr>
        <xdr:cNvPr id="4587" name="Line 378">
          <a:extLst>
            <a:ext uri="{FF2B5EF4-FFF2-40B4-BE49-F238E27FC236}">
              <a16:creationId xmlns:a16="http://schemas.microsoft.com/office/drawing/2014/main" id="{4AA7FB58-7977-81AA-C7A4-D7DF61A5B4B1}"/>
            </a:ext>
          </a:extLst>
        </xdr:cNvPr>
        <xdr:cNvSpPr>
          <a:spLocks noChangeShapeType="1"/>
        </xdr:cNvSpPr>
      </xdr:nvSpPr>
      <xdr:spPr bwMode="auto">
        <a:xfrm>
          <a:off x="15240000" y="83058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46</xdr:row>
      <xdr:rowOff>76200</xdr:rowOff>
    </xdr:from>
    <xdr:to>
      <xdr:col>25</xdr:col>
      <xdr:colOff>0</xdr:colOff>
      <xdr:row>46</xdr:row>
      <xdr:rowOff>76200</xdr:rowOff>
    </xdr:to>
    <xdr:sp macro="" textlink="">
      <xdr:nvSpPr>
        <xdr:cNvPr id="4588" name="Line 379">
          <a:extLst>
            <a:ext uri="{FF2B5EF4-FFF2-40B4-BE49-F238E27FC236}">
              <a16:creationId xmlns:a16="http://schemas.microsoft.com/office/drawing/2014/main" id="{27092B8F-97E7-ADE4-1E7D-5D619801E187}"/>
            </a:ext>
          </a:extLst>
        </xdr:cNvPr>
        <xdr:cNvSpPr>
          <a:spLocks noChangeShapeType="1"/>
        </xdr:cNvSpPr>
      </xdr:nvSpPr>
      <xdr:spPr bwMode="auto">
        <a:xfrm>
          <a:off x="13868400" y="83058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46</xdr:row>
      <xdr:rowOff>76200</xdr:rowOff>
    </xdr:from>
    <xdr:to>
      <xdr:col>23</xdr:col>
      <xdr:colOff>0</xdr:colOff>
      <xdr:row>48</xdr:row>
      <xdr:rowOff>76200</xdr:rowOff>
    </xdr:to>
    <xdr:sp macro="" textlink="">
      <xdr:nvSpPr>
        <xdr:cNvPr id="4589" name="Line 380">
          <a:extLst>
            <a:ext uri="{FF2B5EF4-FFF2-40B4-BE49-F238E27FC236}">
              <a16:creationId xmlns:a16="http://schemas.microsoft.com/office/drawing/2014/main" id="{84D97262-5528-17AE-EF10-1AECD642650C}"/>
            </a:ext>
          </a:extLst>
        </xdr:cNvPr>
        <xdr:cNvSpPr>
          <a:spLocks noChangeShapeType="1"/>
        </xdr:cNvSpPr>
      </xdr:nvSpPr>
      <xdr:spPr bwMode="auto">
        <a:xfrm flipV="1">
          <a:off x="13601700" y="83058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51</xdr:row>
      <xdr:rowOff>0</xdr:rowOff>
    </xdr:from>
    <xdr:to>
      <xdr:col>26</xdr:col>
      <xdr:colOff>0</xdr:colOff>
      <xdr:row>51</xdr:row>
      <xdr:rowOff>152400</xdr:rowOff>
    </xdr:to>
    <xdr:sp macro="" textlink="">
      <xdr:nvSpPr>
        <xdr:cNvPr id="4590" name="Triangle 22">
          <a:extLst>
            <a:ext uri="{FF2B5EF4-FFF2-40B4-BE49-F238E27FC236}">
              <a16:creationId xmlns:a16="http://schemas.microsoft.com/office/drawing/2014/main" id="{38DF4EA8-B20A-0521-271A-A0D226CBDD7F}"/>
            </a:ext>
          </a:extLst>
        </xdr:cNvPr>
        <xdr:cNvSpPr/>
      </xdr:nvSpPr>
      <xdr:spPr>
        <a:xfrm rot="16200000">
          <a:off x="15087600" y="91440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51</xdr:row>
      <xdr:rowOff>76200</xdr:rowOff>
    </xdr:from>
    <xdr:to>
      <xdr:col>29</xdr:col>
      <xdr:colOff>0</xdr:colOff>
      <xdr:row>51</xdr:row>
      <xdr:rowOff>76200</xdr:rowOff>
    </xdr:to>
    <xdr:sp macro="" textlink="">
      <xdr:nvSpPr>
        <xdr:cNvPr id="4591" name="Line 381">
          <a:extLst>
            <a:ext uri="{FF2B5EF4-FFF2-40B4-BE49-F238E27FC236}">
              <a16:creationId xmlns:a16="http://schemas.microsoft.com/office/drawing/2014/main" id="{552647DD-B54B-DB16-C7F6-8B42EA51D332}"/>
            </a:ext>
          </a:extLst>
        </xdr:cNvPr>
        <xdr:cNvSpPr>
          <a:spLocks noChangeShapeType="1"/>
        </xdr:cNvSpPr>
      </xdr:nvSpPr>
      <xdr:spPr bwMode="auto">
        <a:xfrm>
          <a:off x="15240000" y="92202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51</xdr:row>
      <xdr:rowOff>76200</xdr:rowOff>
    </xdr:from>
    <xdr:to>
      <xdr:col>25</xdr:col>
      <xdr:colOff>0</xdr:colOff>
      <xdr:row>51</xdr:row>
      <xdr:rowOff>76200</xdr:rowOff>
    </xdr:to>
    <xdr:sp macro="" textlink="">
      <xdr:nvSpPr>
        <xdr:cNvPr id="4592" name="Line 382">
          <a:extLst>
            <a:ext uri="{FF2B5EF4-FFF2-40B4-BE49-F238E27FC236}">
              <a16:creationId xmlns:a16="http://schemas.microsoft.com/office/drawing/2014/main" id="{A3A1B08D-5326-AE5B-1659-D617C36BE8D7}"/>
            </a:ext>
          </a:extLst>
        </xdr:cNvPr>
        <xdr:cNvSpPr>
          <a:spLocks noChangeShapeType="1"/>
        </xdr:cNvSpPr>
      </xdr:nvSpPr>
      <xdr:spPr bwMode="auto">
        <a:xfrm>
          <a:off x="13868400" y="92202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48</xdr:row>
      <xdr:rowOff>76200</xdr:rowOff>
    </xdr:from>
    <xdr:to>
      <xdr:col>23</xdr:col>
      <xdr:colOff>0</xdr:colOff>
      <xdr:row>51</xdr:row>
      <xdr:rowOff>76200</xdr:rowOff>
    </xdr:to>
    <xdr:sp macro="" textlink="">
      <xdr:nvSpPr>
        <xdr:cNvPr id="4593" name="Line 383">
          <a:extLst>
            <a:ext uri="{FF2B5EF4-FFF2-40B4-BE49-F238E27FC236}">
              <a16:creationId xmlns:a16="http://schemas.microsoft.com/office/drawing/2014/main" id="{A3B117BE-C126-93BE-47EF-3FF44A7D3567}"/>
            </a:ext>
          </a:extLst>
        </xdr:cNvPr>
        <xdr:cNvSpPr>
          <a:spLocks noChangeShapeType="1"/>
        </xdr:cNvSpPr>
      </xdr:nvSpPr>
      <xdr:spPr bwMode="auto">
        <a:xfrm>
          <a:off x="13601700" y="86715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56</xdr:row>
      <xdr:rowOff>0</xdr:rowOff>
    </xdr:from>
    <xdr:to>
      <xdr:col>26</xdr:col>
      <xdr:colOff>0</xdr:colOff>
      <xdr:row>56</xdr:row>
      <xdr:rowOff>152400</xdr:rowOff>
    </xdr:to>
    <xdr:sp macro="" textlink="">
      <xdr:nvSpPr>
        <xdr:cNvPr id="4594" name="Triangle 23">
          <a:extLst>
            <a:ext uri="{FF2B5EF4-FFF2-40B4-BE49-F238E27FC236}">
              <a16:creationId xmlns:a16="http://schemas.microsoft.com/office/drawing/2014/main" id="{23572CA8-3D49-3408-A9B6-324D9BDF3537}"/>
            </a:ext>
          </a:extLst>
        </xdr:cNvPr>
        <xdr:cNvSpPr/>
      </xdr:nvSpPr>
      <xdr:spPr>
        <a:xfrm rot="16200000">
          <a:off x="15087600" y="10058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56</xdr:row>
      <xdr:rowOff>76200</xdr:rowOff>
    </xdr:from>
    <xdr:to>
      <xdr:col>29</xdr:col>
      <xdr:colOff>0</xdr:colOff>
      <xdr:row>56</xdr:row>
      <xdr:rowOff>76200</xdr:rowOff>
    </xdr:to>
    <xdr:sp macro="" textlink="">
      <xdr:nvSpPr>
        <xdr:cNvPr id="4595" name="Line 384">
          <a:extLst>
            <a:ext uri="{FF2B5EF4-FFF2-40B4-BE49-F238E27FC236}">
              <a16:creationId xmlns:a16="http://schemas.microsoft.com/office/drawing/2014/main" id="{C6F6204E-21DF-7055-D8C7-BF9A1B8CED41}"/>
            </a:ext>
          </a:extLst>
        </xdr:cNvPr>
        <xdr:cNvSpPr>
          <a:spLocks noChangeShapeType="1"/>
        </xdr:cNvSpPr>
      </xdr:nvSpPr>
      <xdr:spPr bwMode="auto">
        <a:xfrm>
          <a:off x="15240000" y="101346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56</xdr:row>
      <xdr:rowOff>76200</xdr:rowOff>
    </xdr:from>
    <xdr:to>
      <xdr:col>25</xdr:col>
      <xdr:colOff>0</xdr:colOff>
      <xdr:row>56</xdr:row>
      <xdr:rowOff>76200</xdr:rowOff>
    </xdr:to>
    <xdr:sp macro="" textlink="">
      <xdr:nvSpPr>
        <xdr:cNvPr id="4596" name="Line 385">
          <a:extLst>
            <a:ext uri="{FF2B5EF4-FFF2-40B4-BE49-F238E27FC236}">
              <a16:creationId xmlns:a16="http://schemas.microsoft.com/office/drawing/2014/main" id="{DD0796D9-40D7-9976-405A-869BB5A6D07F}"/>
            </a:ext>
          </a:extLst>
        </xdr:cNvPr>
        <xdr:cNvSpPr>
          <a:spLocks noChangeShapeType="1"/>
        </xdr:cNvSpPr>
      </xdr:nvSpPr>
      <xdr:spPr bwMode="auto">
        <a:xfrm>
          <a:off x="13868400" y="101346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56</xdr:row>
      <xdr:rowOff>76200</xdr:rowOff>
    </xdr:from>
    <xdr:to>
      <xdr:col>23</xdr:col>
      <xdr:colOff>0</xdr:colOff>
      <xdr:row>58</xdr:row>
      <xdr:rowOff>76200</xdr:rowOff>
    </xdr:to>
    <xdr:sp macro="" textlink="">
      <xdr:nvSpPr>
        <xdr:cNvPr id="4597" name="Line 386">
          <a:extLst>
            <a:ext uri="{FF2B5EF4-FFF2-40B4-BE49-F238E27FC236}">
              <a16:creationId xmlns:a16="http://schemas.microsoft.com/office/drawing/2014/main" id="{3E1227B9-4679-5A9F-4F92-C39D3C0A382F}"/>
            </a:ext>
          </a:extLst>
        </xdr:cNvPr>
        <xdr:cNvSpPr>
          <a:spLocks noChangeShapeType="1"/>
        </xdr:cNvSpPr>
      </xdr:nvSpPr>
      <xdr:spPr bwMode="auto">
        <a:xfrm flipV="1">
          <a:off x="13601700" y="101346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61</xdr:row>
      <xdr:rowOff>0</xdr:rowOff>
    </xdr:from>
    <xdr:to>
      <xdr:col>26</xdr:col>
      <xdr:colOff>0</xdr:colOff>
      <xdr:row>61</xdr:row>
      <xdr:rowOff>152400</xdr:rowOff>
    </xdr:to>
    <xdr:sp macro="" textlink="">
      <xdr:nvSpPr>
        <xdr:cNvPr id="4598" name="Triangle 24">
          <a:extLst>
            <a:ext uri="{FF2B5EF4-FFF2-40B4-BE49-F238E27FC236}">
              <a16:creationId xmlns:a16="http://schemas.microsoft.com/office/drawing/2014/main" id="{003BE396-B6D8-97C3-6309-65E35A3EFB84}"/>
            </a:ext>
          </a:extLst>
        </xdr:cNvPr>
        <xdr:cNvSpPr/>
      </xdr:nvSpPr>
      <xdr:spPr>
        <a:xfrm rot="16200000">
          <a:off x="15087600" y="109728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61</xdr:row>
      <xdr:rowOff>76200</xdr:rowOff>
    </xdr:from>
    <xdr:to>
      <xdr:col>29</xdr:col>
      <xdr:colOff>0</xdr:colOff>
      <xdr:row>61</xdr:row>
      <xdr:rowOff>76200</xdr:rowOff>
    </xdr:to>
    <xdr:sp macro="" textlink="">
      <xdr:nvSpPr>
        <xdr:cNvPr id="4599" name="Line 387">
          <a:extLst>
            <a:ext uri="{FF2B5EF4-FFF2-40B4-BE49-F238E27FC236}">
              <a16:creationId xmlns:a16="http://schemas.microsoft.com/office/drawing/2014/main" id="{552B6B4D-A350-8B54-C382-D1AECC5BC878}"/>
            </a:ext>
          </a:extLst>
        </xdr:cNvPr>
        <xdr:cNvSpPr>
          <a:spLocks noChangeShapeType="1"/>
        </xdr:cNvSpPr>
      </xdr:nvSpPr>
      <xdr:spPr bwMode="auto">
        <a:xfrm>
          <a:off x="15240000" y="110490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61</xdr:row>
      <xdr:rowOff>76200</xdr:rowOff>
    </xdr:from>
    <xdr:to>
      <xdr:col>25</xdr:col>
      <xdr:colOff>0</xdr:colOff>
      <xdr:row>61</xdr:row>
      <xdr:rowOff>76200</xdr:rowOff>
    </xdr:to>
    <xdr:sp macro="" textlink="">
      <xdr:nvSpPr>
        <xdr:cNvPr id="4600" name="Line 388">
          <a:extLst>
            <a:ext uri="{FF2B5EF4-FFF2-40B4-BE49-F238E27FC236}">
              <a16:creationId xmlns:a16="http://schemas.microsoft.com/office/drawing/2014/main" id="{50C5EC8E-6EA3-8BD7-B55C-312E4C0BF0B4}"/>
            </a:ext>
          </a:extLst>
        </xdr:cNvPr>
        <xdr:cNvSpPr>
          <a:spLocks noChangeShapeType="1"/>
        </xdr:cNvSpPr>
      </xdr:nvSpPr>
      <xdr:spPr bwMode="auto">
        <a:xfrm>
          <a:off x="13868400" y="110490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58</xdr:row>
      <xdr:rowOff>76200</xdr:rowOff>
    </xdr:from>
    <xdr:to>
      <xdr:col>23</xdr:col>
      <xdr:colOff>0</xdr:colOff>
      <xdr:row>61</xdr:row>
      <xdr:rowOff>76200</xdr:rowOff>
    </xdr:to>
    <xdr:sp macro="" textlink="">
      <xdr:nvSpPr>
        <xdr:cNvPr id="4601" name="Line 389">
          <a:extLst>
            <a:ext uri="{FF2B5EF4-FFF2-40B4-BE49-F238E27FC236}">
              <a16:creationId xmlns:a16="http://schemas.microsoft.com/office/drawing/2014/main" id="{CAA2EBDC-E095-C470-F7A0-AEE0709379B2}"/>
            </a:ext>
          </a:extLst>
        </xdr:cNvPr>
        <xdr:cNvSpPr>
          <a:spLocks noChangeShapeType="1"/>
        </xdr:cNvSpPr>
      </xdr:nvSpPr>
      <xdr:spPr bwMode="auto">
        <a:xfrm>
          <a:off x="13601700" y="105003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68</xdr:row>
      <xdr:rowOff>0</xdr:rowOff>
    </xdr:from>
    <xdr:to>
      <xdr:col>18</xdr:col>
      <xdr:colOff>0</xdr:colOff>
      <xdr:row>68</xdr:row>
      <xdr:rowOff>152400</xdr:rowOff>
    </xdr:to>
    <xdr:sp macro="" textlink="">
      <xdr:nvSpPr>
        <xdr:cNvPr id="4602" name="Circle 25">
          <a:extLst>
            <a:ext uri="{FF2B5EF4-FFF2-40B4-BE49-F238E27FC236}">
              <a16:creationId xmlns:a16="http://schemas.microsoft.com/office/drawing/2014/main" id="{E6B87C64-7F47-E08A-66A5-CAC8B2720D6E}"/>
            </a:ext>
          </a:extLst>
        </xdr:cNvPr>
        <xdr:cNvSpPr/>
      </xdr:nvSpPr>
      <xdr:spPr>
        <a:xfrm>
          <a:off x="11811000" y="1225296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68</xdr:row>
      <xdr:rowOff>76200</xdr:rowOff>
    </xdr:from>
    <xdr:to>
      <xdr:col>17</xdr:col>
      <xdr:colOff>0</xdr:colOff>
      <xdr:row>68</xdr:row>
      <xdr:rowOff>76200</xdr:rowOff>
    </xdr:to>
    <xdr:sp macro="" textlink="">
      <xdr:nvSpPr>
        <xdr:cNvPr id="4603" name="Line 390">
          <a:extLst>
            <a:ext uri="{FF2B5EF4-FFF2-40B4-BE49-F238E27FC236}">
              <a16:creationId xmlns:a16="http://schemas.microsoft.com/office/drawing/2014/main" id="{D76AB2BD-F21D-F1CD-2CE1-E22FB4B036EC}"/>
            </a:ext>
          </a:extLst>
        </xdr:cNvPr>
        <xdr:cNvSpPr>
          <a:spLocks noChangeShapeType="1"/>
        </xdr:cNvSpPr>
      </xdr:nvSpPr>
      <xdr:spPr bwMode="auto">
        <a:xfrm>
          <a:off x="10591800" y="123291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68</xdr:row>
      <xdr:rowOff>76200</xdr:rowOff>
    </xdr:from>
    <xdr:to>
      <xdr:col>15</xdr:col>
      <xdr:colOff>0</xdr:colOff>
      <xdr:row>78</xdr:row>
      <xdr:rowOff>76200</xdr:rowOff>
    </xdr:to>
    <xdr:sp macro="" textlink="">
      <xdr:nvSpPr>
        <xdr:cNvPr id="4604" name="Line 391">
          <a:extLst>
            <a:ext uri="{FF2B5EF4-FFF2-40B4-BE49-F238E27FC236}">
              <a16:creationId xmlns:a16="http://schemas.microsoft.com/office/drawing/2014/main" id="{D0702C69-CDE2-E91A-5697-2E622F957914}"/>
            </a:ext>
          </a:extLst>
        </xdr:cNvPr>
        <xdr:cNvSpPr>
          <a:spLocks noChangeShapeType="1"/>
        </xdr:cNvSpPr>
      </xdr:nvSpPr>
      <xdr:spPr bwMode="auto">
        <a:xfrm flipV="1">
          <a:off x="10325100" y="1232916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78</xdr:row>
      <xdr:rowOff>1</xdr:rowOff>
    </xdr:from>
    <xdr:to>
      <xdr:col>18</xdr:col>
      <xdr:colOff>0</xdr:colOff>
      <xdr:row>78</xdr:row>
      <xdr:rowOff>152401</xdr:rowOff>
    </xdr:to>
    <xdr:sp macro="" textlink="">
      <xdr:nvSpPr>
        <xdr:cNvPr id="4605" name="Circle 26">
          <a:extLst>
            <a:ext uri="{FF2B5EF4-FFF2-40B4-BE49-F238E27FC236}">
              <a16:creationId xmlns:a16="http://schemas.microsoft.com/office/drawing/2014/main" id="{8DD7A339-6B4E-33EF-835C-41DD558BB597}"/>
            </a:ext>
          </a:extLst>
        </xdr:cNvPr>
        <xdr:cNvSpPr/>
      </xdr:nvSpPr>
      <xdr:spPr>
        <a:xfrm>
          <a:off x="11811000" y="140817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78</xdr:row>
      <xdr:rowOff>76200</xdr:rowOff>
    </xdr:from>
    <xdr:to>
      <xdr:col>17</xdr:col>
      <xdr:colOff>0</xdr:colOff>
      <xdr:row>78</xdr:row>
      <xdr:rowOff>76200</xdr:rowOff>
    </xdr:to>
    <xdr:sp macro="" textlink="">
      <xdr:nvSpPr>
        <xdr:cNvPr id="4606" name="Line 392">
          <a:extLst>
            <a:ext uri="{FF2B5EF4-FFF2-40B4-BE49-F238E27FC236}">
              <a16:creationId xmlns:a16="http://schemas.microsoft.com/office/drawing/2014/main" id="{43106339-2BBE-E83C-086E-7B7179BB3916}"/>
            </a:ext>
          </a:extLst>
        </xdr:cNvPr>
        <xdr:cNvSpPr>
          <a:spLocks noChangeShapeType="1"/>
        </xdr:cNvSpPr>
      </xdr:nvSpPr>
      <xdr:spPr bwMode="auto">
        <a:xfrm>
          <a:off x="10591800" y="141579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78</xdr:row>
      <xdr:rowOff>76200</xdr:rowOff>
    </xdr:from>
    <xdr:to>
      <xdr:col>15</xdr:col>
      <xdr:colOff>0</xdr:colOff>
      <xdr:row>78</xdr:row>
      <xdr:rowOff>76200</xdr:rowOff>
    </xdr:to>
    <xdr:sp macro="" textlink="">
      <xdr:nvSpPr>
        <xdr:cNvPr id="4607" name="Line 393">
          <a:extLst>
            <a:ext uri="{FF2B5EF4-FFF2-40B4-BE49-F238E27FC236}">
              <a16:creationId xmlns:a16="http://schemas.microsoft.com/office/drawing/2014/main" id="{07AFBF9D-450E-2F15-E665-E7077FB13589}"/>
            </a:ext>
          </a:extLst>
        </xdr:cNvPr>
        <xdr:cNvSpPr>
          <a:spLocks noChangeShapeType="1"/>
        </xdr:cNvSpPr>
      </xdr:nvSpPr>
      <xdr:spPr bwMode="auto">
        <a:xfrm>
          <a:off x="10325100" y="1415796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66</xdr:row>
      <xdr:rowOff>0</xdr:rowOff>
    </xdr:from>
    <xdr:to>
      <xdr:col>22</xdr:col>
      <xdr:colOff>0</xdr:colOff>
      <xdr:row>66</xdr:row>
      <xdr:rowOff>152400</xdr:rowOff>
    </xdr:to>
    <xdr:sp macro="" textlink="">
      <xdr:nvSpPr>
        <xdr:cNvPr id="4608" name="Triangle 27">
          <a:extLst>
            <a:ext uri="{FF2B5EF4-FFF2-40B4-BE49-F238E27FC236}">
              <a16:creationId xmlns:a16="http://schemas.microsoft.com/office/drawing/2014/main" id="{AF549114-0A1B-523F-A540-0B2F635ECF9A}"/>
            </a:ext>
          </a:extLst>
        </xdr:cNvPr>
        <xdr:cNvSpPr/>
      </xdr:nvSpPr>
      <xdr:spPr>
        <a:xfrm rot="16200000">
          <a:off x="13449300" y="11887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66</xdr:row>
      <xdr:rowOff>76200</xdr:rowOff>
    </xdr:from>
    <xdr:to>
      <xdr:col>29</xdr:col>
      <xdr:colOff>0</xdr:colOff>
      <xdr:row>66</xdr:row>
      <xdr:rowOff>76200</xdr:rowOff>
    </xdr:to>
    <xdr:sp macro="" textlink="">
      <xdr:nvSpPr>
        <xdr:cNvPr id="4609" name="Line 394">
          <a:extLst>
            <a:ext uri="{FF2B5EF4-FFF2-40B4-BE49-F238E27FC236}">
              <a16:creationId xmlns:a16="http://schemas.microsoft.com/office/drawing/2014/main" id="{E2BDDD5D-C3EF-6467-5E50-A81BC1477D58}"/>
            </a:ext>
          </a:extLst>
        </xdr:cNvPr>
        <xdr:cNvSpPr>
          <a:spLocks noChangeShapeType="1"/>
        </xdr:cNvSpPr>
      </xdr:nvSpPr>
      <xdr:spPr bwMode="auto">
        <a:xfrm>
          <a:off x="13601700" y="1196340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66</xdr:row>
      <xdr:rowOff>76200</xdr:rowOff>
    </xdr:from>
    <xdr:to>
      <xdr:col>21</xdr:col>
      <xdr:colOff>0</xdr:colOff>
      <xdr:row>66</xdr:row>
      <xdr:rowOff>76200</xdr:rowOff>
    </xdr:to>
    <xdr:sp macro="" textlink="">
      <xdr:nvSpPr>
        <xdr:cNvPr id="4610" name="Line 395">
          <a:extLst>
            <a:ext uri="{FF2B5EF4-FFF2-40B4-BE49-F238E27FC236}">
              <a16:creationId xmlns:a16="http://schemas.microsoft.com/office/drawing/2014/main" id="{B2CCAD0B-2AEB-5F3C-72F2-896CA9E67FD0}"/>
            </a:ext>
          </a:extLst>
        </xdr:cNvPr>
        <xdr:cNvSpPr>
          <a:spLocks noChangeShapeType="1"/>
        </xdr:cNvSpPr>
      </xdr:nvSpPr>
      <xdr:spPr bwMode="auto">
        <a:xfrm>
          <a:off x="12230100" y="119634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66</xdr:row>
      <xdr:rowOff>76200</xdr:rowOff>
    </xdr:from>
    <xdr:to>
      <xdr:col>19</xdr:col>
      <xdr:colOff>0</xdr:colOff>
      <xdr:row>68</xdr:row>
      <xdr:rowOff>76200</xdr:rowOff>
    </xdr:to>
    <xdr:sp macro="" textlink="">
      <xdr:nvSpPr>
        <xdr:cNvPr id="4611" name="Line 396">
          <a:extLst>
            <a:ext uri="{FF2B5EF4-FFF2-40B4-BE49-F238E27FC236}">
              <a16:creationId xmlns:a16="http://schemas.microsoft.com/office/drawing/2014/main" id="{5CC82764-E010-E14D-E9A9-258922C82350}"/>
            </a:ext>
          </a:extLst>
        </xdr:cNvPr>
        <xdr:cNvSpPr>
          <a:spLocks noChangeShapeType="1"/>
        </xdr:cNvSpPr>
      </xdr:nvSpPr>
      <xdr:spPr bwMode="auto">
        <a:xfrm flipV="1">
          <a:off x="11963400" y="119634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71</xdr:row>
      <xdr:rowOff>0</xdr:rowOff>
    </xdr:from>
    <xdr:to>
      <xdr:col>22</xdr:col>
      <xdr:colOff>0</xdr:colOff>
      <xdr:row>71</xdr:row>
      <xdr:rowOff>152400</xdr:rowOff>
    </xdr:to>
    <xdr:sp macro="" textlink="">
      <xdr:nvSpPr>
        <xdr:cNvPr id="4612" name="Triangle 28">
          <a:extLst>
            <a:ext uri="{FF2B5EF4-FFF2-40B4-BE49-F238E27FC236}">
              <a16:creationId xmlns:a16="http://schemas.microsoft.com/office/drawing/2014/main" id="{36CECE99-50D0-B331-A4C4-400E87B3FF46}"/>
            </a:ext>
          </a:extLst>
        </xdr:cNvPr>
        <xdr:cNvSpPr/>
      </xdr:nvSpPr>
      <xdr:spPr>
        <a:xfrm rot="16200000">
          <a:off x="13449300" y="128016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71</xdr:row>
      <xdr:rowOff>76200</xdr:rowOff>
    </xdr:from>
    <xdr:to>
      <xdr:col>29</xdr:col>
      <xdr:colOff>0</xdr:colOff>
      <xdr:row>71</xdr:row>
      <xdr:rowOff>76200</xdr:rowOff>
    </xdr:to>
    <xdr:sp macro="" textlink="">
      <xdr:nvSpPr>
        <xdr:cNvPr id="4613" name="Line 397">
          <a:extLst>
            <a:ext uri="{FF2B5EF4-FFF2-40B4-BE49-F238E27FC236}">
              <a16:creationId xmlns:a16="http://schemas.microsoft.com/office/drawing/2014/main" id="{346337D6-2D7F-C616-1EF1-130867B24CFA}"/>
            </a:ext>
          </a:extLst>
        </xdr:cNvPr>
        <xdr:cNvSpPr>
          <a:spLocks noChangeShapeType="1"/>
        </xdr:cNvSpPr>
      </xdr:nvSpPr>
      <xdr:spPr bwMode="auto">
        <a:xfrm>
          <a:off x="13601700" y="1287780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71</xdr:row>
      <xdr:rowOff>76200</xdr:rowOff>
    </xdr:from>
    <xdr:to>
      <xdr:col>21</xdr:col>
      <xdr:colOff>0</xdr:colOff>
      <xdr:row>71</xdr:row>
      <xdr:rowOff>76200</xdr:rowOff>
    </xdr:to>
    <xdr:sp macro="" textlink="">
      <xdr:nvSpPr>
        <xdr:cNvPr id="4614" name="Line 398">
          <a:extLst>
            <a:ext uri="{FF2B5EF4-FFF2-40B4-BE49-F238E27FC236}">
              <a16:creationId xmlns:a16="http://schemas.microsoft.com/office/drawing/2014/main" id="{EE3B8333-BCB7-D92B-4270-6C3F662D0F9B}"/>
            </a:ext>
          </a:extLst>
        </xdr:cNvPr>
        <xdr:cNvSpPr>
          <a:spLocks noChangeShapeType="1"/>
        </xdr:cNvSpPr>
      </xdr:nvSpPr>
      <xdr:spPr bwMode="auto">
        <a:xfrm>
          <a:off x="12230100" y="128778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68</xdr:row>
      <xdr:rowOff>76200</xdr:rowOff>
    </xdr:from>
    <xdr:to>
      <xdr:col>19</xdr:col>
      <xdr:colOff>0</xdr:colOff>
      <xdr:row>71</xdr:row>
      <xdr:rowOff>76200</xdr:rowOff>
    </xdr:to>
    <xdr:sp macro="" textlink="">
      <xdr:nvSpPr>
        <xdr:cNvPr id="4615" name="Line 399">
          <a:extLst>
            <a:ext uri="{FF2B5EF4-FFF2-40B4-BE49-F238E27FC236}">
              <a16:creationId xmlns:a16="http://schemas.microsoft.com/office/drawing/2014/main" id="{88D4CB77-7807-641A-1CC2-3F6B71FDEDC3}"/>
            </a:ext>
          </a:extLst>
        </xdr:cNvPr>
        <xdr:cNvSpPr>
          <a:spLocks noChangeShapeType="1"/>
        </xdr:cNvSpPr>
      </xdr:nvSpPr>
      <xdr:spPr bwMode="auto">
        <a:xfrm>
          <a:off x="11963400" y="123291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76</xdr:row>
      <xdr:rowOff>0</xdr:rowOff>
    </xdr:from>
    <xdr:to>
      <xdr:col>22</xdr:col>
      <xdr:colOff>0</xdr:colOff>
      <xdr:row>76</xdr:row>
      <xdr:rowOff>152400</xdr:rowOff>
    </xdr:to>
    <xdr:sp macro="" textlink="">
      <xdr:nvSpPr>
        <xdr:cNvPr id="4616" name="Triangle 29">
          <a:extLst>
            <a:ext uri="{FF2B5EF4-FFF2-40B4-BE49-F238E27FC236}">
              <a16:creationId xmlns:a16="http://schemas.microsoft.com/office/drawing/2014/main" id="{31E3369B-7F00-5853-B4E7-6B5F7D3A7C68}"/>
            </a:ext>
          </a:extLst>
        </xdr:cNvPr>
        <xdr:cNvSpPr/>
      </xdr:nvSpPr>
      <xdr:spPr>
        <a:xfrm rot="16200000">
          <a:off x="13449300" y="137160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76</xdr:row>
      <xdr:rowOff>76200</xdr:rowOff>
    </xdr:from>
    <xdr:to>
      <xdr:col>29</xdr:col>
      <xdr:colOff>0</xdr:colOff>
      <xdr:row>76</xdr:row>
      <xdr:rowOff>76200</xdr:rowOff>
    </xdr:to>
    <xdr:sp macro="" textlink="">
      <xdr:nvSpPr>
        <xdr:cNvPr id="4617" name="Line 400">
          <a:extLst>
            <a:ext uri="{FF2B5EF4-FFF2-40B4-BE49-F238E27FC236}">
              <a16:creationId xmlns:a16="http://schemas.microsoft.com/office/drawing/2014/main" id="{82656E3D-0C12-43A0-1A8D-06FDFA31C209}"/>
            </a:ext>
          </a:extLst>
        </xdr:cNvPr>
        <xdr:cNvSpPr>
          <a:spLocks noChangeShapeType="1"/>
        </xdr:cNvSpPr>
      </xdr:nvSpPr>
      <xdr:spPr bwMode="auto">
        <a:xfrm>
          <a:off x="13601700" y="1379220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76</xdr:row>
      <xdr:rowOff>76200</xdr:rowOff>
    </xdr:from>
    <xdr:to>
      <xdr:col>21</xdr:col>
      <xdr:colOff>0</xdr:colOff>
      <xdr:row>76</xdr:row>
      <xdr:rowOff>76200</xdr:rowOff>
    </xdr:to>
    <xdr:sp macro="" textlink="">
      <xdr:nvSpPr>
        <xdr:cNvPr id="4618" name="Line 401">
          <a:extLst>
            <a:ext uri="{FF2B5EF4-FFF2-40B4-BE49-F238E27FC236}">
              <a16:creationId xmlns:a16="http://schemas.microsoft.com/office/drawing/2014/main" id="{276FD555-7E56-84A1-9497-8E5B56DC4D41}"/>
            </a:ext>
          </a:extLst>
        </xdr:cNvPr>
        <xdr:cNvSpPr>
          <a:spLocks noChangeShapeType="1"/>
        </xdr:cNvSpPr>
      </xdr:nvSpPr>
      <xdr:spPr bwMode="auto">
        <a:xfrm>
          <a:off x="12230100" y="137922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76</xdr:row>
      <xdr:rowOff>76200</xdr:rowOff>
    </xdr:from>
    <xdr:to>
      <xdr:col>19</xdr:col>
      <xdr:colOff>0</xdr:colOff>
      <xdr:row>78</xdr:row>
      <xdr:rowOff>76200</xdr:rowOff>
    </xdr:to>
    <xdr:sp macro="" textlink="">
      <xdr:nvSpPr>
        <xdr:cNvPr id="4619" name="Line 402">
          <a:extLst>
            <a:ext uri="{FF2B5EF4-FFF2-40B4-BE49-F238E27FC236}">
              <a16:creationId xmlns:a16="http://schemas.microsoft.com/office/drawing/2014/main" id="{40759B80-CEFE-ADA3-1223-A18A470ECD78}"/>
            </a:ext>
          </a:extLst>
        </xdr:cNvPr>
        <xdr:cNvSpPr>
          <a:spLocks noChangeShapeType="1"/>
        </xdr:cNvSpPr>
      </xdr:nvSpPr>
      <xdr:spPr bwMode="auto">
        <a:xfrm flipV="1">
          <a:off x="11963400" y="137922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81</xdr:row>
      <xdr:rowOff>0</xdr:rowOff>
    </xdr:from>
    <xdr:to>
      <xdr:col>22</xdr:col>
      <xdr:colOff>0</xdr:colOff>
      <xdr:row>81</xdr:row>
      <xdr:rowOff>152400</xdr:rowOff>
    </xdr:to>
    <xdr:sp macro="" textlink="">
      <xdr:nvSpPr>
        <xdr:cNvPr id="4620" name="Triangle 30">
          <a:extLst>
            <a:ext uri="{FF2B5EF4-FFF2-40B4-BE49-F238E27FC236}">
              <a16:creationId xmlns:a16="http://schemas.microsoft.com/office/drawing/2014/main" id="{0B0EC873-A606-C2B1-8920-AC42580AE5CC}"/>
            </a:ext>
          </a:extLst>
        </xdr:cNvPr>
        <xdr:cNvSpPr/>
      </xdr:nvSpPr>
      <xdr:spPr>
        <a:xfrm rot="16200000">
          <a:off x="13449300" y="146304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81</xdr:row>
      <xdr:rowOff>76200</xdr:rowOff>
    </xdr:from>
    <xdr:to>
      <xdr:col>29</xdr:col>
      <xdr:colOff>0</xdr:colOff>
      <xdr:row>81</xdr:row>
      <xdr:rowOff>76200</xdr:rowOff>
    </xdr:to>
    <xdr:sp macro="" textlink="">
      <xdr:nvSpPr>
        <xdr:cNvPr id="4621" name="Line 403">
          <a:extLst>
            <a:ext uri="{FF2B5EF4-FFF2-40B4-BE49-F238E27FC236}">
              <a16:creationId xmlns:a16="http://schemas.microsoft.com/office/drawing/2014/main" id="{765F862D-D062-FC9F-94D2-B7451D17A465}"/>
            </a:ext>
          </a:extLst>
        </xdr:cNvPr>
        <xdr:cNvSpPr>
          <a:spLocks noChangeShapeType="1"/>
        </xdr:cNvSpPr>
      </xdr:nvSpPr>
      <xdr:spPr bwMode="auto">
        <a:xfrm>
          <a:off x="13601700" y="1470660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81</xdr:row>
      <xdr:rowOff>76200</xdr:rowOff>
    </xdr:from>
    <xdr:to>
      <xdr:col>21</xdr:col>
      <xdr:colOff>0</xdr:colOff>
      <xdr:row>81</xdr:row>
      <xdr:rowOff>76200</xdr:rowOff>
    </xdr:to>
    <xdr:sp macro="" textlink="">
      <xdr:nvSpPr>
        <xdr:cNvPr id="4622" name="Line 404">
          <a:extLst>
            <a:ext uri="{FF2B5EF4-FFF2-40B4-BE49-F238E27FC236}">
              <a16:creationId xmlns:a16="http://schemas.microsoft.com/office/drawing/2014/main" id="{9FBA54D2-09DC-8401-2FDD-A7F9AEF62126}"/>
            </a:ext>
          </a:extLst>
        </xdr:cNvPr>
        <xdr:cNvSpPr>
          <a:spLocks noChangeShapeType="1"/>
        </xdr:cNvSpPr>
      </xdr:nvSpPr>
      <xdr:spPr bwMode="auto">
        <a:xfrm>
          <a:off x="12230100" y="147066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78</xdr:row>
      <xdr:rowOff>76200</xdr:rowOff>
    </xdr:from>
    <xdr:to>
      <xdr:col>19</xdr:col>
      <xdr:colOff>0</xdr:colOff>
      <xdr:row>81</xdr:row>
      <xdr:rowOff>76200</xdr:rowOff>
    </xdr:to>
    <xdr:sp macro="" textlink="">
      <xdr:nvSpPr>
        <xdr:cNvPr id="4623" name="Line 405">
          <a:extLst>
            <a:ext uri="{FF2B5EF4-FFF2-40B4-BE49-F238E27FC236}">
              <a16:creationId xmlns:a16="http://schemas.microsoft.com/office/drawing/2014/main" id="{D00BD70B-C7DC-15AE-42CF-1DE5D20E6C69}"/>
            </a:ext>
          </a:extLst>
        </xdr:cNvPr>
        <xdr:cNvSpPr>
          <a:spLocks noChangeShapeType="1"/>
        </xdr:cNvSpPr>
      </xdr:nvSpPr>
      <xdr:spPr bwMode="auto">
        <a:xfrm>
          <a:off x="11963400" y="141579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88</xdr:row>
      <xdr:rowOff>1</xdr:rowOff>
    </xdr:from>
    <xdr:to>
      <xdr:col>18</xdr:col>
      <xdr:colOff>0</xdr:colOff>
      <xdr:row>88</xdr:row>
      <xdr:rowOff>152401</xdr:rowOff>
    </xdr:to>
    <xdr:sp macro="" textlink="">
      <xdr:nvSpPr>
        <xdr:cNvPr id="4624" name="Circle 31">
          <a:extLst>
            <a:ext uri="{FF2B5EF4-FFF2-40B4-BE49-F238E27FC236}">
              <a16:creationId xmlns:a16="http://schemas.microsoft.com/office/drawing/2014/main" id="{28CB7D0C-2AD2-B2B4-7584-44D37AE0AF1E}"/>
            </a:ext>
          </a:extLst>
        </xdr:cNvPr>
        <xdr:cNvSpPr/>
      </xdr:nvSpPr>
      <xdr:spPr>
        <a:xfrm>
          <a:off x="11811000" y="15910561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88</xdr:row>
      <xdr:rowOff>76200</xdr:rowOff>
    </xdr:from>
    <xdr:to>
      <xdr:col>17</xdr:col>
      <xdr:colOff>0</xdr:colOff>
      <xdr:row>88</xdr:row>
      <xdr:rowOff>76200</xdr:rowOff>
    </xdr:to>
    <xdr:sp macro="" textlink="">
      <xdr:nvSpPr>
        <xdr:cNvPr id="4625" name="Line 406">
          <a:extLst>
            <a:ext uri="{FF2B5EF4-FFF2-40B4-BE49-F238E27FC236}">
              <a16:creationId xmlns:a16="http://schemas.microsoft.com/office/drawing/2014/main" id="{1506D228-C71D-BBAF-A386-064A412A6FE9}"/>
            </a:ext>
          </a:extLst>
        </xdr:cNvPr>
        <xdr:cNvSpPr>
          <a:spLocks noChangeShapeType="1"/>
        </xdr:cNvSpPr>
      </xdr:nvSpPr>
      <xdr:spPr bwMode="auto">
        <a:xfrm>
          <a:off x="10591800" y="1598676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78</xdr:row>
      <xdr:rowOff>76200</xdr:rowOff>
    </xdr:from>
    <xdr:to>
      <xdr:col>15</xdr:col>
      <xdr:colOff>0</xdr:colOff>
      <xdr:row>88</xdr:row>
      <xdr:rowOff>76200</xdr:rowOff>
    </xdr:to>
    <xdr:sp macro="" textlink="">
      <xdr:nvSpPr>
        <xdr:cNvPr id="4626" name="Line 407">
          <a:extLst>
            <a:ext uri="{FF2B5EF4-FFF2-40B4-BE49-F238E27FC236}">
              <a16:creationId xmlns:a16="http://schemas.microsoft.com/office/drawing/2014/main" id="{782CC41A-7F9F-C578-06B9-64D2923F1621}"/>
            </a:ext>
          </a:extLst>
        </xdr:cNvPr>
        <xdr:cNvSpPr>
          <a:spLocks noChangeShapeType="1"/>
        </xdr:cNvSpPr>
      </xdr:nvSpPr>
      <xdr:spPr bwMode="auto">
        <a:xfrm>
          <a:off x="10325100" y="1415796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86</xdr:row>
      <xdr:rowOff>0</xdr:rowOff>
    </xdr:from>
    <xdr:to>
      <xdr:col>22</xdr:col>
      <xdr:colOff>0</xdr:colOff>
      <xdr:row>86</xdr:row>
      <xdr:rowOff>152400</xdr:rowOff>
    </xdr:to>
    <xdr:sp macro="" textlink="">
      <xdr:nvSpPr>
        <xdr:cNvPr id="4627" name="Triangle 32">
          <a:extLst>
            <a:ext uri="{FF2B5EF4-FFF2-40B4-BE49-F238E27FC236}">
              <a16:creationId xmlns:a16="http://schemas.microsoft.com/office/drawing/2014/main" id="{3F9A8B99-3DC9-57CD-6A7A-6694919319C6}"/>
            </a:ext>
          </a:extLst>
        </xdr:cNvPr>
        <xdr:cNvSpPr/>
      </xdr:nvSpPr>
      <xdr:spPr>
        <a:xfrm rot="16200000">
          <a:off x="13449300" y="155448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86</xdr:row>
      <xdr:rowOff>76200</xdr:rowOff>
    </xdr:from>
    <xdr:to>
      <xdr:col>29</xdr:col>
      <xdr:colOff>0</xdr:colOff>
      <xdr:row>86</xdr:row>
      <xdr:rowOff>76200</xdr:rowOff>
    </xdr:to>
    <xdr:sp macro="" textlink="">
      <xdr:nvSpPr>
        <xdr:cNvPr id="4628" name="Line 408">
          <a:extLst>
            <a:ext uri="{FF2B5EF4-FFF2-40B4-BE49-F238E27FC236}">
              <a16:creationId xmlns:a16="http://schemas.microsoft.com/office/drawing/2014/main" id="{2350CD56-7494-DA6B-B4B1-4F0BBAEF14DA}"/>
            </a:ext>
          </a:extLst>
        </xdr:cNvPr>
        <xdr:cNvSpPr>
          <a:spLocks noChangeShapeType="1"/>
        </xdr:cNvSpPr>
      </xdr:nvSpPr>
      <xdr:spPr bwMode="auto">
        <a:xfrm>
          <a:off x="13601700" y="1562100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86</xdr:row>
      <xdr:rowOff>76200</xdr:rowOff>
    </xdr:from>
    <xdr:to>
      <xdr:col>21</xdr:col>
      <xdr:colOff>0</xdr:colOff>
      <xdr:row>86</xdr:row>
      <xdr:rowOff>76200</xdr:rowOff>
    </xdr:to>
    <xdr:sp macro="" textlink="">
      <xdr:nvSpPr>
        <xdr:cNvPr id="4629" name="Line 409">
          <a:extLst>
            <a:ext uri="{FF2B5EF4-FFF2-40B4-BE49-F238E27FC236}">
              <a16:creationId xmlns:a16="http://schemas.microsoft.com/office/drawing/2014/main" id="{A0BFDC43-E88B-75B1-57AE-EB7FA4B967B7}"/>
            </a:ext>
          </a:extLst>
        </xdr:cNvPr>
        <xdr:cNvSpPr>
          <a:spLocks noChangeShapeType="1"/>
        </xdr:cNvSpPr>
      </xdr:nvSpPr>
      <xdr:spPr bwMode="auto">
        <a:xfrm>
          <a:off x="12230100" y="156210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86</xdr:row>
      <xdr:rowOff>76200</xdr:rowOff>
    </xdr:from>
    <xdr:to>
      <xdr:col>19</xdr:col>
      <xdr:colOff>0</xdr:colOff>
      <xdr:row>88</xdr:row>
      <xdr:rowOff>76200</xdr:rowOff>
    </xdr:to>
    <xdr:sp macro="" textlink="">
      <xdr:nvSpPr>
        <xdr:cNvPr id="4630" name="Line 410">
          <a:extLst>
            <a:ext uri="{FF2B5EF4-FFF2-40B4-BE49-F238E27FC236}">
              <a16:creationId xmlns:a16="http://schemas.microsoft.com/office/drawing/2014/main" id="{31844B6B-C643-8BE9-985F-83AEA63D7752}"/>
            </a:ext>
          </a:extLst>
        </xdr:cNvPr>
        <xdr:cNvSpPr>
          <a:spLocks noChangeShapeType="1"/>
        </xdr:cNvSpPr>
      </xdr:nvSpPr>
      <xdr:spPr bwMode="auto">
        <a:xfrm flipV="1">
          <a:off x="11963400" y="1562100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91</xdr:row>
      <xdr:rowOff>0</xdr:rowOff>
    </xdr:from>
    <xdr:to>
      <xdr:col>22</xdr:col>
      <xdr:colOff>0</xdr:colOff>
      <xdr:row>91</xdr:row>
      <xdr:rowOff>152400</xdr:rowOff>
    </xdr:to>
    <xdr:sp macro="" textlink="">
      <xdr:nvSpPr>
        <xdr:cNvPr id="4631" name="Triangle 33">
          <a:extLst>
            <a:ext uri="{FF2B5EF4-FFF2-40B4-BE49-F238E27FC236}">
              <a16:creationId xmlns:a16="http://schemas.microsoft.com/office/drawing/2014/main" id="{E794BC1B-4701-1A5A-578F-DEFA33409A22}"/>
            </a:ext>
          </a:extLst>
        </xdr:cNvPr>
        <xdr:cNvSpPr/>
      </xdr:nvSpPr>
      <xdr:spPr>
        <a:xfrm rot="16200000">
          <a:off x="13449300" y="1645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91</xdr:row>
      <xdr:rowOff>76200</xdr:rowOff>
    </xdr:from>
    <xdr:to>
      <xdr:col>29</xdr:col>
      <xdr:colOff>0</xdr:colOff>
      <xdr:row>91</xdr:row>
      <xdr:rowOff>76200</xdr:rowOff>
    </xdr:to>
    <xdr:sp macro="" textlink="">
      <xdr:nvSpPr>
        <xdr:cNvPr id="4632" name="Line 411">
          <a:extLst>
            <a:ext uri="{FF2B5EF4-FFF2-40B4-BE49-F238E27FC236}">
              <a16:creationId xmlns:a16="http://schemas.microsoft.com/office/drawing/2014/main" id="{F90B7167-E308-5ED2-19A8-183D9E2F7099}"/>
            </a:ext>
          </a:extLst>
        </xdr:cNvPr>
        <xdr:cNvSpPr>
          <a:spLocks noChangeShapeType="1"/>
        </xdr:cNvSpPr>
      </xdr:nvSpPr>
      <xdr:spPr bwMode="auto">
        <a:xfrm>
          <a:off x="13601700" y="1653540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91</xdr:row>
      <xdr:rowOff>76200</xdr:rowOff>
    </xdr:from>
    <xdr:to>
      <xdr:col>21</xdr:col>
      <xdr:colOff>0</xdr:colOff>
      <xdr:row>91</xdr:row>
      <xdr:rowOff>76200</xdr:rowOff>
    </xdr:to>
    <xdr:sp macro="" textlink="">
      <xdr:nvSpPr>
        <xdr:cNvPr id="4633" name="Line 412">
          <a:extLst>
            <a:ext uri="{FF2B5EF4-FFF2-40B4-BE49-F238E27FC236}">
              <a16:creationId xmlns:a16="http://schemas.microsoft.com/office/drawing/2014/main" id="{69B20365-B251-AAEE-0823-7929B360F7BE}"/>
            </a:ext>
          </a:extLst>
        </xdr:cNvPr>
        <xdr:cNvSpPr>
          <a:spLocks noChangeShapeType="1"/>
        </xdr:cNvSpPr>
      </xdr:nvSpPr>
      <xdr:spPr bwMode="auto">
        <a:xfrm>
          <a:off x="12230100" y="1653540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88</xdr:row>
      <xdr:rowOff>76200</xdr:rowOff>
    </xdr:from>
    <xdr:to>
      <xdr:col>19</xdr:col>
      <xdr:colOff>0</xdr:colOff>
      <xdr:row>91</xdr:row>
      <xdr:rowOff>76200</xdr:rowOff>
    </xdr:to>
    <xdr:sp macro="" textlink="">
      <xdr:nvSpPr>
        <xdr:cNvPr id="4634" name="Line 413">
          <a:extLst>
            <a:ext uri="{FF2B5EF4-FFF2-40B4-BE49-F238E27FC236}">
              <a16:creationId xmlns:a16="http://schemas.microsoft.com/office/drawing/2014/main" id="{365B2CD1-6F5E-B650-8433-C42D2EDAE67F}"/>
            </a:ext>
          </a:extLst>
        </xdr:cNvPr>
        <xdr:cNvSpPr>
          <a:spLocks noChangeShapeType="1"/>
        </xdr:cNvSpPr>
      </xdr:nvSpPr>
      <xdr:spPr bwMode="auto">
        <a:xfrm>
          <a:off x="11963400" y="1598676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165965</xdr:colOff>
      <xdr:row>58</xdr:row>
      <xdr:rowOff>152400</xdr:rowOff>
    </xdr:to>
    <xdr:sp macro="" textlink="">
      <xdr:nvSpPr>
        <xdr:cNvPr id="4635" name="Square 0">
          <a:extLst>
            <a:ext uri="{FF2B5EF4-FFF2-40B4-BE49-F238E27FC236}">
              <a16:creationId xmlns:a16="http://schemas.microsoft.com/office/drawing/2014/main" id="{2853C9D7-03BF-6B8E-4196-0826DB717252}"/>
            </a:ext>
          </a:extLst>
        </xdr:cNvPr>
        <xdr:cNvSpPr/>
      </xdr:nvSpPr>
      <xdr:spPr>
        <a:xfrm>
          <a:off x="8534400" y="1042416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58</xdr:row>
      <xdr:rowOff>76200</xdr:rowOff>
    </xdr:from>
    <xdr:to>
      <xdr:col>9</xdr:col>
      <xdr:colOff>0</xdr:colOff>
      <xdr:row>58</xdr:row>
      <xdr:rowOff>76200</xdr:rowOff>
    </xdr:to>
    <xdr:sp macro="" textlink="">
      <xdr:nvSpPr>
        <xdr:cNvPr id="4636" name="Line 414">
          <a:extLst>
            <a:ext uri="{FF2B5EF4-FFF2-40B4-BE49-F238E27FC236}">
              <a16:creationId xmlns:a16="http://schemas.microsoft.com/office/drawing/2014/main" id="{5C3E8FC4-561F-E9D9-7ECC-7E93829DC6B1}"/>
            </a:ext>
          </a:extLst>
        </xdr:cNvPr>
        <xdr:cNvSpPr>
          <a:spLocks noChangeShapeType="1"/>
        </xdr:cNvSpPr>
      </xdr:nvSpPr>
      <xdr:spPr bwMode="auto">
        <a:xfrm>
          <a:off x="7924800" y="1050036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0</xdr:rowOff>
    </xdr:from>
    <xdr:to>
      <xdr:col>8</xdr:col>
      <xdr:colOff>495300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F49B3-7CEA-CD75-9201-969C0AE24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E4F6A-74E4-5655-B6F6-D382B7DF8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38</xdr:row>
      <xdr:rowOff>152400</xdr:rowOff>
    </xdr:to>
    <xdr:sp macro="" textlink="">
      <xdr:nvSpPr>
        <xdr:cNvPr id="2" name="Square 1">
          <a:extLst>
            <a:ext uri="{FF2B5EF4-FFF2-40B4-BE49-F238E27FC236}">
              <a16:creationId xmlns:a16="http://schemas.microsoft.com/office/drawing/2014/main" id="{EA3C1176-135F-44B0-8824-3368D3B35C5A}"/>
            </a:ext>
          </a:extLst>
        </xdr:cNvPr>
        <xdr:cNvSpPr/>
      </xdr:nvSpPr>
      <xdr:spPr>
        <a:xfrm>
          <a:off x="12352020" y="6964680"/>
          <a:ext cx="16002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13</xdr:col>
      <xdr:colOff>0</xdr:colOff>
      <xdr:row>38</xdr:row>
      <xdr:rowOff>76200</xdr:rowOff>
    </xdr:to>
    <xdr:sp macro="" textlink="">
      <xdr:nvSpPr>
        <xdr:cNvPr id="3" name="Line 338">
          <a:extLst>
            <a:ext uri="{FF2B5EF4-FFF2-40B4-BE49-F238E27FC236}">
              <a16:creationId xmlns:a16="http://schemas.microsoft.com/office/drawing/2014/main" id="{66CDE8EC-2600-469C-B24C-570B9B2AEFBD}"/>
            </a:ext>
          </a:extLst>
        </xdr:cNvPr>
        <xdr:cNvSpPr>
          <a:spLocks noChangeShapeType="1"/>
        </xdr:cNvSpPr>
      </xdr:nvSpPr>
      <xdr:spPr bwMode="auto">
        <a:xfrm>
          <a:off x="11132820" y="70408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38</xdr:row>
      <xdr:rowOff>76200</xdr:rowOff>
    </xdr:from>
    <xdr:to>
      <xdr:col>11</xdr:col>
      <xdr:colOff>0</xdr:colOff>
      <xdr:row>58</xdr:row>
      <xdr:rowOff>76200</xdr:rowOff>
    </xdr:to>
    <xdr:sp macro="" textlink="">
      <xdr:nvSpPr>
        <xdr:cNvPr id="4" name="Line 339">
          <a:extLst>
            <a:ext uri="{FF2B5EF4-FFF2-40B4-BE49-F238E27FC236}">
              <a16:creationId xmlns:a16="http://schemas.microsoft.com/office/drawing/2014/main" id="{026A4439-4124-403F-BCFC-4938905CFB3E}"/>
            </a:ext>
          </a:extLst>
        </xdr:cNvPr>
        <xdr:cNvSpPr>
          <a:spLocks noChangeShapeType="1"/>
        </xdr:cNvSpPr>
      </xdr:nvSpPr>
      <xdr:spPr bwMode="auto">
        <a:xfrm flipV="1">
          <a:off x="10866120" y="7040880"/>
          <a:ext cx="266700" cy="365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78</xdr:row>
      <xdr:rowOff>1</xdr:rowOff>
    </xdr:from>
    <xdr:to>
      <xdr:col>14</xdr:col>
      <xdr:colOff>0</xdr:colOff>
      <xdr:row>78</xdr:row>
      <xdr:rowOff>152401</xdr:rowOff>
    </xdr:to>
    <xdr:sp macro="" textlink="">
      <xdr:nvSpPr>
        <xdr:cNvPr id="5" name="Circle 2">
          <a:extLst>
            <a:ext uri="{FF2B5EF4-FFF2-40B4-BE49-F238E27FC236}">
              <a16:creationId xmlns:a16="http://schemas.microsoft.com/office/drawing/2014/main" id="{9D36DE7C-5A81-4AA0-B077-C6059D5A6888}"/>
            </a:ext>
          </a:extLst>
        </xdr:cNvPr>
        <xdr:cNvSpPr/>
      </xdr:nvSpPr>
      <xdr:spPr>
        <a:xfrm>
          <a:off x="12352020" y="14279881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78</xdr:row>
      <xdr:rowOff>76200</xdr:rowOff>
    </xdr:from>
    <xdr:to>
      <xdr:col>13</xdr:col>
      <xdr:colOff>0</xdr:colOff>
      <xdr:row>78</xdr:row>
      <xdr:rowOff>76200</xdr:rowOff>
    </xdr:to>
    <xdr:sp macro="" textlink="">
      <xdr:nvSpPr>
        <xdr:cNvPr id="6" name="Line 340">
          <a:extLst>
            <a:ext uri="{FF2B5EF4-FFF2-40B4-BE49-F238E27FC236}">
              <a16:creationId xmlns:a16="http://schemas.microsoft.com/office/drawing/2014/main" id="{C39C94EF-A7F9-4D3C-B55C-8626702A46F6}"/>
            </a:ext>
          </a:extLst>
        </xdr:cNvPr>
        <xdr:cNvSpPr>
          <a:spLocks noChangeShapeType="1"/>
        </xdr:cNvSpPr>
      </xdr:nvSpPr>
      <xdr:spPr bwMode="auto">
        <a:xfrm>
          <a:off x="11132820" y="143560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58</xdr:row>
      <xdr:rowOff>76200</xdr:rowOff>
    </xdr:from>
    <xdr:to>
      <xdr:col>11</xdr:col>
      <xdr:colOff>0</xdr:colOff>
      <xdr:row>78</xdr:row>
      <xdr:rowOff>76200</xdr:rowOff>
    </xdr:to>
    <xdr:sp macro="" textlink="">
      <xdr:nvSpPr>
        <xdr:cNvPr id="7" name="Line 341">
          <a:extLst>
            <a:ext uri="{FF2B5EF4-FFF2-40B4-BE49-F238E27FC236}">
              <a16:creationId xmlns:a16="http://schemas.microsoft.com/office/drawing/2014/main" id="{F7590201-4007-44D5-B5A0-708F26D4E637}"/>
            </a:ext>
          </a:extLst>
        </xdr:cNvPr>
        <xdr:cNvSpPr>
          <a:spLocks noChangeShapeType="1"/>
        </xdr:cNvSpPr>
      </xdr:nvSpPr>
      <xdr:spPr bwMode="auto">
        <a:xfrm>
          <a:off x="10866120" y="10698480"/>
          <a:ext cx="266700" cy="365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168796</xdr:colOff>
      <xdr:row>23</xdr:row>
      <xdr:rowOff>152400</xdr:rowOff>
    </xdr:to>
    <xdr:sp macro="" textlink="">
      <xdr:nvSpPr>
        <xdr:cNvPr id="8" name="Circle 3">
          <a:extLst>
            <a:ext uri="{FF2B5EF4-FFF2-40B4-BE49-F238E27FC236}">
              <a16:creationId xmlns:a16="http://schemas.microsoft.com/office/drawing/2014/main" id="{A91574C2-3F5B-489E-A290-0FC6610C93FA}"/>
            </a:ext>
          </a:extLst>
        </xdr:cNvPr>
        <xdr:cNvSpPr/>
      </xdr:nvSpPr>
      <xdr:spPr>
        <a:xfrm>
          <a:off x="13990320" y="42214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23</xdr:row>
      <xdr:rowOff>76200</xdr:rowOff>
    </xdr:from>
    <xdr:to>
      <xdr:col>17</xdr:col>
      <xdr:colOff>0</xdr:colOff>
      <xdr:row>23</xdr:row>
      <xdr:rowOff>76200</xdr:rowOff>
    </xdr:to>
    <xdr:sp macro="" textlink="">
      <xdr:nvSpPr>
        <xdr:cNvPr id="9" name="Line 342">
          <a:extLst>
            <a:ext uri="{FF2B5EF4-FFF2-40B4-BE49-F238E27FC236}">
              <a16:creationId xmlns:a16="http://schemas.microsoft.com/office/drawing/2014/main" id="{26DF6935-9B53-444D-A306-638874579623}"/>
            </a:ext>
          </a:extLst>
        </xdr:cNvPr>
        <xdr:cNvSpPr>
          <a:spLocks noChangeShapeType="1"/>
        </xdr:cNvSpPr>
      </xdr:nvSpPr>
      <xdr:spPr bwMode="auto">
        <a:xfrm>
          <a:off x="12771120" y="42976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23</xdr:row>
      <xdr:rowOff>76200</xdr:rowOff>
    </xdr:from>
    <xdr:to>
      <xdr:col>15</xdr:col>
      <xdr:colOff>0</xdr:colOff>
      <xdr:row>38</xdr:row>
      <xdr:rowOff>76200</xdr:rowOff>
    </xdr:to>
    <xdr:sp macro="" textlink="">
      <xdr:nvSpPr>
        <xdr:cNvPr id="10" name="Line 343">
          <a:extLst>
            <a:ext uri="{FF2B5EF4-FFF2-40B4-BE49-F238E27FC236}">
              <a16:creationId xmlns:a16="http://schemas.microsoft.com/office/drawing/2014/main" id="{D3BA0A71-6208-47A5-A1DC-1E2D70B44B96}"/>
            </a:ext>
          </a:extLst>
        </xdr:cNvPr>
        <xdr:cNvSpPr>
          <a:spLocks noChangeShapeType="1"/>
        </xdr:cNvSpPr>
      </xdr:nvSpPr>
      <xdr:spPr bwMode="auto">
        <a:xfrm flipV="1">
          <a:off x="12504420" y="4297680"/>
          <a:ext cx="266700" cy="274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168796</xdr:colOff>
      <xdr:row>53</xdr:row>
      <xdr:rowOff>152400</xdr:rowOff>
    </xdr:to>
    <xdr:sp macro="" textlink="">
      <xdr:nvSpPr>
        <xdr:cNvPr id="11" name="Circle 4">
          <a:extLst>
            <a:ext uri="{FF2B5EF4-FFF2-40B4-BE49-F238E27FC236}">
              <a16:creationId xmlns:a16="http://schemas.microsoft.com/office/drawing/2014/main" id="{2EAE0507-DECA-4F57-AFED-5647CCA57BB7}"/>
            </a:ext>
          </a:extLst>
        </xdr:cNvPr>
        <xdr:cNvSpPr/>
      </xdr:nvSpPr>
      <xdr:spPr>
        <a:xfrm>
          <a:off x="13990320" y="97078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53</xdr:row>
      <xdr:rowOff>76200</xdr:rowOff>
    </xdr:from>
    <xdr:to>
      <xdr:col>17</xdr:col>
      <xdr:colOff>0</xdr:colOff>
      <xdr:row>53</xdr:row>
      <xdr:rowOff>76200</xdr:rowOff>
    </xdr:to>
    <xdr:sp macro="" textlink="">
      <xdr:nvSpPr>
        <xdr:cNvPr id="12" name="Line 344">
          <a:extLst>
            <a:ext uri="{FF2B5EF4-FFF2-40B4-BE49-F238E27FC236}">
              <a16:creationId xmlns:a16="http://schemas.microsoft.com/office/drawing/2014/main" id="{3FD3A835-4220-4E70-BDBE-325AF87E80B7}"/>
            </a:ext>
          </a:extLst>
        </xdr:cNvPr>
        <xdr:cNvSpPr>
          <a:spLocks noChangeShapeType="1"/>
        </xdr:cNvSpPr>
      </xdr:nvSpPr>
      <xdr:spPr bwMode="auto">
        <a:xfrm>
          <a:off x="12771120" y="97840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38</xdr:row>
      <xdr:rowOff>76200</xdr:rowOff>
    </xdr:from>
    <xdr:to>
      <xdr:col>15</xdr:col>
      <xdr:colOff>0</xdr:colOff>
      <xdr:row>53</xdr:row>
      <xdr:rowOff>76200</xdr:rowOff>
    </xdr:to>
    <xdr:sp macro="" textlink="">
      <xdr:nvSpPr>
        <xdr:cNvPr id="13" name="Line 345">
          <a:extLst>
            <a:ext uri="{FF2B5EF4-FFF2-40B4-BE49-F238E27FC236}">
              <a16:creationId xmlns:a16="http://schemas.microsoft.com/office/drawing/2014/main" id="{44BFB273-91D6-4B83-8101-3B1BE64AED3D}"/>
            </a:ext>
          </a:extLst>
        </xdr:cNvPr>
        <xdr:cNvSpPr>
          <a:spLocks noChangeShapeType="1"/>
        </xdr:cNvSpPr>
      </xdr:nvSpPr>
      <xdr:spPr bwMode="auto">
        <a:xfrm>
          <a:off x="12504420" y="7040880"/>
          <a:ext cx="266700" cy="2743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13</xdr:row>
      <xdr:rowOff>0</xdr:rowOff>
    </xdr:from>
    <xdr:to>
      <xdr:col>22</xdr:col>
      <xdr:colOff>1345</xdr:colOff>
      <xdr:row>13</xdr:row>
      <xdr:rowOff>152400</xdr:rowOff>
    </xdr:to>
    <xdr:sp macro="" textlink="">
      <xdr:nvSpPr>
        <xdr:cNvPr id="14" name="Circle 5">
          <a:extLst>
            <a:ext uri="{FF2B5EF4-FFF2-40B4-BE49-F238E27FC236}">
              <a16:creationId xmlns:a16="http://schemas.microsoft.com/office/drawing/2014/main" id="{A186C03F-74C1-4F91-90D0-A5D0F5A163A9}"/>
            </a:ext>
          </a:extLst>
        </xdr:cNvPr>
        <xdr:cNvSpPr/>
      </xdr:nvSpPr>
      <xdr:spPr>
        <a:xfrm>
          <a:off x="15628620" y="23926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13</xdr:row>
      <xdr:rowOff>76200</xdr:rowOff>
    </xdr:from>
    <xdr:to>
      <xdr:col>21</xdr:col>
      <xdr:colOff>0</xdr:colOff>
      <xdr:row>13</xdr:row>
      <xdr:rowOff>76200</xdr:rowOff>
    </xdr:to>
    <xdr:sp macro="" textlink="">
      <xdr:nvSpPr>
        <xdr:cNvPr id="15" name="Line 346">
          <a:extLst>
            <a:ext uri="{FF2B5EF4-FFF2-40B4-BE49-F238E27FC236}">
              <a16:creationId xmlns:a16="http://schemas.microsoft.com/office/drawing/2014/main" id="{4C6AB3FF-7F49-4296-9736-F4505A5000C7}"/>
            </a:ext>
          </a:extLst>
        </xdr:cNvPr>
        <xdr:cNvSpPr>
          <a:spLocks noChangeShapeType="1"/>
        </xdr:cNvSpPr>
      </xdr:nvSpPr>
      <xdr:spPr bwMode="auto">
        <a:xfrm>
          <a:off x="14409420" y="24688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13</xdr:row>
      <xdr:rowOff>76200</xdr:rowOff>
    </xdr:from>
    <xdr:to>
      <xdr:col>19</xdr:col>
      <xdr:colOff>0</xdr:colOff>
      <xdr:row>23</xdr:row>
      <xdr:rowOff>76200</xdr:rowOff>
    </xdr:to>
    <xdr:sp macro="" textlink="">
      <xdr:nvSpPr>
        <xdr:cNvPr id="16" name="Line 347">
          <a:extLst>
            <a:ext uri="{FF2B5EF4-FFF2-40B4-BE49-F238E27FC236}">
              <a16:creationId xmlns:a16="http://schemas.microsoft.com/office/drawing/2014/main" id="{0E329076-FA94-4490-B4B0-62E8B0865953}"/>
            </a:ext>
          </a:extLst>
        </xdr:cNvPr>
        <xdr:cNvSpPr>
          <a:spLocks noChangeShapeType="1"/>
        </xdr:cNvSpPr>
      </xdr:nvSpPr>
      <xdr:spPr bwMode="auto">
        <a:xfrm flipV="1">
          <a:off x="14142720" y="246888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1345</xdr:colOff>
      <xdr:row>33</xdr:row>
      <xdr:rowOff>152400</xdr:rowOff>
    </xdr:to>
    <xdr:sp macro="" textlink="">
      <xdr:nvSpPr>
        <xdr:cNvPr id="17" name="Circle 6">
          <a:extLst>
            <a:ext uri="{FF2B5EF4-FFF2-40B4-BE49-F238E27FC236}">
              <a16:creationId xmlns:a16="http://schemas.microsoft.com/office/drawing/2014/main" id="{9D994066-59F8-4507-B617-22E5155C42DF}"/>
            </a:ext>
          </a:extLst>
        </xdr:cNvPr>
        <xdr:cNvSpPr/>
      </xdr:nvSpPr>
      <xdr:spPr>
        <a:xfrm>
          <a:off x="15628620" y="60502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33</xdr:row>
      <xdr:rowOff>76200</xdr:rowOff>
    </xdr:from>
    <xdr:to>
      <xdr:col>21</xdr:col>
      <xdr:colOff>0</xdr:colOff>
      <xdr:row>33</xdr:row>
      <xdr:rowOff>76200</xdr:rowOff>
    </xdr:to>
    <xdr:sp macro="" textlink="">
      <xdr:nvSpPr>
        <xdr:cNvPr id="18" name="Line 348">
          <a:extLst>
            <a:ext uri="{FF2B5EF4-FFF2-40B4-BE49-F238E27FC236}">
              <a16:creationId xmlns:a16="http://schemas.microsoft.com/office/drawing/2014/main" id="{C7456518-2F6D-4922-81D6-418154FA2067}"/>
            </a:ext>
          </a:extLst>
        </xdr:cNvPr>
        <xdr:cNvSpPr>
          <a:spLocks noChangeShapeType="1"/>
        </xdr:cNvSpPr>
      </xdr:nvSpPr>
      <xdr:spPr bwMode="auto">
        <a:xfrm>
          <a:off x="14409420" y="61264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23</xdr:row>
      <xdr:rowOff>76200</xdr:rowOff>
    </xdr:from>
    <xdr:to>
      <xdr:col>19</xdr:col>
      <xdr:colOff>0</xdr:colOff>
      <xdr:row>33</xdr:row>
      <xdr:rowOff>76200</xdr:rowOff>
    </xdr:to>
    <xdr:sp macro="" textlink="">
      <xdr:nvSpPr>
        <xdr:cNvPr id="19" name="Line 349">
          <a:extLst>
            <a:ext uri="{FF2B5EF4-FFF2-40B4-BE49-F238E27FC236}">
              <a16:creationId xmlns:a16="http://schemas.microsoft.com/office/drawing/2014/main" id="{2B23EAD3-2176-48C1-B807-9207C57371D5}"/>
            </a:ext>
          </a:extLst>
        </xdr:cNvPr>
        <xdr:cNvSpPr>
          <a:spLocks noChangeShapeType="1"/>
        </xdr:cNvSpPr>
      </xdr:nvSpPr>
      <xdr:spPr bwMode="auto">
        <a:xfrm>
          <a:off x="14142720" y="429768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168796</xdr:colOff>
      <xdr:row>8</xdr:row>
      <xdr:rowOff>152400</xdr:rowOff>
    </xdr:to>
    <xdr:sp macro="" textlink="">
      <xdr:nvSpPr>
        <xdr:cNvPr id="20" name="Circle 7">
          <a:extLst>
            <a:ext uri="{FF2B5EF4-FFF2-40B4-BE49-F238E27FC236}">
              <a16:creationId xmlns:a16="http://schemas.microsoft.com/office/drawing/2014/main" id="{7283583C-A26A-425E-9007-588E5212B2B0}"/>
            </a:ext>
          </a:extLst>
        </xdr:cNvPr>
        <xdr:cNvSpPr/>
      </xdr:nvSpPr>
      <xdr:spPr>
        <a:xfrm>
          <a:off x="17266920" y="14782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8</xdr:row>
      <xdr:rowOff>76200</xdr:rowOff>
    </xdr:from>
    <xdr:to>
      <xdr:col>25</xdr:col>
      <xdr:colOff>0</xdr:colOff>
      <xdr:row>8</xdr:row>
      <xdr:rowOff>76200</xdr:rowOff>
    </xdr:to>
    <xdr:sp macro="" textlink="">
      <xdr:nvSpPr>
        <xdr:cNvPr id="21" name="Line 350">
          <a:extLst>
            <a:ext uri="{FF2B5EF4-FFF2-40B4-BE49-F238E27FC236}">
              <a16:creationId xmlns:a16="http://schemas.microsoft.com/office/drawing/2014/main" id="{52012B46-0CCE-49CE-8D65-B893F5C99031}"/>
            </a:ext>
          </a:extLst>
        </xdr:cNvPr>
        <xdr:cNvSpPr>
          <a:spLocks noChangeShapeType="1"/>
        </xdr:cNvSpPr>
      </xdr:nvSpPr>
      <xdr:spPr bwMode="auto">
        <a:xfrm>
          <a:off x="16047720" y="15544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8</xdr:row>
      <xdr:rowOff>76200</xdr:rowOff>
    </xdr:from>
    <xdr:to>
      <xdr:col>23</xdr:col>
      <xdr:colOff>0</xdr:colOff>
      <xdr:row>13</xdr:row>
      <xdr:rowOff>76200</xdr:rowOff>
    </xdr:to>
    <xdr:sp macro="" textlink="">
      <xdr:nvSpPr>
        <xdr:cNvPr id="22" name="Line 351">
          <a:extLst>
            <a:ext uri="{FF2B5EF4-FFF2-40B4-BE49-F238E27FC236}">
              <a16:creationId xmlns:a16="http://schemas.microsoft.com/office/drawing/2014/main" id="{3042227E-5E24-4FDF-8B07-18AD64F0F1EA}"/>
            </a:ext>
          </a:extLst>
        </xdr:cNvPr>
        <xdr:cNvSpPr>
          <a:spLocks noChangeShapeType="1"/>
        </xdr:cNvSpPr>
      </xdr:nvSpPr>
      <xdr:spPr bwMode="auto">
        <a:xfrm flipV="1">
          <a:off x="15781020" y="155448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168796</xdr:colOff>
      <xdr:row>18</xdr:row>
      <xdr:rowOff>152400</xdr:rowOff>
    </xdr:to>
    <xdr:sp macro="" textlink="">
      <xdr:nvSpPr>
        <xdr:cNvPr id="23" name="Circle 8">
          <a:extLst>
            <a:ext uri="{FF2B5EF4-FFF2-40B4-BE49-F238E27FC236}">
              <a16:creationId xmlns:a16="http://schemas.microsoft.com/office/drawing/2014/main" id="{49D1D1B3-6894-462C-BFA7-C62B3CF35AC4}"/>
            </a:ext>
          </a:extLst>
        </xdr:cNvPr>
        <xdr:cNvSpPr/>
      </xdr:nvSpPr>
      <xdr:spPr>
        <a:xfrm>
          <a:off x="17266920" y="33070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18</xdr:row>
      <xdr:rowOff>76200</xdr:rowOff>
    </xdr:from>
    <xdr:to>
      <xdr:col>25</xdr:col>
      <xdr:colOff>0</xdr:colOff>
      <xdr:row>18</xdr:row>
      <xdr:rowOff>76200</xdr:rowOff>
    </xdr:to>
    <xdr:sp macro="" textlink="">
      <xdr:nvSpPr>
        <xdr:cNvPr id="24" name="Line 352">
          <a:extLst>
            <a:ext uri="{FF2B5EF4-FFF2-40B4-BE49-F238E27FC236}">
              <a16:creationId xmlns:a16="http://schemas.microsoft.com/office/drawing/2014/main" id="{2620B5AB-4B4C-433C-9B32-A5F1B94C7722}"/>
            </a:ext>
          </a:extLst>
        </xdr:cNvPr>
        <xdr:cNvSpPr>
          <a:spLocks noChangeShapeType="1"/>
        </xdr:cNvSpPr>
      </xdr:nvSpPr>
      <xdr:spPr bwMode="auto">
        <a:xfrm>
          <a:off x="16047720" y="33832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13</xdr:row>
      <xdr:rowOff>76200</xdr:rowOff>
    </xdr:from>
    <xdr:to>
      <xdr:col>23</xdr:col>
      <xdr:colOff>0</xdr:colOff>
      <xdr:row>18</xdr:row>
      <xdr:rowOff>76200</xdr:rowOff>
    </xdr:to>
    <xdr:sp macro="" textlink="">
      <xdr:nvSpPr>
        <xdr:cNvPr id="25" name="Line 353">
          <a:extLst>
            <a:ext uri="{FF2B5EF4-FFF2-40B4-BE49-F238E27FC236}">
              <a16:creationId xmlns:a16="http://schemas.microsoft.com/office/drawing/2014/main" id="{B741E976-B235-4C1C-B4F5-BE7F99D04BAC}"/>
            </a:ext>
          </a:extLst>
        </xdr:cNvPr>
        <xdr:cNvSpPr>
          <a:spLocks noChangeShapeType="1"/>
        </xdr:cNvSpPr>
      </xdr:nvSpPr>
      <xdr:spPr bwMode="auto">
        <a:xfrm>
          <a:off x="15781020" y="246888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168796</xdr:colOff>
      <xdr:row>6</xdr:row>
      <xdr:rowOff>152400</xdr:rowOff>
    </xdr:to>
    <xdr:sp macro="" textlink="">
      <xdr:nvSpPr>
        <xdr:cNvPr id="26" name="Triangle 9">
          <a:extLst>
            <a:ext uri="{FF2B5EF4-FFF2-40B4-BE49-F238E27FC236}">
              <a16:creationId xmlns:a16="http://schemas.microsoft.com/office/drawing/2014/main" id="{FAA35D53-0905-4FAD-8654-63F9AE966DDD}"/>
            </a:ext>
          </a:extLst>
        </xdr:cNvPr>
        <xdr:cNvSpPr/>
      </xdr:nvSpPr>
      <xdr:spPr>
        <a:xfrm rot="16200000">
          <a:off x="18909030" y="11087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6</xdr:row>
      <xdr:rowOff>76200</xdr:rowOff>
    </xdr:from>
    <xdr:to>
      <xdr:col>29</xdr:col>
      <xdr:colOff>0</xdr:colOff>
      <xdr:row>6</xdr:row>
      <xdr:rowOff>76200</xdr:rowOff>
    </xdr:to>
    <xdr:sp macro="" textlink="">
      <xdr:nvSpPr>
        <xdr:cNvPr id="27" name="Line 354">
          <a:extLst>
            <a:ext uri="{FF2B5EF4-FFF2-40B4-BE49-F238E27FC236}">
              <a16:creationId xmlns:a16="http://schemas.microsoft.com/office/drawing/2014/main" id="{790AC333-742D-413C-A938-3638CFFB446B}"/>
            </a:ext>
          </a:extLst>
        </xdr:cNvPr>
        <xdr:cNvSpPr>
          <a:spLocks noChangeShapeType="1"/>
        </xdr:cNvSpPr>
      </xdr:nvSpPr>
      <xdr:spPr bwMode="auto">
        <a:xfrm>
          <a:off x="17686020" y="11887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6</xdr:row>
      <xdr:rowOff>76200</xdr:rowOff>
    </xdr:from>
    <xdr:to>
      <xdr:col>27</xdr:col>
      <xdr:colOff>0</xdr:colOff>
      <xdr:row>8</xdr:row>
      <xdr:rowOff>76200</xdr:rowOff>
    </xdr:to>
    <xdr:sp macro="" textlink="">
      <xdr:nvSpPr>
        <xdr:cNvPr id="28" name="Line 355">
          <a:extLst>
            <a:ext uri="{FF2B5EF4-FFF2-40B4-BE49-F238E27FC236}">
              <a16:creationId xmlns:a16="http://schemas.microsoft.com/office/drawing/2014/main" id="{82ACF1DC-7A3D-4F8A-A1AA-8845A84DE6F0}"/>
            </a:ext>
          </a:extLst>
        </xdr:cNvPr>
        <xdr:cNvSpPr>
          <a:spLocks noChangeShapeType="1"/>
        </xdr:cNvSpPr>
      </xdr:nvSpPr>
      <xdr:spPr bwMode="auto">
        <a:xfrm flipV="1">
          <a:off x="17419320" y="11887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168796</xdr:colOff>
      <xdr:row>11</xdr:row>
      <xdr:rowOff>152400</xdr:rowOff>
    </xdr:to>
    <xdr:sp macro="" textlink="">
      <xdr:nvSpPr>
        <xdr:cNvPr id="29" name="Triangle 10">
          <a:extLst>
            <a:ext uri="{FF2B5EF4-FFF2-40B4-BE49-F238E27FC236}">
              <a16:creationId xmlns:a16="http://schemas.microsoft.com/office/drawing/2014/main" id="{DD5A3513-B890-4813-8295-C095FCBE28D6}"/>
            </a:ext>
          </a:extLst>
        </xdr:cNvPr>
        <xdr:cNvSpPr/>
      </xdr:nvSpPr>
      <xdr:spPr>
        <a:xfrm rot="16200000">
          <a:off x="18909030" y="20231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11</xdr:row>
      <xdr:rowOff>76200</xdr:rowOff>
    </xdr:from>
    <xdr:to>
      <xdr:col>29</xdr:col>
      <xdr:colOff>0</xdr:colOff>
      <xdr:row>11</xdr:row>
      <xdr:rowOff>76200</xdr:rowOff>
    </xdr:to>
    <xdr:sp macro="" textlink="">
      <xdr:nvSpPr>
        <xdr:cNvPr id="30" name="Line 356">
          <a:extLst>
            <a:ext uri="{FF2B5EF4-FFF2-40B4-BE49-F238E27FC236}">
              <a16:creationId xmlns:a16="http://schemas.microsoft.com/office/drawing/2014/main" id="{208B99A9-7B0E-4BE8-AB23-2C6D4A7082A7}"/>
            </a:ext>
          </a:extLst>
        </xdr:cNvPr>
        <xdr:cNvSpPr>
          <a:spLocks noChangeShapeType="1"/>
        </xdr:cNvSpPr>
      </xdr:nvSpPr>
      <xdr:spPr bwMode="auto">
        <a:xfrm>
          <a:off x="17686020" y="21031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8</xdr:row>
      <xdr:rowOff>76200</xdr:rowOff>
    </xdr:from>
    <xdr:to>
      <xdr:col>27</xdr:col>
      <xdr:colOff>0</xdr:colOff>
      <xdr:row>11</xdr:row>
      <xdr:rowOff>76200</xdr:rowOff>
    </xdr:to>
    <xdr:sp macro="" textlink="">
      <xdr:nvSpPr>
        <xdr:cNvPr id="31" name="Line 357">
          <a:extLst>
            <a:ext uri="{FF2B5EF4-FFF2-40B4-BE49-F238E27FC236}">
              <a16:creationId xmlns:a16="http://schemas.microsoft.com/office/drawing/2014/main" id="{1C8BAD44-82D6-4AED-90E7-F97F33AADC6D}"/>
            </a:ext>
          </a:extLst>
        </xdr:cNvPr>
        <xdr:cNvSpPr>
          <a:spLocks noChangeShapeType="1"/>
        </xdr:cNvSpPr>
      </xdr:nvSpPr>
      <xdr:spPr bwMode="auto">
        <a:xfrm>
          <a:off x="17419320" y="15544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168796</xdr:colOff>
      <xdr:row>16</xdr:row>
      <xdr:rowOff>152400</xdr:rowOff>
    </xdr:to>
    <xdr:sp macro="" textlink="">
      <xdr:nvSpPr>
        <xdr:cNvPr id="32" name="Triangle 11">
          <a:extLst>
            <a:ext uri="{FF2B5EF4-FFF2-40B4-BE49-F238E27FC236}">
              <a16:creationId xmlns:a16="http://schemas.microsoft.com/office/drawing/2014/main" id="{46F9A668-F837-44E0-9CE4-1AF57D802326}"/>
            </a:ext>
          </a:extLst>
        </xdr:cNvPr>
        <xdr:cNvSpPr/>
      </xdr:nvSpPr>
      <xdr:spPr>
        <a:xfrm rot="16200000">
          <a:off x="18909030" y="29375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16</xdr:row>
      <xdr:rowOff>76200</xdr:rowOff>
    </xdr:from>
    <xdr:to>
      <xdr:col>29</xdr:col>
      <xdr:colOff>0</xdr:colOff>
      <xdr:row>16</xdr:row>
      <xdr:rowOff>76200</xdr:rowOff>
    </xdr:to>
    <xdr:sp macro="" textlink="">
      <xdr:nvSpPr>
        <xdr:cNvPr id="33" name="Line 358">
          <a:extLst>
            <a:ext uri="{FF2B5EF4-FFF2-40B4-BE49-F238E27FC236}">
              <a16:creationId xmlns:a16="http://schemas.microsoft.com/office/drawing/2014/main" id="{4CED8519-E6F7-4F48-B62D-08A2746EB094}"/>
            </a:ext>
          </a:extLst>
        </xdr:cNvPr>
        <xdr:cNvSpPr>
          <a:spLocks noChangeShapeType="1"/>
        </xdr:cNvSpPr>
      </xdr:nvSpPr>
      <xdr:spPr bwMode="auto">
        <a:xfrm>
          <a:off x="17686020" y="30175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16</xdr:row>
      <xdr:rowOff>76200</xdr:rowOff>
    </xdr:from>
    <xdr:to>
      <xdr:col>27</xdr:col>
      <xdr:colOff>0</xdr:colOff>
      <xdr:row>18</xdr:row>
      <xdr:rowOff>76200</xdr:rowOff>
    </xdr:to>
    <xdr:sp macro="" textlink="">
      <xdr:nvSpPr>
        <xdr:cNvPr id="34" name="Line 359">
          <a:extLst>
            <a:ext uri="{FF2B5EF4-FFF2-40B4-BE49-F238E27FC236}">
              <a16:creationId xmlns:a16="http://schemas.microsoft.com/office/drawing/2014/main" id="{7CAFC4A7-48CB-4B84-903C-57E6AF05CDE6}"/>
            </a:ext>
          </a:extLst>
        </xdr:cNvPr>
        <xdr:cNvSpPr>
          <a:spLocks noChangeShapeType="1"/>
        </xdr:cNvSpPr>
      </xdr:nvSpPr>
      <xdr:spPr bwMode="auto">
        <a:xfrm flipV="1">
          <a:off x="17419320" y="30175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168796</xdr:colOff>
      <xdr:row>21</xdr:row>
      <xdr:rowOff>152400</xdr:rowOff>
    </xdr:to>
    <xdr:sp macro="" textlink="">
      <xdr:nvSpPr>
        <xdr:cNvPr id="35" name="Triangle 12">
          <a:extLst>
            <a:ext uri="{FF2B5EF4-FFF2-40B4-BE49-F238E27FC236}">
              <a16:creationId xmlns:a16="http://schemas.microsoft.com/office/drawing/2014/main" id="{AA077C25-D28A-4F97-9D55-5BB5E59AC2B8}"/>
            </a:ext>
          </a:extLst>
        </xdr:cNvPr>
        <xdr:cNvSpPr/>
      </xdr:nvSpPr>
      <xdr:spPr>
        <a:xfrm rot="16200000">
          <a:off x="18909030" y="38519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21</xdr:row>
      <xdr:rowOff>76200</xdr:rowOff>
    </xdr:from>
    <xdr:to>
      <xdr:col>29</xdr:col>
      <xdr:colOff>0</xdr:colOff>
      <xdr:row>21</xdr:row>
      <xdr:rowOff>76200</xdr:rowOff>
    </xdr:to>
    <xdr:sp macro="" textlink="">
      <xdr:nvSpPr>
        <xdr:cNvPr id="36" name="Line 360">
          <a:extLst>
            <a:ext uri="{FF2B5EF4-FFF2-40B4-BE49-F238E27FC236}">
              <a16:creationId xmlns:a16="http://schemas.microsoft.com/office/drawing/2014/main" id="{D4728F84-3B44-4C60-9D07-BB0BE6C51AF8}"/>
            </a:ext>
          </a:extLst>
        </xdr:cNvPr>
        <xdr:cNvSpPr>
          <a:spLocks noChangeShapeType="1"/>
        </xdr:cNvSpPr>
      </xdr:nvSpPr>
      <xdr:spPr bwMode="auto">
        <a:xfrm>
          <a:off x="17686020" y="39319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18</xdr:row>
      <xdr:rowOff>76200</xdr:rowOff>
    </xdr:from>
    <xdr:to>
      <xdr:col>27</xdr:col>
      <xdr:colOff>0</xdr:colOff>
      <xdr:row>21</xdr:row>
      <xdr:rowOff>76200</xdr:rowOff>
    </xdr:to>
    <xdr:sp macro="" textlink="">
      <xdr:nvSpPr>
        <xdr:cNvPr id="37" name="Line 361">
          <a:extLst>
            <a:ext uri="{FF2B5EF4-FFF2-40B4-BE49-F238E27FC236}">
              <a16:creationId xmlns:a16="http://schemas.microsoft.com/office/drawing/2014/main" id="{6156547E-435E-435F-974A-48B7597B2C90}"/>
            </a:ext>
          </a:extLst>
        </xdr:cNvPr>
        <xdr:cNvSpPr>
          <a:spLocks noChangeShapeType="1"/>
        </xdr:cNvSpPr>
      </xdr:nvSpPr>
      <xdr:spPr bwMode="auto">
        <a:xfrm>
          <a:off x="17419320" y="33832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168796</xdr:colOff>
      <xdr:row>28</xdr:row>
      <xdr:rowOff>152400</xdr:rowOff>
    </xdr:to>
    <xdr:sp macro="" textlink="">
      <xdr:nvSpPr>
        <xdr:cNvPr id="38" name="Circle 13">
          <a:extLst>
            <a:ext uri="{FF2B5EF4-FFF2-40B4-BE49-F238E27FC236}">
              <a16:creationId xmlns:a16="http://schemas.microsoft.com/office/drawing/2014/main" id="{7940CFF4-A73A-4D6A-A156-42F883F3F186}"/>
            </a:ext>
          </a:extLst>
        </xdr:cNvPr>
        <xdr:cNvSpPr/>
      </xdr:nvSpPr>
      <xdr:spPr>
        <a:xfrm>
          <a:off x="17266920" y="51358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28</xdr:row>
      <xdr:rowOff>76200</xdr:rowOff>
    </xdr:from>
    <xdr:to>
      <xdr:col>25</xdr:col>
      <xdr:colOff>0</xdr:colOff>
      <xdr:row>28</xdr:row>
      <xdr:rowOff>76200</xdr:rowOff>
    </xdr:to>
    <xdr:sp macro="" textlink="">
      <xdr:nvSpPr>
        <xdr:cNvPr id="39" name="Line 362">
          <a:extLst>
            <a:ext uri="{FF2B5EF4-FFF2-40B4-BE49-F238E27FC236}">
              <a16:creationId xmlns:a16="http://schemas.microsoft.com/office/drawing/2014/main" id="{FF4FAF7F-B895-4B4B-AE7C-33EEBD88D6F4}"/>
            </a:ext>
          </a:extLst>
        </xdr:cNvPr>
        <xdr:cNvSpPr>
          <a:spLocks noChangeShapeType="1"/>
        </xdr:cNvSpPr>
      </xdr:nvSpPr>
      <xdr:spPr bwMode="auto">
        <a:xfrm>
          <a:off x="16047720" y="52120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28</xdr:row>
      <xdr:rowOff>76200</xdr:rowOff>
    </xdr:from>
    <xdr:to>
      <xdr:col>23</xdr:col>
      <xdr:colOff>0</xdr:colOff>
      <xdr:row>33</xdr:row>
      <xdr:rowOff>76200</xdr:rowOff>
    </xdr:to>
    <xdr:sp macro="" textlink="">
      <xdr:nvSpPr>
        <xdr:cNvPr id="40" name="Line 363">
          <a:extLst>
            <a:ext uri="{FF2B5EF4-FFF2-40B4-BE49-F238E27FC236}">
              <a16:creationId xmlns:a16="http://schemas.microsoft.com/office/drawing/2014/main" id="{D52CA244-35B5-4D52-9D54-656507EC7DAC}"/>
            </a:ext>
          </a:extLst>
        </xdr:cNvPr>
        <xdr:cNvSpPr>
          <a:spLocks noChangeShapeType="1"/>
        </xdr:cNvSpPr>
      </xdr:nvSpPr>
      <xdr:spPr bwMode="auto">
        <a:xfrm flipV="1">
          <a:off x="15781020" y="521208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38</xdr:row>
      <xdr:rowOff>0</xdr:rowOff>
    </xdr:from>
    <xdr:to>
      <xdr:col>25</xdr:col>
      <xdr:colOff>168796</xdr:colOff>
      <xdr:row>38</xdr:row>
      <xdr:rowOff>152400</xdr:rowOff>
    </xdr:to>
    <xdr:sp macro="" textlink="">
      <xdr:nvSpPr>
        <xdr:cNvPr id="41" name="Circle 14">
          <a:extLst>
            <a:ext uri="{FF2B5EF4-FFF2-40B4-BE49-F238E27FC236}">
              <a16:creationId xmlns:a16="http://schemas.microsoft.com/office/drawing/2014/main" id="{AEBD15D2-CB76-4859-9749-C157C390AF9D}"/>
            </a:ext>
          </a:extLst>
        </xdr:cNvPr>
        <xdr:cNvSpPr/>
      </xdr:nvSpPr>
      <xdr:spPr>
        <a:xfrm>
          <a:off x="17266920" y="69646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0</xdr:colOff>
      <xdr:row>38</xdr:row>
      <xdr:rowOff>76200</xdr:rowOff>
    </xdr:from>
    <xdr:to>
      <xdr:col>25</xdr:col>
      <xdr:colOff>0</xdr:colOff>
      <xdr:row>38</xdr:row>
      <xdr:rowOff>76200</xdr:rowOff>
    </xdr:to>
    <xdr:sp macro="" textlink="">
      <xdr:nvSpPr>
        <xdr:cNvPr id="42" name="Line 364">
          <a:extLst>
            <a:ext uri="{FF2B5EF4-FFF2-40B4-BE49-F238E27FC236}">
              <a16:creationId xmlns:a16="http://schemas.microsoft.com/office/drawing/2014/main" id="{65E9B321-0366-41A3-B32E-EE7B7AF6E037}"/>
            </a:ext>
          </a:extLst>
        </xdr:cNvPr>
        <xdr:cNvSpPr>
          <a:spLocks noChangeShapeType="1"/>
        </xdr:cNvSpPr>
      </xdr:nvSpPr>
      <xdr:spPr bwMode="auto">
        <a:xfrm>
          <a:off x="16047720" y="70408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33</xdr:row>
      <xdr:rowOff>76200</xdr:rowOff>
    </xdr:from>
    <xdr:to>
      <xdr:col>23</xdr:col>
      <xdr:colOff>0</xdr:colOff>
      <xdr:row>38</xdr:row>
      <xdr:rowOff>76200</xdr:rowOff>
    </xdr:to>
    <xdr:sp macro="" textlink="">
      <xdr:nvSpPr>
        <xdr:cNvPr id="43" name="Line 365">
          <a:extLst>
            <a:ext uri="{FF2B5EF4-FFF2-40B4-BE49-F238E27FC236}">
              <a16:creationId xmlns:a16="http://schemas.microsoft.com/office/drawing/2014/main" id="{7ED5A3BE-21FD-4124-9DE1-218545E01B3A}"/>
            </a:ext>
          </a:extLst>
        </xdr:cNvPr>
        <xdr:cNvSpPr>
          <a:spLocks noChangeShapeType="1"/>
        </xdr:cNvSpPr>
      </xdr:nvSpPr>
      <xdr:spPr bwMode="auto">
        <a:xfrm>
          <a:off x="15781020" y="612648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168796</xdr:colOff>
      <xdr:row>26</xdr:row>
      <xdr:rowOff>152400</xdr:rowOff>
    </xdr:to>
    <xdr:sp macro="" textlink="">
      <xdr:nvSpPr>
        <xdr:cNvPr id="44" name="Triangle 15">
          <a:extLst>
            <a:ext uri="{FF2B5EF4-FFF2-40B4-BE49-F238E27FC236}">
              <a16:creationId xmlns:a16="http://schemas.microsoft.com/office/drawing/2014/main" id="{04B22D57-27D2-4D5F-988C-60583D406477}"/>
            </a:ext>
          </a:extLst>
        </xdr:cNvPr>
        <xdr:cNvSpPr/>
      </xdr:nvSpPr>
      <xdr:spPr>
        <a:xfrm rot="16200000">
          <a:off x="18909030" y="47663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26</xdr:row>
      <xdr:rowOff>76200</xdr:rowOff>
    </xdr:from>
    <xdr:to>
      <xdr:col>29</xdr:col>
      <xdr:colOff>0</xdr:colOff>
      <xdr:row>26</xdr:row>
      <xdr:rowOff>76200</xdr:rowOff>
    </xdr:to>
    <xdr:sp macro="" textlink="">
      <xdr:nvSpPr>
        <xdr:cNvPr id="45" name="Line 366">
          <a:extLst>
            <a:ext uri="{FF2B5EF4-FFF2-40B4-BE49-F238E27FC236}">
              <a16:creationId xmlns:a16="http://schemas.microsoft.com/office/drawing/2014/main" id="{DCC94790-9D3B-470F-A8A1-D55E3C03EBD2}"/>
            </a:ext>
          </a:extLst>
        </xdr:cNvPr>
        <xdr:cNvSpPr>
          <a:spLocks noChangeShapeType="1"/>
        </xdr:cNvSpPr>
      </xdr:nvSpPr>
      <xdr:spPr bwMode="auto">
        <a:xfrm>
          <a:off x="17686020" y="48463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26</xdr:row>
      <xdr:rowOff>76200</xdr:rowOff>
    </xdr:from>
    <xdr:to>
      <xdr:col>27</xdr:col>
      <xdr:colOff>0</xdr:colOff>
      <xdr:row>28</xdr:row>
      <xdr:rowOff>76200</xdr:rowOff>
    </xdr:to>
    <xdr:sp macro="" textlink="">
      <xdr:nvSpPr>
        <xdr:cNvPr id="46" name="Line 367">
          <a:extLst>
            <a:ext uri="{FF2B5EF4-FFF2-40B4-BE49-F238E27FC236}">
              <a16:creationId xmlns:a16="http://schemas.microsoft.com/office/drawing/2014/main" id="{32744BE5-FA61-49FD-AC75-3B83705D94EE}"/>
            </a:ext>
          </a:extLst>
        </xdr:cNvPr>
        <xdr:cNvSpPr>
          <a:spLocks noChangeShapeType="1"/>
        </xdr:cNvSpPr>
      </xdr:nvSpPr>
      <xdr:spPr bwMode="auto">
        <a:xfrm flipV="1">
          <a:off x="17419320" y="48463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168796</xdr:colOff>
      <xdr:row>31</xdr:row>
      <xdr:rowOff>152400</xdr:rowOff>
    </xdr:to>
    <xdr:sp macro="" textlink="">
      <xdr:nvSpPr>
        <xdr:cNvPr id="47" name="Triangle 16">
          <a:extLst>
            <a:ext uri="{FF2B5EF4-FFF2-40B4-BE49-F238E27FC236}">
              <a16:creationId xmlns:a16="http://schemas.microsoft.com/office/drawing/2014/main" id="{A21587E7-8736-4ECE-A4FD-1AD668C4DFF5}"/>
            </a:ext>
          </a:extLst>
        </xdr:cNvPr>
        <xdr:cNvSpPr/>
      </xdr:nvSpPr>
      <xdr:spPr>
        <a:xfrm rot="16200000">
          <a:off x="18909030" y="56807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31</xdr:row>
      <xdr:rowOff>76200</xdr:rowOff>
    </xdr:from>
    <xdr:to>
      <xdr:col>29</xdr:col>
      <xdr:colOff>0</xdr:colOff>
      <xdr:row>31</xdr:row>
      <xdr:rowOff>76200</xdr:rowOff>
    </xdr:to>
    <xdr:sp macro="" textlink="">
      <xdr:nvSpPr>
        <xdr:cNvPr id="48" name="Line 368">
          <a:extLst>
            <a:ext uri="{FF2B5EF4-FFF2-40B4-BE49-F238E27FC236}">
              <a16:creationId xmlns:a16="http://schemas.microsoft.com/office/drawing/2014/main" id="{C09FA7BB-96B5-465E-9501-ECA6D15E8E96}"/>
            </a:ext>
          </a:extLst>
        </xdr:cNvPr>
        <xdr:cNvSpPr>
          <a:spLocks noChangeShapeType="1"/>
        </xdr:cNvSpPr>
      </xdr:nvSpPr>
      <xdr:spPr bwMode="auto">
        <a:xfrm>
          <a:off x="17686020" y="57607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28</xdr:row>
      <xdr:rowOff>76200</xdr:rowOff>
    </xdr:from>
    <xdr:to>
      <xdr:col>27</xdr:col>
      <xdr:colOff>0</xdr:colOff>
      <xdr:row>31</xdr:row>
      <xdr:rowOff>76200</xdr:rowOff>
    </xdr:to>
    <xdr:sp macro="" textlink="">
      <xdr:nvSpPr>
        <xdr:cNvPr id="49" name="Line 369">
          <a:extLst>
            <a:ext uri="{FF2B5EF4-FFF2-40B4-BE49-F238E27FC236}">
              <a16:creationId xmlns:a16="http://schemas.microsoft.com/office/drawing/2014/main" id="{1096C819-10D7-42A2-B191-843DFB39E022}"/>
            </a:ext>
          </a:extLst>
        </xdr:cNvPr>
        <xdr:cNvSpPr>
          <a:spLocks noChangeShapeType="1"/>
        </xdr:cNvSpPr>
      </xdr:nvSpPr>
      <xdr:spPr bwMode="auto">
        <a:xfrm>
          <a:off x="17419320" y="52120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36</xdr:row>
      <xdr:rowOff>0</xdr:rowOff>
    </xdr:from>
    <xdr:to>
      <xdr:col>29</xdr:col>
      <xdr:colOff>168796</xdr:colOff>
      <xdr:row>36</xdr:row>
      <xdr:rowOff>152400</xdr:rowOff>
    </xdr:to>
    <xdr:sp macro="" textlink="">
      <xdr:nvSpPr>
        <xdr:cNvPr id="50" name="Triangle 17">
          <a:extLst>
            <a:ext uri="{FF2B5EF4-FFF2-40B4-BE49-F238E27FC236}">
              <a16:creationId xmlns:a16="http://schemas.microsoft.com/office/drawing/2014/main" id="{6DC36FAD-DFDD-4142-8484-7D1623D379B3}"/>
            </a:ext>
          </a:extLst>
        </xdr:cNvPr>
        <xdr:cNvSpPr/>
      </xdr:nvSpPr>
      <xdr:spPr>
        <a:xfrm rot="16200000">
          <a:off x="18909030" y="65951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36</xdr:row>
      <xdr:rowOff>76200</xdr:rowOff>
    </xdr:from>
    <xdr:to>
      <xdr:col>29</xdr:col>
      <xdr:colOff>0</xdr:colOff>
      <xdr:row>36</xdr:row>
      <xdr:rowOff>76200</xdr:rowOff>
    </xdr:to>
    <xdr:sp macro="" textlink="">
      <xdr:nvSpPr>
        <xdr:cNvPr id="51" name="Line 370">
          <a:extLst>
            <a:ext uri="{FF2B5EF4-FFF2-40B4-BE49-F238E27FC236}">
              <a16:creationId xmlns:a16="http://schemas.microsoft.com/office/drawing/2014/main" id="{20E7B768-DF81-43A5-8789-BCB556A1F4BB}"/>
            </a:ext>
          </a:extLst>
        </xdr:cNvPr>
        <xdr:cNvSpPr>
          <a:spLocks noChangeShapeType="1"/>
        </xdr:cNvSpPr>
      </xdr:nvSpPr>
      <xdr:spPr bwMode="auto">
        <a:xfrm>
          <a:off x="17686020" y="66751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36</xdr:row>
      <xdr:rowOff>76200</xdr:rowOff>
    </xdr:from>
    <xdr:to>
      <xdr:col>27</xdr:col>
      <xdr:colOff>0</xdr:colOff>
      <xdr:row>38</xdr:row>
      <xdr:rowOff>76200</xdr:rowOff>
    </xdr:to>
    <xdr:sp macro="" textlink="">
      <xdr:nvSpPr>
        <xdr:cNvPr id="52" name="Line 371">
          <a:extLst>
            <a:ext uri="{FF2B5EF4-FFF2-40B4-BE49-F238E27FC236}">
              <a16:creationId xmlns:a16="http://schemas.microsoft.com/office/drawing/2014/main" id="{B047B611-DB15-4904-8AD7-08D0CE77FA2C}"/>
            </a:ext>
          </a:extLst>
        </xdr:cNvPr>
        <xdr:cNvSpPr>
          <a:spLocks noChangeShapeType="1"/>
        </xdr:cNvSpPr>
      </xdr:nvSpPr>
      <xdr:spPr bwMode="auto">
        <a:xfrm flipV="1">
          <a:off x="17419320" y="66751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168796</xdr:colOff>
      <xdr:row>41</xdr:row>
      <xdr:rowOff>152400</xdr:rowOff>
    </xdr:to>
    <xdr:sp macro="" textlink="">
      <xdr:nvSpPr>
        <xdr:cNvPr id="53" name="Triangle 18">
          <a:extLst>
            <a:ext uri="{FF2B5EF4-FFF2-40B4-BE49-F238E27FC236}">
              <a16:creationId xmlns:a16="http://schemas.microsoft.com/office/drawing/2014/main" id="{F8E2E9C1-B139-4688-A5DE-0CD0B7B81770}"/>
            </a:ext>
          </a:extLst>
        </xdr:cNvPr>
        <xdr:cNvSpPr/>
      </xdr:nvSpPr>
      <xdr:spPr>
        <a:xfrm rot="16200000">
          <a:off x="18909030" y="75095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0</xdr:colOff>
      <xdr:row>41</xdr:row>
      <xdr:rowOff>76200</xdr:rowOff>
    </xdr:from>
    <xdr:to>
      <xdr:col>29</xdr:col>
      <xdr:colOff>0</xdr:colOff>
      <xdr:row>41</xdr:row>
      <xdr:rowOff>76200</xdr:rowOff>
    </xdr:to>
    <xdr:sp macro="" textlink="">
      <xdr:nvSpPr>
        <xdr:cNvPr id="54" name="Line 372">
          <a:extLst>
            <a:ext uri="{FF2B5EF4-FFF2-40B4-BE49-F238E27FC236}">
              <a16:creationId xmlns:a16="http://schemas.microsoft.com/office/drawing/2014/main" id="{FA36CACB-178A-489C-85CB-0CA8A815A955}"/>
            </a:ext>
          </a:extLst>
        </xdr:cNvPr>
        <xdr:cNvSpPr>
          <a:spLocks noChangeShapeType="1"/>
        </xdr:cNvSpPr>
      </xdr:nvSpPr>
      <xdr:spPr bwMode="auto">
        <a:xfrm>
          <a:off x="17686020" y="75895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152400</xdr:colOff>
      <xdr:row>38</xdr:row>
      <xdr:rowOff>76200</xdr:rowOff>
    </xdr:from>
    <xdr:to>
      <xdr:col>27</xdr:col>
      <xdr:colOff>0</xdr:colOff>
      <xdr:row>41</xdr:row>
      <xdr:rowOff>76200</xdr:rowOff>
    </xdr:to>
    <xdr:sp macro="" textlink="">
      <xdr:nvSpPr>
        <xdr:cNvPr id="55" name="Line 373">
          <a:extLst>
            <a:ext uri="{FF2B5EF4-FFF2-40B4-BE49-F238E27FC236}">
              <a16:creationId xmlns:a16="http://schemas.microsoft.com/office/drawing/2014/main" id="{1C64C2F8-A5A2-4234-A628-E583A4E0AC5A}"/>
            </a:ext>
          </a:extLst>
        </xdr:cNvPr>
        <xdr:cNvSpPr>
          <a:spLocks noChangeShapeType="1"/>
        </xdr:cNvSpPr>
      </xdr:nvSpPr>
      <xdr:spPr bwMode="auto">
        <a:xfrm>
          <a:off x="17419320" y="70408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48</xdr:row>
      <xdr:rowOff>0</xdr:rowOff>
    </xdr:from>
    <xdr:to>
      <xdr:col>22</xdr:col>
      <xdr:colOff>1345</xdr:colOff>
      <xdr:row>48</xdr:row>
      <xdr:rowOff>152400</xdr:rowOff>
    </xdr:to>
    <xdr:sp macro="" textlink="">
      <xdr:nvSpPr>
        <xdr:cNvPr id="56" name="Circle 19">
          <a:extLst>
            <a:ext uri="{FF2B5EF4-FFF2-40B4-BE49-F238E27FC236}">
              <a16:creationId xmlns:a16="http://schemas.microsoft.com/office/drawing/2014/main" id="{3551860B-79A3-48AF-80FE-F913521C7973}"/>
            </a:ext>
          </a:extLst>
        </xdr:cNvPr>
        <xdr:cNvSpPr/>
      </xdr:nvSpPr>
      <xdr:spPr>
        <a:xfrm>
          <a:off x="15628620" y="87934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48</xdr:row>
      <xdr:rowOff>76200</xdr:rowOff>
    </xdr:from>
    <xdr:to>
      <xdr:col>21</xdr:col>
      <xdr:colOff>0</xdr:colOff>
      <xdr:row>48</xdr:row>
      <xdr:rowOff>76200</xdr:rowOff>
    </xdr:to>
    <xdr:sp macro="" textlink="">
      <xdr:nvSpPr>
        <xdr:cNvPr id="57" name="Line 374">
          <a:extLst>
            <a:ext uri="{FF2B5EF4-FFF2-40B4-BE49-F238E27FC236}">
              <a16:creationId xmlns:a16="http://schemas.microsoft.com/office/drawing/2014/main" id="{A37451C5-DEF3-4E42-9474-E5CAA787C19A}"/>
            </a:ext>
          </a:extLst>
        </xdr:cNvPr>
        <xdr:cNvSpPr>
          <a:spLocks noChangeShapeType="1"/>
        </xdr:cNvSpPr>
      </xdr:nvSpPr>
      <xdr:spPr bwMode="auto">
        <a:xfrm>
          <a:off x="14409420" y="88696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48</xdr:row>
      <xdr:rowOff>76200</xdr:rowOff>
    </xdr:from>
    <xdr:to>
      <xdr:col>19</xdr:col>
      <xdr:colOff>0</xdr:colOff>
      <xdr:row>53</xdr:row>
      <xdr:rowOff>76200</xdr:rowOff>
    </xdr:to>
    <xdr:sp macro="" textlink="">
      <xdr:nvSpPr>
        <xdr:cNvPr id="58" name="Line 375">
          <a:extLst>
            <a:ext uri="{FF2B5EF4-FFF2-40B4-BE49-F238E27FC236}">
              <a16:creationId xmlns:a16="http://schemas.microsoft.com/office/drawing/2014/main" id="{8B086574-B580-4D3E-84E6-9A033F542313}"/>
            </a:ext>
          </a:extLst>
        </xdr:cNvPr>
        <xdr:cNvSpPr>
          <a:spLocks noChangeShapeType="1"/>
        </xdr:cNvSpPr>
      </xdr:nvSpPr>
      <xdr:spPr bwMode="auto">
        <a:xfrm flipV="1">
          <a:off x="14142720" y="886968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58</xdr:row>
      <xdr:rowOff>0</xdr:rowOff>
    </xdr:from>
    <xdr:to>
      <xdr:col>22</xdr:col>
      <xdr:colOff>1345</xdr:colOff>
      <xdr:row>58</xdr:row>
      <xdr:rowOff>152400</xdr:rowOff>
    </xdr:to>
    <xdr:sp macro="" textlink="">
      <xdr:nvSpPr>
        <xdr:cNvPr id="59" name="Circle 20">
          <a:extLst>
            <a:ext uri="{FF2B5EF4-FFF2-40B4-BE49-F238E27FC236}">
              <a16:creationId xmlns:a16="http://schemas.microsoft.com/office/drawing/2014/main" id="{1E38473B-7CA9-4B6F-874E-4DED00684190}"/>
            </a:ext>
          </a:extLst>
        </xdr:cNvPr>
        <xdr:cNvSpPr/>
      </xdr:nvSpPr>
      <xdr:spPr>
        <a:xfrm>
          <a:off x="15628620" y="106222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0</xdr:colOff>
      <xdr:row>58</xdr:row>
      <xdr:rowOff>76200</xdr:rowOff>
    </xdr:from>
    <xdr:to>
      <xdr:col>21</xdr:col>
      <xdr:colOff>0</xdr:colOff>
      <xdr:row>58</xdr:row>
      <xdr:rowOff>76200</xdr:rowOff>
    </xdr:to>
    <xdr:sp macro="" textlink="">
      <xdr:nvSpPr>
        <xdr:cNvPr id="60" name="Line 376">
          <a:extLst>
            <a:ext uri="{FF2B5EF4-FFF2-40B4-BE49-F238E27FC236}">
              <a16:creationId xmlns:a16="http://schemas.microsoft.com/office/drawing/2014/main" id="{3613B113-2D2E-4D64-959D-85C12A28D7CF}"/>
            </a:ext>
          </a:extLst>
        </xdr:cNvPr>
        <xdr:cNvSpPr>
          <a:spLocks noChangeShapeType="1"/>
        </xdr:cNvSpPr>
      </xdr:nvSpPr>
      <xdr:spPr bwMode="auto">
        <a:xfrm>
          <a:off x="14409420" y="106984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53</xdr:row>
      <xdr:rowOff>76200</xdr:rowOff>
    </xdr:from>
    <xdr:to>
      <xdr:col>19</xdr:col>
      <xdr:colOff>0</xdr:colOff>
      <xdr:row>58</xdr:row>
      <xdr:rowOff>76200</xdr:rowOff>
    </xdr:to>
    <xdr:sp macro="" textlink="">
      <xdr:nvSpPr>
        <xdr:cNvPr id="61" name="Line 377">
          <a:extLst>
            <a:ext uri="{FF2B5EF4-FFF2-40B4-BE49-F238E27FC236}">
              <a16:creationId xmlns:a16="http://schemas.microsoft.com/office/drawing/2014/main" id="{7EC67E84-6208-48EC-85FD-945EBDFD1A61}"/>
            </a:ext>
          </a:extLst>
        </xdr:cNvPr>
        <xdr:cNvSpPr>
          <a:spLocks noChangeShapeType="1"/>
        </xdr:cNvSpPr>
      </xdr:nvSpPr>
      <xdr:spPr bwMode="auto">
        <a:xfrm>
          <a:off x="14142720" y="9784080"/>
          <a:ext cx="26670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168796</xdr:colOff>
      <xdr:row>46</xdr:row>
      <xdr:rowOff>152400</xdr:rowOff>
    </xdr:to>
    <xdr:sp macro="" textlink="">
      <xdr:nvSpPr>
        <xdr:cNvPr id="62" name="Triangle 21">
          <a:extLst>
            <a:ext uri="{FF2B5EF4-FFF2-40B4-BE49-F238E27FC236}">
              <a16:creationId xmlns:a16="http://schemas.microsoft.com/office/drawing/2014/main" id="{26226737-900B-4BB6-9F4A-5DEA3D12C133}"/>
            </a:ext>
          </a:extLst>
        </xdr:cNvPr>
        <xdr:cNvSpPr/>
      </xdr:nvSpPr>
      <xdr:spPr>
        <a:xfrm rot="16200000">
          <a:off x="17270730" y="84239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46</xdr:row>
      <xdr:rowOff>76200</xdr:rowOff>
    </xdr:from>
    <xdr:to>
      <xdr:col>29</xdr:col>
      <xdr:colOff>0</xdr:colOff>
      <xdr:row>46</xdr:row>
      <xdr:rowOff>76200</xdr:rowOff>
    </xdr:to>
    <xdr:sp macro="" textlink="">
      <xdr:nvSpPr>
        <xdr:cNvPr id="63" name="Line 378">
          <a:extLst>
            <a:ext uri="{FF2B5EF4-FFF2-40B4-BE49-F238E27FC236}">
              <a16:creationId xmlns:a16="http://schemas.microsoft.com/office/drawing/2014/main" id="{4354F59E-41AA-4E54-830D-E499FDF7E759}"/>
            </a:ext>
          </a:extLst>
        </xdr:cNvPr>
        <xdr:cNvSpPr>
          <a:spLocks noChangeShapeType="1"/>
        </xdr:cNvSpPr>
      </xdr:nvSpPr>
      <xdr:spPr bwMode="auto">
        <a:xfrm>
          <a:off x="17419320" y="850392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46</xdr:row>
      <xdr:rowOff>76200</xdr:rowOff>
    </xdr:from>
    <xdr:to>
      <xdr:col>25</xdr:col>
      <xdr:colOff>0</xdr:colOff>
      <xdr:row>46</xdr:row>
      <xdr:rowOff>76200</xdr:rowOff>
    </xdr:to>
    <xdr:sp macro="" textlink="">
      <xdr:nvSpPr>
        <xdr:cNvPr id="64" name="Line 379">
          <a:extLst>
            <a:ext uri="{FF2B5EF4-FFF2-40B4-BE49-F238E27FC236}">
              <a16:creationId xmlns:a16="http://schemas.microsoft.com/office/drawing/2014/main" id="{B8A2B0E0-F3CD-4C2F-ACCB-F0DD165C4F05}"/>
            </a:ext>
          </a:extLst>
        </xdr:cNvPr>
        <xdr:cNvSpPr>
          <a:spLocks noChangeShapeType="1"/>
        </xdr:cNvSpPr>
      </xdr:nvSpPr>
      <xdr:spPr bwMode="auto">
        <a:xfrm>
          <a:off x="16047720" y="85039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46</xdr:row>
      <xdr:rowOff>76200</xdr:rowOff>
    </xdr:from>
    <xdr:to>
      <xdr:col>23</xdr:col>
      <xdr:colOff>0</xdr:colOff>
      <xdr:row>48</xdr:row>
      <xdr:rowOff>76200</xdr:rowOff>
    </xdr:to>
    <xdr:sp macro="" textlink="">
      <xdr:nvSpPr>
        <xdr:cNvPr id="65" name="Line 380">
          <a:extLst>
            <a:ext uri="{FF2B5EF4-FFF2-40B4-BE49-F238E27FC236}">
              <a16:creationId xmlns:a16="http://schemas.microsoft.com/office/drawing/2014/main" id="{C6E0EFF0-DA3F-4DE9-8467-0B1AA5437B88}"/>
            </a:ext>
          </a:extLst>
        </xdr:cNvPr>
        <xdr:cNvSpPr>
          <a:spLocks noChangeShapeType="1"/>
        </xdr:cNvSpPr>
      </xdr:nvSpPr>
      <xdr:spPr bwMode="auto">
        <a:xfrm flipV="1">
          <a:off x="15781020" y="85039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51</xdr:row>
      <xdr:rowOff>0</xdr:rowOff>
    </xdr:from>
    <xdr:to>
      <xdr:col>25</xdr:col>
      <xdr:colOff>168796</xdr:colOff>
      <xdr:row>51</xdr:row>
      <xdr:rowOff>152400</xdr:rowOff>
    </xdr:to>
    <xdr:sp macro="" textlink="">
      <xdr:nvSpPr>
        <xdr:cNvPr id="66" name="Triangle 22">
          <a:extLst>
            <a:ext uri="{FF2B5EF4-FFF2-40B4-BE49-F238E27FC236}">
              <a16:creationId xmlns:a16="http://schemas.microsoft.com/office/drawing/2014/main" id="{22D32DFE-2614-4013-A51D-CAA2C7FE2F13}"/>
            </a:ext>
          </a:extLst>
        </xdr:cNvPr>
        <xdr:cNvSpPr/>
      </xdr:nvSpPr>
      <xdr:spPr>
        <a:xfrm rot="16200000">
          <a:off x="17270730" y="93383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51</xdr:row>
      <xdr:rowOff>76200</xdr:rowOff>
    </xdr:from>
    <xdr:to>
      <xdr:col>29</xdr:col>
      <xdr:colOff>0</xdr:colOff>
      <xdr:row>51</xdr:row>
      <xdr:rowOff>76200</xdr:rowOff>
    </xdr:to>
    <xdr:sp macro="" textlink="">
      <xdr:nvSpPr>
        <xdr:cNvPr id="67" name="Line 381">
          <a:extLst>
            <a:ext uri="{FF2B5EF4-FFF2-40B4-BE49-F238E27FC236}">
              <a16:creationId xmlns:a16="http://schemas.microsoft.com/office/drawing/2014/main" id="{325BE99A-3B76-483B-A954-4276979D2DA2}"/>
            </a:ext>
          </a:extLst>
        </xdr:cNvPr>
        <xdr:cNvSpPr>
          <a:spLocks noChangeShapeType="1"/>
        </xdr:cNvSpPr>
      </xdr:nvSpPr>
      <xdr:spPr bwMode="auto">
        <a:xfrm>
          <a:off x="17419320" y="941832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51</xdr:row>
      <xdr:rowOff>76200</xdr:rowOff>
    </xdr:from>
    <xdr:to>
      <xdr:col>25</xdr:col>
      <xdr:colOff>0</xdr:colOff>
      <xdr:row>51</xdr:row>
      <xdr:rowOff>76200</xdr:rowOff>
    </xdr:to>
    <xdr:sp macro="" textlink="">
      <xdr:nvSpPr>
        <xdr:cNvPr id="68" name="Line 382">
          <a:extLst>
            <a:ext uri="{FF2B5EF4-FFF2-40B4-BE49-F238E27FC236}">
              <a16:creationId xmlns:a16="http://schemas.microsoft.com/office/drawing/2014/main" id="{0BB0BDFD-7EC6-4807-939F-967F08BBF596}"/>
            </a:ext>
          </a:extLst>
        </xdr:cNvPr>
        <xdr:cNvSpPr>
          <a:spLocks noChangeShapeType="1"/>
        </xdr:cNvSpPr>
      </xdr:nvSpPr>
      <xdr:spPr bwMode="auto">
        <a:xfrm>
          <a:off x="16047720" y="94183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48</xdr:row>
      <xdr:rowOff>76200</xdr:rowOff>
    </xdr:from>
    <xdr:to>
      <xdr:col>23</xdr:col>
      <xdr:colOff>0</xdr:colOff>
      <xdr:row>51</xdr:row>
      <xdr:rowOff>76200</xdr:rowOff>
    </xdr:to>
    <xdr:sp macro="" textlink="">
      <xdr:nvSpPr>
        <xdr:cNvPr id="69" name="Line 383">
          <a:extLst>
            <a:ext uri="{FF2B5EF4-FFF2-40B4-BE49-F238E27FC236}">
              <a16:creationId xmlns:a16="http://schemas.microsoft.com/office/drawing/2014/main" id="{0F9699AE-CD10-4BC9-B44A-1931DBECE85C}"/>
            </a:ext>
          </a:extLst>
        </xdr:cNvPr>
        <xdr:cNvSpPr>
          <a:spLocks noChangeShapeType="1"/>
        </xdr:cNvSpPr>
      </xdr:nvSpPr>
      <xdr:spPr bwMode="auto">
        <a:xfrm>
          <a:off x="15781020" y="88696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56</xdr:row>
      <xdr:rowOff>0</xdr:rowOff>
    </xdr:from>
    <xdr:to>
      <xdr:col>25</xdr:col>
      <xdr:colOff>168796</xdr:colOff>
      <xdr:row>56</xdr:row>
      <xdr:rowOff>152400</xdr:rowOff>
    </xdr:to>
    <xdr:sp macro="" textlink="">
      <xdr:nvSpPr>
        <xdr:cNvPr id="70" name="Triangle 23">
          <a:extLst>
            <a:ext uri="{FF2B5EF4-FFF2-40B4-BE49-F238E27FC236}">
              <a16:creationId xmlns:a16="http://schemas.microsoft.com/office/drawing/2014/main" id="{EC395D26-CC48-442D-A776-F599A163900A}"/>
            </a:ext>
          </a:extLst>
        </xdr:cNvPr>
        <xdr:cNvSpPr/>
      </xdr:nvSpPr>
      <xdr:spPr>
        <a:xfrm rot="16200000">
          <a:off x="17270730" y="102527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56</xdr:row>
      <xdr:rowOff>76200</xdr:rowOff>
    </xdr:from>
    <xdr:to>
      <xdr:col>29</xdr:col>
      <xdr:colOff>0</xdr:colOff>
      <xdr:row>56</xdr:row>
      <xdr:rowOff>76200</xdr:rowOff>
    </xdr:to>
    <xdr:sp macro="" textlink="">
      <xdr:nvSpPr>
        <xdr:cNvPr id="71" name="Line 384">
          <a:extLst>
            <a:ext uri="{FF2B5EF4-FFF2-40B4-BE49-F238E27FC236}">
              <a16:creationId xmlns:a16="http://schemas.microsoft.com/office/drawing/2014/main" id="{DD6D7913-89C3-4B3F-A50F-F633C5FBE303}"/>
            </a:ext>
          </a:extLst>
        </xdr:cNvPr>
        <xdr:cNvSpPr>
          <a:spLocks noChangeShapeType="1"/>
        </xdr:cNvSpPr>
      </xdr:nvSpPr>
      <xdr:spPr bwMode="auto">
        <a:xfrm>
          <a:off x="17419320" y="1033272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56</xdr:row>
      <xdr:rowOff>76200</xdr:rowOff>
    </xdr:from>
    <xdr:to>
      <xdr:col>25</xdr:col>
      <xdr:colOff>0</xdr:colOff>
      <xdr:row>56</xdr:row>
      <xdr:rowOff>76200</xdr:rowOff>
    </xdr:to>
    <xdr:sp macro="" textlink="">
      <xdr:nvSpPr>
        <xdr:cNvPr id="72" name="Line 385">
          <a:extLst>
            <a:ext uri="{FF2B5EF4-FFF2-40B4-BE49-F238E27FC236}">
              <a16:creationId xmlns:a16="http://schemas.microsoft.com/office/drawing/2014/main" id="{4220797C-FAD8-4652-A303-F5EA5078AB54}"/>
            </a:ext>
          </a:extLst>
        </xdr:cNvPr>
        <xdr:cNvSpPr>
          <a:spLocks noChangeShapeType="1"/>
        </xdr:cNvSpPr>
      </xdr:nvSpPr>
      <xdr:spPr bwMode="auto">
        <a:xfrm>
          <a:off x="16047720" y="103327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56</xdr:row>
      <xdr:rowOff>76200</xdr:rowOff>
    </xdr:from>
    <xdr:to>
      <xdr:col>23</xdr:col>
      <xdr:colOff>0</xdr:colOff>
      <xdr:row>58</xdr:row>
      <xdr:rowOff>76200</xdr:rowOff>
    </xdr:to>
    <xdr:sp macro="" textlink="">
      <xdr:nvSpPr>
        <xdr:cNvPr id="73" name="Line 386">
          <a:extLst>
            <a:ext uri="{FF2B5EF4-FFF2-40B4-BE49-F238E27FC236}">
              <a16:creationId xmlns:a16="http://schemas.microsoft.com/office/drawing/2014/main" id="{36C8C9A4-7614-488A-AA47-71834AD410C2}"/>
            </a:ext>
          </a:extLst>
        </xdr:cNvPr>
        <xdr:cNvSpPr>
          <a:spLocks noChangeShapeType="1"/>
        </xdr:cNvSpPr>
      </xdr:nvSpPr>
      <xdr:spPr bwMode="auto">
        <a:xfrm flipV="1">
          <a:off x="15781020" y="103327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168796</xdr:colOff>
      <xdr:row>61</xdr:row>
      <xdr:rowOff>152400</xdr:rowOff>
    </xdr:to>
    <xdr:sp macro="" textlink="">
      <xdr:nvSpPr>
        <xdr:cNvPr id="74" name="Triangle 24">
          <a:extLst>
            <a:ext uri="{FF2B5EF4-FFF2-40B4-BE49-F238E27FC236}">
              <a16:creationId xmlns:a16="http://schemas.microsoft.com/office/drawing/2014/main" id="{23A97E5B-4A20-48C9-8675-EFA3AF40A311}"/>
            </a:ext>
          </a:extLst>
        </xdr:cNvPr>
        <xdr:cNvSpPr/>
      </xdr:nvSpPr>
      <xdr:spPr>
        <a:xfrm rot="16200000">
          <a:off x="17270730" y="111671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152400</xdr:colOff>
      <xdr:row>61</xdr:row>
      <xdr:rowOff>76200</xdr:rowOff>
    </xdr:from>
    <xdr:to>
      <xdr:col>29</xdr:col>
      <xdr:colOff>0</xdr:colOff>
      <xdr:row>61</xdr:row>
      <xdr:rowOff>76200</xdr:rowOff>
    </xdr:to>
    <xdr:sp macro="" textlink="">
      <xdr:nvSpPr>
        <xdr:cNvPr id="75" name="Line 387">
          <a:extLst>
            <a:ext uri="{FF2B5EF4-FFF2-40B4-BE49-F238E27FC236}">
              <a16:creationId xmlns:a16="http://schemas.microsoft.com/office/drawing/2014/main" id="{7D8C6750-0E46-4508-A0CE-CC1B9FDAF755}"/>
            </a:ext>
          </a:extLst>
        </xdr:cNvPr>
        <xdr:cNvSpPr>
          <a:spLocks noChangeShapeType="1"/>
        </xdr:cNvSpPr>
      </xdr:nvSpPr>
      <xdr:spPr bwMode="auto">
        <a:xfrm>
          <a:off x="17419320" y="1124712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61</xdr:row>
      <xdr:rowOff>76200</xdr:rowOff>
    </xdr:from>
    <xdr:to>
      <xdr:col>25</xdr:col>
      <xdr:colOff>0</xdr:colOff>
      <xdr:row>61</xdr:row>
      <xdr:rowOff>76200</xdr:rowOff>
    </xdr:to>
    <xdr:sp macro="" textlink="">
      <xdr:nvSpPr>
        <xdr:cNvPr id="76" name="Line 388">
          <a:extLst>
            <a:ext uri="{FF2B5EF4-FFF2-40B4-BE49-F238E27FC236}">
              <a16:creationId xmlns:a16="http://schemas.microsoft.com/office/drawing/2014/main" id="{49A1BE18-7160-4208-8ABB-7F5923E3E8B0}"/>
            </a:ext>
          </a:extLst>
        </xdr:cNvPr>
        <xdr:cNvSpPr>
          <a:spLocks noChangeShapeType="1"/>
        </xdr:cNvSpPr>
      </xdr:nvSpPr>
      <xdr:spPr bwMode="auto">
        <a:xfrm>
          <a:off x="16047720" y="112471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152400</xdr:colOff>
      <xdr:row>58</xdr:row>
      <xdr:rowOff>76200</xdr:rowOff>
    </xdr:from>
    <xdr:to>
      <xdr:col>23</xdr:col>
      <xdr:colOff>0</xdr:colOff>
      <xdr:row>61</xdr:row>
      <xdr:rowOff>76200</xdr:rowOff>
    </xdr:to>
    <xdr:sp macro="" textlink="">
      <xdr:nvSpPr>
        <xdr:cNvPr id="77" name="Line 389">
          <a:extLst>
            <a:ext uri="{FF2B5EF4-FFF2-40B4-BE49-F238E27FC236}">
              <a16:creationId xmlns:a16="http://schemas.microsoft.com/office/drawing/2014/main" id="{98009F97-9519-4498-89C1-910A7985D204}"/>
            </a:ext>
          </a:extLst>
        </xdr:cNvPr>
        <xdr:cNvSpPr>
          <a:spLocks noChangeShapeType="1"/>
        </xdr:cNvSpPr>
      </xdr:nvSpPr>
      <xdr:spPr bwMode="auto">
        <a:xfrm>
          <a:off x="15781020" y="106984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68</xdr:row>
      <xdr:rowOff>0</xdr:rowOff>
    </xdr:from>
    <xdr:to>
      <xdr:col>17</xdr:col>
      <xdr:colOff>168796</xdr:colOff>
      <xdr:row>68</xdr:row>
      <xdr:rowOff>152400</xdr:rowOff>
    </xdr:to>
    <xdr:sp macro="" textlink="">
      <xdr:nvSpPr>
        <xdr:cNvPr id="78" name="Circle 25">
          <a:extLst>
            <a:ext uri="{FF2B5EF4-FFF2-40B4-BE49-F238E27FC236}">
              <a16:creationId xmlns:a16="http://schemas.microsoft.com/office/drawing/2014/main" id="{8B5B1471-EAF0-4EE4-90D7-0D57D10DA568}"/>
            </a:ext>
          </a:extLst>
        </xdr:cNvPr>
        <xdr:cNvSpPr/>
      </xdr:nvSpPr>
      <xdr:spPr>
        <a:xfrm>
          <a:off x="13990320" y="12451080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68</xdr:row>
      <xdr:rowOff>76200</xdr:rowOff>
    </xdr:from>
    <xdr:to>
      <xdr:col>17</xdr:col>
      <xdr:colOff>0</xdr:colOff>
      <xdr:row>68</xdr:row>
      <xdr:rowOff>76200</xdr:rowOff>
    </xdr:to>
    <xdr:sp macro="" textlink="">
      <xdr:nvSpPr>
        <xdr:cNvPr id="79" name="Line 390">
          <a:extLst>
            <a:ext uri="{FF2B5EF4-FFF2-40B4-BE49-F238E27FC236}">
              <a16:creationId xmlns:a16="http://schemas.microsoft.com/office/drawing/2014/main" id="{ADB23ECC-4479-4C28-BC2F-1BA619987F1A}"/>
            </a:ext>
          </a:extLst>
        </xdr:cNvPr>
        <xdr:cNvSpPr>
          <a:spLocks noChangeShapeType="1"/>
        </xdr:cNvSpPr>
      </xdr:nvSpPr>
      <xdr:spPr bwMode="auto">
        <a:xfrm>
          <a:off x="12771120" y="125272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68</xdr:row>
      <xdr:rowOff>76200</xdr:rowOff>
    </xdr:from>
    <xdr:to>
      <xdr:col>15</xdr:col>
      <xdr:colOff>0</xdr:colOff>
      <xdr:row>78</xdr:row>
      <xdr:rowOff>76200</xdr:rowOff>
    </xdr:to>
    <xdr:sp macro="" textlink="">
      <xdr:nvSpPr>
        <xdr:cNvPr id="80" name="Line 391">
          <a:extLst>
            <a:ext uri="{FF2B5EF4-FFF2-40B4-BE49-F238E27FC236}">
              <a16:creationId xmlns:a16="http://schemas.microsoft.com/office/drawing/2014/main" id="{6180E817-0E22-4495-82F0-F2BCB001FF3F}"/>
            </a:ext>
          </a:extLst>
        </xdr:cNvPr>
        <xdr:cNvSpPr>
          <a:spLocks noChangeShapeType="1"/>
        </xdr:cNvSpPr>
      </xdr:nvSpPr>
      <xdr:spPr bwMode="auto">
        <a:xfrm flipV="1">
          <a:off x="12504420" y="1252728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78</xdr:row>
      <xdr:rowOff>1</xdr:rowOff>
    </xdr:from>
    <xdr:to>
      <xdr:col>17</xdr:col>
      <xdr:colOff>168796</xdr:colOff>
      <xdr:row>78</xdr:row>
      <xdr:rowOff>152401</xdr:rowOff>
    </xdr:to>
    <xdr:sp macro="" textlink="">
      <xdr:nvSpPr>
        <xdr:cNvPr id="81" name="Circle 26">
          <a:extLst>
            <a:ext uri="{FF2B5EF4-FFF2-40B4-BE49-F238E27FC236}">
              <a16:creationId xmlns:a16="http://schemas.microsoft.com/office/drawing/2014/main" id="{120CFB29-392B-4A67-80B2-C7036C330A19}"/>
            </a:ext>
          </a:extLst>
        </xdr:cNvPr>
        <xdr:cNvSpPr/>
      </xdr:nvSpPr>
      <xdr:spPr>
        <a:xfrm>
          <a:off x="13990320" y="14279881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78</xdr:row>
      <xdr:rowOff>76200</xdr:rowOff>
    </xdr:from>
    <xdr:to>
      <xdr:col>17</xdr:col>
      <xdr:colOff>0</xdr:colOff>
      <xdr:row>78</xdr:row>
      <xdr:rowOff>76200</xdr:rowOff>
    </xdr:to>
    <xdr:sp macro="" textlink="">
      <xdr:nvSpPr>
        <xdr:cNvPr id="82" name="Line 392">
          <a:extLst>
            <a:ext uri="{FF2B5EF4-FFF2-40B4-BE49-F238E27FC236}">
              <a16:creationId xmlns:a16="http://schemas.microsoft.com/office/drawing/2014/main" id="{2EAF7971-9242-4BBB-8E35-5E8643F2AEAF}"/>
            </a:ext>
          </a:extLst>
        </xdr:cNvPr>
        <xdr:cNvSpPr>
          <a:spLocks noChangeShapeType="1"/>
        </xdr:cNvSpPr>
      </xdr:nvSpPr>
      <xdr:spPr bwMode="auto">
        <a:xfrm>
          <a:off x="12771120" y="143560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78</xdr:row>
      <xdr:rowOff>76200</xdr:rowOff>
    </xdr:from>
    <xdr:to>
      <xdr:col>15</xdr:col>
      <xdr:colOff>0</xdr:colOff>
      <xdr:row>78</xdr:row>
      <xdr:rowOff>76200</xdr:rowOff>
    </xdr:to>
    <xdr:sp macro="" textlink="">
      <xdr:nvSpPr>
        <xdr:cNvPr id="83" name="Line 393">
          <a:extLst>
            <a:ext uri="{FF2B5EF4-FFF2-40B4-BE49-F238E27FC236}">
              <a16:creationId xmlns:a16="http://schemas.microsoft.com/office/drawing/2014/main" id="{A3BFCF7D-578E-45B5-8F29-4EC435476102}"/>
            </a:ext>
          </a:extLst>
        </xdr:cNvPr>
        <xdr:cNvSpPr>
          <a:spLocks noChangeShapeType="1"/>
        </xdr:cNvSpPr>
      </xdr:nvSpPr>
      <xdr:spPr bwMode="auto">
        <a:xfrm>
          <a:off x="12504420" y="1435608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66</xdr:row>
      <xdr:rowOff>0</xdr:rowOff>
    </xdr:from>
    <xdr:to>
      <xdr:col>22</xdr:col>
      <xdr:colOff>1345</xdr:colOff>
      <xdr:row>66</xdr:row>
      <xdr:rowOff>152400</xdr:rowOff>
    </xdr:to>
    <xdr:sp macro="" textlink="">
      <xdr:nvSpPr>
        <xdr:cNvPr id="84" name="Triangle 27">
          <a:extLst>
            <a:ext uri="{FF2B5EF4-FFF2-40B4-BE49-F238E27FC236}">
              <a16:creationId xmlns:a16="http://schemas.microsoft.com/office/drawing/2014/main" id="{84A7D1AE-12D8-4759-A4C9-3651553E6ED2}"/>
            </a:ext>
          </a:extLst>
        </xdr:cNvPr>
        <xdr:cNvSpPr/>
      </xdr:nvSpPr>
      <xdr:spPr>
        <a:xfrm rot="16200000">
          <a:off x="15632430" y="120815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66</xdr:row>
      <xdr:rowOff>76200</xdr:rowOff>
    </xdr:from>
    <xdr:to>
      <xdr:col>29</xdr:col>
      <xdr:colOff>0</xdr:colOff>
      <xdr:row>66</xdr:row>
      <xdr:rowOff>76200</xdr:rowOff>
    </xdr:to>
    <xdr:sp macro="" textlink="">
      <xdr:nvSpPr>
        <xdr:cNvPr id="85" name="Line 394">
          <a:extLst>
            <a:ext uri="{FF2B5EF4-FFF2-40B4-BE49-F238E27FC236}">
              <a16:creationId xmlns:a16="http://schemas.microsoft.com/office/drawing/2014/main" id="{3721E201-E821-4012-9D51-D3CE07481423}"/>
            </a:ext>
          </a:extLst>
        </xdr:cNvPr>
        <xdr:cNvSpPr>
          <a:spLocks noChangeShapeType="1"/>
        </xdr:cNvSpPr>
      </xdr:nvSpPr>
      <xdr:spPr bwMode="auto">
        <a:xfrm>
          <a:off x="15781020" y="1216152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66</xdr:row>
      <xdr:rowOff>76200</xdr:rowOff>
    </xdr:from>
    <xdr:to>
      <xdr:col>21</xdr:col>
      <xdr:colOff>0</xdr:colOff>
      <xdr:row>66</xdr:row>
      <xdr:rowOff>76200</xdr:rowOff>
    </xdr:to>
    <xdr:sp macro="" textlink="">
      <xdr:nvSpPr>
        <xdr:cNvPr id="86" name="Line 395">
          <a:extLst>
            <a:ext uri="{FF2B5EF4-FFF2-40B4-BE49-F238E27FC236}">
              <a16:creationId xmlns:a16="http://schemas.microsoft.com/office/drawing/2014/main" id="{C91FFE57-83C5-485D-99B3-0276A5A7C0AB}"/>
            </a:ext>
          </a:extLst>
        </xdr:cNvPr>
        <xdr:cNvSpPr>
          <a:spLocks noChangeShapeType="1"/>
        </xdr:cNvSpPr>
      </xdr:nvSpPr>
      <xdr:spPr bwMode="auto">
        <a:xfrm>
          <a:off x="14409420" y="121615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66</xdr:row>
      <xdr:rowOff>76200</xdr:rowOff>
    </xdr:from>
    <xdr:to>
      <xdr:col>19</xdr:col>
      <xdr:colOff>0</xdr:colOff>
      <xdr:row>68</xdr:row>
      <xdr:rowOff>76200</xdr:rowOff>
    </xdr:to>
    <xdr:sp macro="" textlink="">
      <xdr:nvSpPr>
        <xdr:cNvPr id="87" name="Line 396">
          <a:extLst>
            <a:ext uri="{FF2B5EF4-FFF2-40B4-BE49-F238E27FC236}">
              <a16:creationId xmlns:a16="http://schemas.microsoft.com/office/drawing/2014/main" id="{67D4A9B2-E1E6-494B-BB81-B8534EF4E794}"/>
            </a:ext>
          </a:extLst>
        </xdr:cNvPr>
        <xdr:cNvSpPr>
          <a:spLocks noChangeShapeType="1"/>
        </xdr:cNvSpPr>
      </xdr:nvSpPr>
      <xdr:spPr bwMode="auto">
        <a:xfrm flipV="1">
          <a:off x="14142720" y="121615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71</xdr:row>
      <xdr:rowOff>0</xdr:rowOff>
    </xdr:from>
    <xdr:to>
      <xdr:col>22</xdr:col>
      <xdr:colOff>1345</xdr:colOff>
      <xdr:row>71</xdr:row>
      <xdr:rowOff>152400</xdr:rowOff>
    </xdr:to>
    <xdr:sp macro="" textlink="">
      <xdr:nvSpPr>
        <xdr:cNvPr id="88" name="Triangle 28">
          <a:extLst>
            <a:ext uri="{FF2B5EF4-FFF2-40B4-BE49-F238E27FC236}">
              <a16:creationId xmlns:a16="http://schemas.microsoft.com/office/drawing/2014/main" id="{73A1B2A8-2CEE-49AB-AE88-E0080AB965E8}"/>
            </a:ext>
          </a:extLst>
        </xdr:cNvPr>
        <xdr:cNvSpPr/>
      </xdr:nvSpPr>
      <xdr:spPr>
        <a:xfrm rot="16200000">
          <a:off x="15632430" y="129959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71</xdr:row>
      <xdr:rowOff>76200</xdr:rowOff>
    </xdr:from>
    <xdr:to>
      <xdr:col>29</xdr:col>
      <xdr:colOff>0</xdr:colOff>
      <xdr:row>71</xdr:row>
      <xdr:rowOff>76200</xdr:rowOff>
    </xdr:to>
    <xdr:sp macro="" textlink="">
      <xdr:nvSpPr>
        <xdr:cNvPr id="89" name="Line 397">
          <a:extLst>
            <a:ext uri="{FF2B5EF4-FFF2-40B4-BE49-F238E27FC236}">
              <a16:creationId xmlns:a16="http://schemas.microsoft.com/office/drawing/2014/main" id="{D57D5ED9-A616-4CAE-A30F-BFAF3EBBF2F1}"/>
            </a:ext>
          </a:extLst>
        </xdr:cNvPr>
        <xdr:cNvSpPr>
          <a:spLocks noChangeShapeType="1"/>
        </xdr:cNvSpPr>
      </xdr:nvSpPr>
      <xdr:spPr bwMode="auto">
        <a:xfrm>
          <a:off x="15781020" y="1307592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71</xdr:row>
      <xdr:rowOff>76200</xdr:rowOff>
    </xdr:from>
    <xdr:to>
      <xdr:col>21</xdr:col>
      <xdr:colOff>0</xdr:colOff>
      <xdr:row>71</xdr:row>
      <xdr:rowOff>76200</xdr:rowOff>
    </xdr:to>
    <xdr:sp macro="" textlink="">
      <xdr:nvSpPr>
        <xdr:cNvPr id="90" name="Line 398">
          <a:extLst>
            <a:ext uri="{FF2B5EF4-FFF2-40B4-BE49-F238E27FC236}">
              <a16:creationId xmlns:a16="http://schemas.microsoft.com/office/drawing/2014/main" id="{058A2B8F-614B-410D-8E2E-EC63886FE9BA}"/>
            </a:ext>
          </a:extLst>
        </xdr:cNvPr>
        <xdr:cNvSpPr>
          <a:spLocks noChangeShapeType="1"/>
        </xdr:cNvSpPr>
      </xdr:nvSpPr>
      <xdr:spPr bwMode="auto">
        <a:xfrm>
          <a:off x="14409420" y="130759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68</xdr:row>
      <xdr:rowOff>76200</xdr:rowOff>
    </xdr:from>
    <xdr:to>
      <xdr:col>19</xdr:col>
      <xdr:colOff>0</xdr:colOff>
      <xdr:row>71</xdr:row>
      <xdr:rowOff>76200</xdr:rowOff>
    </xdr:to>
    <xdr:sp macro="" textlink="">
      <xdr:nvSpPr>
        <xdr:cNvPr id="91" name="Line 399">
          <a:extLst>
            <a:ext uri="{FF2B5EF4-FFF2-40B4-BE49-F238E27FC236}">
              <a16:creationId xmlns:a16="http://schemas.microsoft.com/office/drawing/2014/main" id="{4B4BE3C0-440B-425A-9CE9-ABD9770B4D69}"/>
            </a:ext>
          </a:extLst>
        </xdr:cNvPr>
        <xdr:cNvSpPr>
          <a:spLocks noChangeShapeType="1"/>
        </xdr:cNvSpPr>
      </xdr:nvSpPr>
      <xdr:spPr bwMode="auto">
        <a:xfrm>
          <a:off x="14142720" y="125272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76</xdr:row>
      <xdr:rowOff>0</xdr:rowOff>
    </xdr:from>
    <xdr:to>
      <xdr:col>22</xdr:col>
      <xdr:colOff>1345</xdr:colOff>
      <xdr:row>76</xdr:row>
      <xdr:rowOff>152400</xdr:rowOff>
    </xdr:to>
    <xdr:sp macro="" textlink="">
      <xdr:nvSpPr>
        <xdr:cNvPr id="92" name="Triangle 29">
          <a:extLst>
            <a:ext uri="{FF2B5EF4-FFF2-40B4-BE49-F238E27FC236}">
              <a16:creationId xmlns:a16="http://schemas.microsoft.com/office/drawing/2014/main" id="{1267D109-2225-4D28-B399-237D66441907}"/>
            </a:ext>
          </a:extLst>
        </xdr:cNvPr>
        <xdr:cNvSpPr/>
      </xdr:nvSpPr>
      <xdr:spPr>
        <a:xfrm rot="16200000">
          <a:off x="15632430" y="139103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76</xdr:row>
      <xdr:rowOff>76200</xdr:rowOff>
    </xdr:from>
    <xdr:to>
      <xdr:col>29</xdr:col>
      <xdr:colOff>0</xdr:colOff>
      <xdr:row>76</xdr:row>
      <xdr:rowOff>76200</xdr:rowOff>
    </xdr:to>
    <xdr:sp macro="" textlink="">
      <xdr:nvSpPr>
        <xdr:cNvPr id="93" name="Line 400">
          <a:extLst>
            <a:ext uri="{FF2B5EF4-FFF2-40B4-BE49-F238E27FC236}">
              <a16:creationId xmlns:a16="http://schemas.microsoft.com/office/drawing/2014/main" id="{ADACA281-0E13-402A-9D78-B43525A59725}"/>
            </a:ext>
          </a:extLst>
        </xdr:cNvPr>
        <xdr:cNvSpPr>
          <a:spLocks noChangeShapeType="1"/>
        </xdr:cNvSpPr>
      </xdr:nvSpPr>
      <xdr:spPr bwMode="auto">
        <a:xfrm>
          <a:off x="15781020" y="1399032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76</xdr:row>
      <xdr:rowOff>76200</xdr:rowOff>
    </xdr:from>
    <xdr:to>
      <xdr:col>21</xdr:col>
      <xdr:colOff>0</xdr:colOff>
      <xdr:row>76</xdr:row>
      <xdr:rowOff>76200</xdr:rowOff>
    </xdr:to>
    <xdr:sp macro="" textlink="">
      <xdr:nvSpPr>
        <xdr:cNvPr id="94" name="Line 401">
          <a:extLst>
            <a:ext uri="{FF2B5EF4-FFF2-40B4-BE49-F238E27FC236}">
              <a16:creationId xmlns:a16="http://schemas.microsoft.com/office/drawing/2014/main" id="{55BA084B-D2C0-44C1-B2E9-CC9CFF6631FA}"/>
            </a:ext>
          </a:extLst>
        </xdr:cNvPr>
        <xdr:cNvSpPr>
          <a:spLocks noChangeShapeType="1"/>
        </xdr:cNvSpPr>
      </xdr:nvSpPr>
      <xdr:spPr bwMode="auto">
        <a:xfrm>
          <a:off x="14409420" y="139903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76</xdr:row>
      <xdr:rowOff>76200</xdr:rowOff>
    </xdr:from>
    <xdr:to>
      <xdr:col>19</xdr:col>
      <xdr:colOff>0</xdr:colOff>
      <xdr:row>78</xdr:row>
      <xdr:rowOff>76200</xdr:rowOff>
    </xdr:to>
    <xdr:sp macro="" textlink="">
      <xdr:nvSpPr>
        <xdr:cNvPr id="95" name="Line 402">
          <a:extLst>
            <a:ext uri="{FF2B5EF4-FFF2-40B4-BE49-F238E27FC236}">
              <a16:creationId xmlns:a16="http://schemas.microsoft.com/office/drawing/2014/main" id="{86538EDB-09D8-4746-93D0-10C6A0B52383}"/>
            </a:ext>
          </a:extLst>
        </xdr:cNvPr>
        <xdr:cNvSpPr>
          <a:spLocks noChangeShapeType="1"/>
        </xdr:cNvSpPr>
      </xdr:nvSpPr>
      <xdr:spPr bwMode="auto">
        <a:xfrm flipV="1">
          <a:off x="14142720" y="139903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81</xdr:row>
      <xdr:rowOff>0</xdr:rowOff>
    </xdr:from>
    <xdr:to>
      <xdr:col>22</xdr:col>
      <xdr:colOff>1345</xdr:colOff>
      <xdr:row>81</xdr:row>
      <xdr:rowOff>152400</xdr:rowOff>
    </xdr:to>
    <xdr:sp macro="" textlink="">
      <xdr:nvSpPr>
        <xdr:cNvPr id="96" name="Triangle 30">
          <a:extLst>
            <a:ext uri="{FF2B5EF4-FFF2-40B4-BE49-F238E27FC236}">
              <a16:creationId xmlns:a16="http://schemas.microsoft.com/office/drawing/2014/main" id="{BC4A43C4-CFE2-488C-BBD1-BD1BE37E9B78}"/>
            </a:ext>
          </a:extLst>
        </xdr:cNvPr>
        <xdr:cNvSpPr/>
      </xdr:nvSpPr>
      <xdr:spPr>
        <a:xfrm rot="16200000">
          <a:off x="15632430" y="148247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81</xdr:row>
      <xdr:rowOff>76200</xdr:rowOff>
    </xdr:from>
    <xdr:to>
      <xdr:col>29</xdr:col>
      <xdr:colOff>0</xdr:colOff>
      <xdr:row>81</xdr:row>
      <xdr:rowOff>76200</xdr:rowOff>
    </xdr:to>
    <xdr:sp macro="" textlink="">
      <xdr:nvSpPr>
        <xdr:cNvPr id="97" name="Line 403">
          <a:extLst>
            <a:ext uri="{FF2B5EF4-FFF2-40B4-BE49-F238E27FC236}">
              <a16:creationId xmlns:a16="http://schemas.microsoft.com/office/drawing/2014/main" id="{C8F66915-10CC-441F-9593-1DAA9EE31D8E}"/>
            </a:ext>
          </a:extLst>
        </xdr:cNvPr>
        <xdr:cNvSpPr>
          <a:spLocks noChangeShapeType="1"/>
        </xdr:cNvSpPr>
      </xdr:nvSpPr>
      <xdr:spPr bwMode="auto">
        <a:xfrm>
          <a:off x="15781020" y="1490472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81</xdr:row>
      <xdr:rowOff>76200</xdr:rowOff>
    </xdr:from>
    <xdr:to>
      <xdr:col>21</xdr:col>
      <xdr:colOff>0</xdr:colOff>
      <xdr:row>81</xdr:row>
      <xdr:rowOff>76200</xdr:rowOff>
    </xdr:to>
    <xdr:sp macro="" textlink="">
      <xdr:nvSpPr>
        <xdr:cNvPr id="98" name="Line 404">
          <a:extLst>
            <a:ext uri="{FF2B5EF4-FFF2-40B4-BE49-F238E27FC236}">
              <a16:creationId xmlns:a16="http://schemas.microsoft.com/office/drawing/2014/main" id="{4D67244A-AF41-4533-BC1A-1A3109B06A00}"/>
            </a:ext>
          </a:extLst>
        </xdr:cNvPr>
        <xdr:cNvSpPr>
          <a:spLocks noChangeShapeType="1"/>
        </xdr:cNvSpPr>
      </xdr:nvSpPr>
      <xdr:spPr bwMode="auto">
        <a:xfrm>
          <a:off x="14409420" y="149047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78</xdr:row>
      <xdr:rowOff>76200</xdr:rowOff>
    </xdr:from>
    <xdr:to>
      <xdr:col>19</xdr:col>
      <xdr:colOff>0</xdr:colOff>
      <xdr:row>81</xdr:row>
      <xdr:rowOff>76200</xdr:rowOff>
    </xdr:to>
    <xdr:sp macro="" textlink="">
      <xdr:nvSpPr>
        <xdr:cNvPr id="99" name="Line 405">
          <a:extLst>
            <a:ext uri="{FF2B5EF4-FFF2-40B4-BE49-F238E27FC236}">
              <a16:creationId xmlns:a16="http://schemas.microsoft.com/office/drawing/2014/main" id="{7C03D190-6025-44E6-BACF-388D588E7D46}"/>
            </a:ext>
          </a:extLst>
        </xdr:cNvPr>
        <xdr:cNvSpPr>
          <a:spLocks noChangeShapeType="1"/>
        </xdr:cNvSpPr>
      </xdr:nvSpPr>
      <xdr:spPr bwMode="auto">
        <a:xfrm>
          <a:off x="14142720" y="143560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88</xdr:row>
      <xdr:rowOff>1</xdr:rowOff>
    </xdr:from>
    <xdr:to>
      <xdr:col>17</xdr:col>
      <xdr:colOff>168796</xdr:colOff>
      <xdr:row>88</xdr:row>
      <xdr:rowOff>152401</xdr:rowOff>
    </xdr:to>
    <xdr:sp macro="" textlink="">
      <xdr:nvSpPr>
        <xdr:cNvPr id="100" name="Circle 31">
          <a:extLst>
            <a:ext uri="{FF2B5EF4-FFF2-40B4-BE49-F238E27FC236}">
              <a16:creationId xmlns:a16="http://schemas.microsoft.com/office/drawing/2014/main" id="{D77C3F42-2E3E-4038-974C-23F73AAC7F90}"/>
            </a:ext>
          </a:extLst>
        </xdr:cNvPr>
        <xdr:cNvSpPr/>
      </xdr:nvSpPr>
      <xdr:spPr>
        <a:xfrm>
          <a:off x="13990320" y="16108681"/>
          <a:ext cx="16002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0</xdr:colOff>
      <xdr:row>88</xdr:row>
      <xdr:rowOff>76200</xdr:rowOff>
    </xdr:from>
    <xdr:to>
      <xdr:col>17</xdr:col>
      <xdr:colOff>0</xdr:colOff>
      <xdr:row>88</xdr:row>
      <xdr:rowOff>76200</xdr:rowOff>
    </xdr:to>
    <xdr:sp macro="" textlink="">
      <xdr:nvSpPr>
        <xdr:cNvPr id="101" name="Line 406">
          <a:extLst>
            <a:ext uri="{FF2B5EF4-FFF2-40B4-BE49-F238E27FC236}">
              <a16:creationId xmlns:a16="http://schemas.microsoft.com/office/drawing/2014/main" id="{387FD294-6393-4026-8040-C525F315E2AD}"/>
            </a:ext>
          </a:extLst>
        </xdr:cNvPr>
        <xdr:cNvSpPr>
          <a:spLocks noChangeShapeType="1"/>
        </xdr:cNvSpPr>
      </xdr:nvSpPr>
      <xdr:spPr bwMode="auto">
        <a:xfrm>
          <a:off x="12771120" y="1618488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78</xdr:row>
      <xdr:rowOff>76200</xdr:rowOff>
    </xdr:from>
    <xdr:to>
      <xdr:col>15</xdr:col>
      <xdr:colOff>0</xdr:colOff>
      <xdr:row>88</xdr:row>
      <xdr:rowOff>76200</xdr:rowOff>
    </xdr:to>
    <xdr:sp macro="" textlink="">
      <xdr:nvSpPr>
        <xdr:cNvPr id="102" name="Line 407">
          <a:extLst>
            <a:ext uri="{FF2B5EF4-FFF2-40B4-BE49-F238E27FC236}">
              <a16:creationId xmlns:a16="http://schemas.microsoft.com/office/drawing/2014/main" id="{5F08F66E-6760-447B-977A-494ECDC2DA8D}"/>
            </a:ext>
          </a:extLst>
        </xdr:cNvPr>
        <xdr:cNvSpPr>
          <a:spLocks noChangeShapeType="1"/>
        </xdr:cNvSpPr>
      </xdr:nvSpPr>
      <xdr:spPr bwMode="auto">
        <a:xfrm>
          <a:off x="12504420" y="14356080"/>
          <a:ext cx="26670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86</xdr:row>
      <xdr:rowOff>0</xdr:rowOff>
    </xdr:from>
    <xdr:to>
      <xdr:col>22</xdr:col>
      <xdr:colOff>1345</xdr:colOff>
      <xdr:row>86</xdr:row>
      <xdr:rowOff>152400</xdr:rowOff>
    </xdr:to>
    <xdr:sp macro="" textlink="">
      <xdr:nvSpPr>
        <xdr:cNvPr id="103" name="Triangle 32">
          <a:extLst>
            <a:ext uri="{FF2B5EF4-FFF2-40B4-BE49-F238E27FC236}">
              <a16:creationId xmlns:a16="http://schemas.microsoft.com/office/drawing/2014/main" id="{34542D09-4E4A-4D91-AACF-C4AADBBD65F4}"/>
            </a:ext>
          </a:extLst>
        </xdr:cNvPr>
        <xdr:cNvSpPr/>
      </xdr:nvSpPr>
      <xdr:spPr>
        <a:xfrm rot="16200000">
          <a:off x="15632430" y="157391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86</xdr:row>
      <xdr:rowOff>76200</xdr:rowOff>
    </xdr:from>
    <xdr:to>
      <xdr:col>29</xdr:col>
      <xdr:colOff>0</xdr:colOff>
      <xdr:row>86</xdr:row>
      <xdr:rowOff>76200</xdr:rowOff>
    </xdr:to>
    <xdr:sp macro="" textlink="">
      <xdr:nvSpPr>
        <xdr:cNvPr id="104" name="Line 408">
          <a:extLst>
            <a:ext uri="{FF2B5EF4-FFF2-40B4-BE49-F238E27FC236}">
              <a16:creationId xmlns:a16="http://schemas.microsoft.com/office/drawing/2014/main" id="{DB77C768-19B7-4896-BEFB-E45C1F7CBB76}"/>
            </a:ext>
          </a:extLst>
        </xdr:cNvPr>
        <xdr:cNvSpPr>
          <a:spLocks noChangeShapeType="1"/>
        </xdr:cNvSpPr>
      </xdr:nvSpPr>
      <xdr:spPr bwMode="auto">
        <a:xfrm>
          <a:off x="15781020" y="1581912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86</xdr:row>
      <xdr:rowOff>76200</xdr:rowOff>
    </xdr:from>
    <xdr:to>
      <xdr:col>21</xdr:col>
      <xdr:colOff>0</xdr:colOff>
      <xdr:row>86</xdr:row>
      <xdr:rowOff>76200</xdr:rowOff>
    </xdr:to>
    <xdr:sp macro="" textlink="">
      <xdr:nvSpPr>
        <xdr:cNvPr id="105" name="Line 409">
          <a:extLst>
            <a:ext uri="{FF2B5EF4-FFF2-40B4-BE49-F238E27FC236}">
              <a16:creationId xmlns:a16="http://schemas.microsoft.com/office/drawing/2014/main" id="{CAF806FC-CBAB-4AD6-B885-E89D95A20967}"/>
            </a:ext>
          </a:extLst>
        </xdr:cNvPr>
        <xdr:cNvSpPr>
          <a:spLocks noChangeShapeType="1"/>
        </xdr:cNvSpPr>
      </xdr:nvSpPr>
      <xdr:spPr bwMode="auto">
        <a:xfrm>
          <a:off x="14409420" y="158191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86</xdr:row>
      <xdr:rowOff>76200</xdr:rowOff>
    </xdr:from>
    <xdr:to>
      <xdr:col>19</xdr:col>
      <xdr:colOff>0</xdr:colOff>
      <xdr:row>88</xdr:row>
      <xdr:rowOff>76200</xdr:rowOff>
    </xdr:to>
    <xdr:sp macro="" textlink="">
      <xdr:nvSpPr>
        <xdr:cNvPr id="106" name="Line 410">
          <a:extLst>
            <a:ext uri="{FF2B5EF4-FFF2-40B4-BE49-F238E27FC236}">
              <a16:creationId xmlns:a16="http://schemas.microsoft.com/office/drawing/2014/main" id="{A5E9385B-C8D0-4959-9AE8-CF534C9F6F13}"/>
            </a:ext>
          </a:extLst>
        </xdr:cNvPr>
        <xdr:cNvSpPr>
          <a:spLocks noChangeShapeType="1"/>
        </xdr:cNvSpPr>
      </xdr:nvSpPr>
      <xdr:spPr bwMode="auto">
        <a:xfrm flipV="1">
          <a:off x="14142720" y="15819120"/>
          <a:ext cx="266700" cy="365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21</xdr:col>
      <xdr:colOff>0</xdr:colOff>
      <xdr:row>91</xdr:row>
      <xdr:rowOff>0</xdr:rowOff>
    </xdr:from>
    <xdr:to>
      <xdr:col>22</xdr:col>
      <xdr:colOff>1345</xdr:colOff>
      <xdr:row>91</xdr:row>
      <xdr:rowOff>152400</xdr:rowOff>
    </xdr:to>
    <xdr:sp macro="" textlink="">
      <xdr:nvSpPr>
        <xdr:cNvPr id="107" name="Triangle 33">
          <a:extLst>
            <a:ext uri="{FF2B5EF4-FFF2-40B4-BE49-F238E27FC236}">
              <a16:creationId xmlns:a16="http://schemas.microsoft.com/office/drawing/2014/main" id="{4A580A7F-43A8-4E97-B0ED-4D9E7DF8C7BB}"/>
            </a:ext>
          </a:extLst>
        </xdr:cNvPr>
        <xdr:cNvSpPr/>
      </xdr:nvSpPr>
      <xdr:spPr>
        <a:xfrm rot="16200000">
          <a:off x="15632430" y="16653510"/>
          <a:ext cx="152400" cy="16002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152400</xdr:colOff>
      <xdr:row>91</xdr:row>
      <xdr:rowOff>76200</xdr:rowOff>
    </xdr:from>
    <xdr:to>
      <xdr:col>29</xdr:col>
      <xdr:colOff>0</xdr:colOff>
      <xdr:row>91</xdr:row>
      <xdr:rowOff>76200</xdr:rowOff>
    </xdr:to>
    <xdr:sp macro="" textlink="">
      <xdr:nvSpPr>
        <xdr:cNvPr id="108" name="Line 411">
          <a:extLst>
            <a:ext uri="{FF2B5EF4-FFF2-40B4-BE49-F238E27FC236}">
              <a16:creationId xmlns:a16="http://schemas.microsoft.com/office/drawing/2014/main" id="{2EBF3A39-8F21-4700-8AF6-BF5E5F5A9CCF}"/>
            </a:ext>
          </a:extLst>
        </xdr:cNvPr>
        <xdr:cNvSpPr>
          <a:spLocks noChangeShapeType="1"/>
        </xdr:cNvSpPr>
      </xdr:nvSpPr>
      <xdr:spPr bwMode="auto">
        <a:xfrm>
          <a:off x="15781020" y="16733520"/>
          <a:ext cx="312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91</xdr:row>
      <xdr:rowOff>76200</xdr:rowOff>
    </xdr:from>
    <xdr:to>
      <xdr:col>21</xdr:col>
      <xdr:colOff>0</xdr:colOff>
      <xdr:row>91</xdr:row>
      <xdr:rowOff>76200</xdr:rowOff>
    </xdr:to>
    <xdr:sp macro="" textlink="">
      <xdr:nvSpPr>
        <xdr:cNvPr id="109" name="Line 412">
          <a:extLst>
            <a:ext uri="{FF2B5EF4-FFF2-40B4-BE49-F238E27FC236}">
              <a16:creationId xmlns:a16="http://schemas.microsoft.com/office/drawing/2014/main" id="{6106888A-5D59-4679-B6D5-5ADD84AF5301}"/>
            </a:ext>
          </a:extLst>
        </xdr:cNvPr>
        <xdr:cNvSpPr>
          <a:spLocks noChangeShapeType="1"/>
        </xdr:cNvSpPr>
      </xdr:nvSpPr>
      <xdr:spPr bwMode="auto">
        <a:xfrm>
          <a:off x="14409420" y="16733520"/>
          <a:ext cx="121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152400</xdr:colOff>
      <xdr:row>88</xdr:row>
      <xdr:rowOff>76200</xdr:rowOff>
    </xdr:from>
    <xdr:to>
      <xdr:col>19</xdr:col>
      <xdr:colOff>0</xdr:colOff>
      <xdr:row>91</xdr:row>
      <xdr:rowOff>76200</xdr:rowOff>
    </xdr:to>
    <xdr:sp macro="" textlink="">
      <xdr:nvSpPr>
        <xdr:cNvPr id="110" name="Line 413">
          <a:extLst>
            <a:ext uri="{FF2B5EF4-FFF2-40B4-BE49-F238E27FC236}">
              <a16:creationId xmlns:a16="http://schemas.microsoft.com/office/drawing/2014/main" id="{B8471078-67BF-409F-9BB6-54BC6B14E6BC}"/>
            </a:ext>
          </a:extLst>
        </xdr:cNvPr>
        <xdr:cNvSpPr>
          <a:spLocks noChangeShapeType="1"/>
        </xdr:cNvSpPr>
      </xdr:nvSpPr>
      <xdr:spPr bwMode="auto">
        <a:xfrm>
          <a:off x="14142720" y="16184880"/>
          <a:ext cx="26670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10</xdr:col>
      <xdr:colOff>0</xdr:colOff>
      <xdr:row>58</xdr:row>
      <xdr:rowOff>152400</xdr:rowOff>
    </xdr:to>
    <xdr:sp macro="" textlink="">
      <xdr:nvSpPr>
        <xdr:cNvPr id="111" name="Square 0">
          <a:extLst>
            <a:ext uri="{FF2B5EF4-FFF2-40B4-BE49-F238E27FC236}">
              <a16:creationId xmlns:a16="http://schemas.microsoft.com/office/drawing/2014/main" id="{9355EB6C-8B37-4339-BA6E-474523FDF1A5}"/>
            </a:ext>
          </a:extLst>
        </xdr:cNvPr>
        <xdr:cNvSpPr/>
      </xdr:nvSpPr>
      <xdr:spPr>
        <a:xfrm>
          <a:off x="10713720" y="10622280"/>
          <a:ext cx="16002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58</xdr:row>
      <xdr:rowOff>76200</xdr:rowOff>
    </xdr:from>
    <xdr:to>
      <xdr:col>9</xdr:col>
      <xdr:colOff>0</xdr:colOff>
      <xdr:row>58</xdr:row>
      <xdr:rowOff>76200</xdr:rowOff>
    </xdr:to>
    <xdr:sp macro="" textlink="">
      <xdr:nvSpPr>
        <xdr:cNvPr id="112" name="Line 414">
          <a:extLst>
            <a:ext uri="{FF2B5EF4-FFF2-40B4-BE49-F238E27FC236}">
              <a16:creationId xmlns:a16="http://schemas.microsoft.com/office/drawing/2014/main" id="{26800CFF-A75B-41BA-ACBE-84F185878B3A}"/>
            </a:ext>
          </a:extLst>
        </xdr:cNvPr>
        <xdr:cNvSpPr>
          <a:spLocks noChangeShapeType="1"/>
        </xdr:cNvSpPr>
      </xdr:nvSpPr>
      <xdr:spPr bwMode="auto">
        <a:xfrm>
          <a:off x="10104120" y="1069848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12700</xdr:rowOff>
    </xdr:from>
    <xdr:to>
      <xdr:col>12</xdr:col>
      <xdr:colOff>314325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1D440-EDC9-9F86-BD6C-13C9A559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B3E0-60C6-4458-99C8-3A9F1072D720}">
  <dimension ref="A1:GW1007"/>
  <sheetViews>
    <sheetView showGridLines="0" tabSelected="1" zoomScale="68" workbookViewId="0">
      <selection activeCell="B3" sqref="B3"/>
    </sheetView>
  </sheetViews>
  <sheetFormatPr defaultRowHeight="14.5" x14ac:dyDescent="0.35"/>
  <cols>
    <col min="1" max="1" width="12.81640625" bestFit="1" customWidth="1"/>
    <col min="2" max="2" width="15.453125" bestFit="1" customWidth="1"/>
    <col min="3" max="3" width="12.6328125" bestFit="1" customWidth="1"/>
    <col min="4" max="4" width="12.1796875" bestFit="1" customWidth="1"/>
    <col min="6" max="6" width="14.90625" bestFit="1" customWidth="1"/>
    <col min="7" max="7" width="11.6328125" bestFit="1" customWidth="1"/>
    <col min="8" max="8" width="11.453125" customWidth="1"/>
    <col min="9" max="9" width="3" customWidth="1"/>
    <col min="11" max="11" width="2.36328125" customWidth="1"/>
    <col min="12" max="12" width="3.81640625" customWidth="1"/>
    <col min="14" max="14" width="12.54296875" bestFit="1" customWidth="1"/>
    <col min="15" max="15" width="2.36328125" customWidth="1"/>
    <col min="16" max="16" width="3.81640625" customWidth="1"/>
    <col min="17" max="17" width="12.6328125" bestFit="1" customWidth="1"/>
    <col min="18" max="18" width="12.54296875" bestFit="1" customWidth="1"/>
    <col min="19" max="19" width="2.36328125" customWidth="1"/>
    <col min="20" max="20" width="12.54296875" bestFit="1" customWidth="1"/>
    <col min="21" max="21" width="2.90625" customWidth="1"/>
  </cols>
  <sheetData>
    <row r="1" spans="1:21" ht="15" thickBot="1" x14ac:dyDescent="0.4"/>
    <row r="2" spans="1:21" x14ac:dyDescent="0.35"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x14ac:dyDescent="0.35">
      <c r="C3" s="131" t="s">
        <v>0</v>
      </c>
      <c r="D3" s="131"/>
      <c r="I3" s="20"/>
      <c r="U3" s="21"/>
    </row>
    <row r="4" spans="1:21" ht="15" thickBot="1" x14ac:dyDescent="0.4">
      <c r="B4" s="12" t="s">
        <v>60</v>
      </c>
      <c r="C4" s="14" t="s">
        <v>58</v>
      </c>
      <c r="D4" s="14" t="s">
        <v>59</v>
      </c>
      <c r="F4" s="15" t="s">
        <v>57</v>
      </c>
      <c r="I4" s="20"/>
      <c r="J4" s="4"/>
      <c r="Q4" s="22">
        <f>$C$8</f>
        <v>0.7</v>
      </c>
      <c r="T4" s="23"/>
      <c r="U4" s="21"/>
    </row>
    <row r="5" spans="1:21" x14ac:dyDescent="0.35">
      <c r="A5" s="132" t="s">
        <v>2</v>
      </c>
      <c r="B5" s="13" t="s">
        <v>54</v>
      </c>
      <c r="C5" s="85">
        <v>143000</v>
      </c>
      <c r="D5" s="85">
        <v>68000</v>
      </c>
      <c r="E5" s="90"/>
      <c r="F5" s="85">
        <f>SUMPRODUCT(Self_owned_stores,Probability)</f>
        <v>120500</v>
      </c>
      <c r="G5" t="s">
        <v>3</v>
      </c>
      <c r="I5" s="20"/>
      <c r="Q5" t="str">
        <f>$C$4</f>
        <v>Favorable</v>
      </c>
      <c r="U5" s="21"/>
    </row>
    <row r="6" spans="1:21" x14ac:dyDescent="0.35">
      <c r="A6" s="132"/>
      <c r="B6" s="13" t="s">
        <v>55</v>
      </c>
      <c r="C6" s="85">
        <v>132000</v>
      </c>
      <c r="D6" s="85">
        <v>82000</v>
      </c>
      <c r="E6" s="90"/>
      <c r="F6" s="85">
        <f>SUMPRODUCT(Franchise_stores,Probability)</f>
        <v>117000</v>
      </c>
      <c r="I6" s="20"/>
      <c r="T6" s="93">
        <f>SUM(M9,Q7)</f>
        <v>143000</v>
      </c>
      <c r="U6" s="21"/>
    </row>
    <row r="7" spans="1:21" x14ac:dyDescent="0.35">
      <c r="B7" s="6"/>
      <c r="C7" s="6"/>
      <c r="D7" s="6"/>
      <c r="I7" s="20"/>
      <c r="M7" t="str">
        <f>B5</f>
        <v>Self-owned stores</v>
      </c>
      <c r="Q7" s="92">
        <f>C5</f>
        <v>143000</v>
      </c>
      <c r="R7" s="90">
        <f>T6</f>
        <v>143000</v>
      </c>
      <c r="U7" s="21"/>
    </row>
    <row r="8" spans="1:21" x14ac:dyDescent="0.35">
      <c r="B8" s="16" t="s">
        <v>56</v>
      </c>
      <c r="C8" s="7">
        <v>0.7</v>
      </c>
      <c r="D8" s="5">
        <f>1-C8</f>
        <v>0.30000000000000004</v>
      </c>
      <c r="I8" s="20"/>
      <c r="U8" s="21"/>
    </row>
    <row r="9" spans="1:21" x14ac:dyDescent="0.35">
      <c r="I9" s="20"/>
      <c r="M9" s="22">
        <v>0</v>
      </c>
      <c r="N9" s="91">
        <f>IF(ABS(1-(Q4+Q9))&lt;=0.00001,Q4*R7+Q9*R12,NA())</f>
        <v>120500</v>
      </c>
      <c r="Q9" s="22">
        <f>$D$8</f>
        <v>0.30000000000000004</v>
      </c>
      <c r="U9" s="21"/>
    </row>
    <row r="10" spans="1:21" x14ac:dyDescent="0.35">
      <c r="I10" s="20"/>
      <c r="Q10" t="str">
        <f>$D$4</f>
        <v>Unfavorable</v>
      </c>
      <c r="U10" s="21"/>
    </row>
    <row r="11" spans="1:21" x14ac:dyDescent="0.35">
      <c r="I11" s="20"/>
      <c r="T11" s="93">
        <f>SUM(M9,Q12)</f>
        <v>68000</v>
      </c>
      <c r="U11" s="21"/>
    </row>
    <row r="12" spans="1:21" x14ac:dyDescent="0.35">
      <c r="I12" s="20"/>
      <c r="Q12" s="92">
        <f>D5</f>
        <v>68000</v>
      </c>
      <c r="R12" s="90">
        <f>T11</f>
        <v>68000</v>
      </c>
      <c r="U12" s="21"/>
    </row>
    <row r="13" spans="1:21" x14ac:dyDescent="0.35">
      <c r="I13" s="20"/>
      <c r="K13">
        <f>IF(J14=N9,1,IF(J14=N19,2))</f>
        <v>1</v>
      </c>
      <c r="U13" s="21"/>
    </row>
    <row r="14" spans="1:21" x14ac:dyDescent="0.35">
      <c r="I14" s="20"/>
      <c r="J14" s="51">
        <f>MAX(N9,N19)</f>
        <v>120500</v>
      </c>
      <c r="Q14" s="22">
        <f>C8</f>
        <v>0.7</v>
      </c>
      <c r="U14" s="21"/>
    </row>
    <row r="15" spans="1:21" x14ac:dyDescent="0.35">
      <c r="I15" s="20"/>
      <c r="Q15" t="str">
        <f>$C$4</f>
        <v>Favorable</v>
      </c>
      <c r="U15" s="21"/>
    </row>
    <row r="16" spans="1:21" x14ac:dyDescent="0.35">
      <c r="I16" s="20"/>
      <c r="T16" s="93">
        <f>SUM(M19,Q17)</f>
        <v>132000</v>
      </c>
      <c r="U16" s="21"/>
    </row>
    <row r="17" spans="9:21" x14ac:dyDescent="0.35">
      <c r="I17" s="20"/>
      <c r="M17" t="str">
        <f>B6</f>
        <v>Franchise stores</v>
      </c>
      <c r="Q17" s="92">
        <f>C6</f>
        <v>132000</v>
      </c>
      <c r="R17" s="90">
        <f>T16</f>
        <v>132000</v>
      </c>
      <c r="U17" s="21"/>
    </row>
    <row r="18" spans="9:21" x14ac:dyDescent="0.35">
      <c r="I18" s="20"/>
      <c r="U18" s="21"/>
    </row>
    <row r="19" spans="9:21" x14ac:dyDescent="0.35">
      <c r="I19" s="20"/>
      <c r="M19" s="22">
        <v>0</v>
      </c>
      <c r="N19" s="91">
        <f>IF(ABS(1-(Q14+Q19))&lt;=0.00001,Q14*R17+Q19*R22,NA())</f>
        <v>117000</v>
      </c>
      <c r="Q19" s="22">
        <f>D8</f>
        <v>0.30000000000000004</v>
      </c>
      <c r="U19" s="21"/>
    </row>
    <row r="20" spans="9:21" x14ac:dyDescent="0.35">
      <c r="I20" s="20"/>
      <c r="Q20" t="str">
        <f>$D$4</f>
        <v>Unfavorable</v>
      </c>
      <c r="U20" s="21"/>
    </row>
    <row r="21" spans="9:21" x14ac:dyDescent="0.35">
      <c r="I21" s="20"/>
      <c r="T21" s="93">
        <f>SUM(M19,Q22)</f>
        <v>82000</v>
      </c>
      <c r="U21" s="21"/>
    </row>
    <row r="22" spans="9:21" x14ac:dyDescent="0.35">
      <c r="I22" s="20"/>
      <c r="Q22" s="92">
        <f>D6</f>
        <v>82000</v>
      </c>
      <c r="R22" s="90">
        <f>T21</f>
        <v>82000</v>
      </c>
      <c r="U22" s="21"/>
    </row>
    <row r="23" spans="9:21" ht="15" thickBot="1" x14ac:dyDescent="0.4">
      <c r="I23" s="2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5"/>
    </row>
    <row r="1000" spans="191:205" x14ac:dyDescent="0.35">
      <c r="GI1000" s="2" t="s">
        <v>5</v>
      </c>
      <c r="GJ1000" s="2" t="s">
        <v>6</v>
      </c>
      <c r="GK1000" s="2" t="s">
        <v>7</v>
      </c>
      <c r="GL1000" s="2" t="s">
        <v>8</v>
      </c>
      <c r="GM1000" s="2" t="s">
        <v>10</v>
      </c>
      <c r="GN1000" s="2" t="s">
        <v>11</v>
      </c>
      <c r="GO1000" s="2" t="s">
        <v>12</v>
      </c>
      <c r="GP1000" s="2" t="s">
        <v>13</v>
      </c>
      <c r="GQ1000" s="2" t="s">
        <v>14</v>
      </c>
      <c r="GR1000" s="2" t="s">
        <v>15</v>
      </c>
      <c r="GS1000" s="2" t="s">
        <v>16</v>
      </c>
      <c r="GT1000" s="2" t="s">
        <v>17</v>
      </c>
      <c r="GU1000" s="2" t="s">
        <v>18</v>
      </c>
      <c r="GV1000" s="2" t="s">
        <v>19</v>
      </c>
      <c r="GW1000" s="2" t="s">
        <v>20</v>
      </c>
    </row>
    <row r="1001" spans="191:205" x14ac:dyDescent="0.35">
      <c r="GI1001" s="2">
        <v>0</v>
      </c>
      <c r="GJ1001" s="2" t="s">
        <v>9</v>
      </c>
      <c r="GK1001" s="2">
        <v>0</v>
      </c>
      <c r="GL1001" s="2">
        <v>0</v>
      </c>
      <c r="GM1001" s="2">
        <v>0</v>
      </c>
      <c r="GN1001" s="2" t="s">
        <v>21</v>
      </c>
      <c r="GO1001" s="2">
        <v>2</v>
      </c>
      <c r="GP1001" s="2">
        <v>1</v>
      </c>
      <c r="GQ1001" s="2">
        <v>2</v>
      </c>
      <c r="GR1001" s="2">
        <v>0</v>
      </c>
      <c r="GS1001" s="2">
        <v>0</v>
      </c>
      <c r="GT1001" s="2">
        <v>0</v>
      </c>
      <c r="GU1001" s="3">
        <v>9</v>
      </c>
      <c r="GV1001" s="3">
        <v>1</v>
      </c>
      <c r="GW1001" s="3" t="b">
        <v>1</v>
      </c>
    </row>
    <row r="1002" spans="191:205" x14ac:dyDescent="0.35">
      <c r="GI1002" s="2">
        <v>1</v>
      </c>
      <c r="GL1002">
        <v>0</v>
      </c>
      <c r="GM1002" s="2">
        <v>0</v>
      </c>
      <c r="GN1002" s="2" t="s">
        <v>24</v>
      </c>
      <c r="GO1002" s="2">
        <v>2</v>
      </c>
      <c r="GP1002" s="2">
        <v>3</v>
      </c>
      <c r="GQ1002" s="2">
        <v>4</v>
      </c>
      <c r="GR1002" s="2">
        <v>0</v>
      </c>
      <c r="GS1002" s="2">
        <v>0</v>
      </c>
      <c r="GT1002" s="2">
        <v>0</v>
      </c>
      <c r="GU1002" s="3">
        <v>4</v>
      </c>
      <c r="GV1002" s="3">
        <v>5</v>
      </c>
      <c r="GW1002" s="3" t="b">
        <v>1</v>
      </c>
    </row>
    <row r="1003" spans="191:205" x14ac:dyDescent="0.35">
      <c r="GI1003" s="2">
        <v>2</v>
      </c>
      <c r="GL1003">
        <v>0</v>
      </c>
      <c r="GM1003" s="2">
        <v>0</v>
      </c>
      <c r="GN1003" s="2" t="s">
        <v>24</v>
      </c>
      <c r="GO1003" s="2">
        <v>2</v>
      </c>
      <c r="GP1003" s="2">
        <v>5</v>
      </c>
      <c r="GQ1003" s="2">
        <v>6</v>
      </c>
      <c r="GR1003" s="2">
        <v>0</v>
      </c>
      <c r="GS1003" s="2">
        <v>0</v>
      </c>
      <c r="GT1003" s="2">
        <v>0</v>
      </c>
      <c r="GU1003" s="3">
        <v>14</v>
      </c>
      <c r="GV1003" s="3">
        <v>5</v>
      </c>
      <c r="GW1003" s="3" t="b">
        <v>1</v>
      </c>
    </row>
    <row r="1004" spans="191:205" x14ac:dyDescent="0.35">
      <c r="GI1004">
        <v>3</v>
      </c>
      <c r="GM1004">
        <v>1</v>
      </c>
      <c r="GN1004" t="s">
        <v>22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2</v>
      </c>
      <c r="GV1004">
        <v>9</v>
      </c>
      <c r="GW1004" t="b">
        <v>1</v>
      </c>
    </row>
    <row r="1005" spans="191:205" x14ac:dyDescent="0.35">
      <c r="GI1005">
        <v>4</v>
      </c>
      <c r="GM1005">
        <v>1</v>
      </c>
      <c r="GN1005" t="s">
        <v>22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7</v>
      </c>
      <c r="GV1005">
        <v>9</v>
      </c>
      <c r="GW1005" t="b">
        <v>1</v>
      </c>
    </row>
    <row r="1006" spans="191:205" x14ac:dyDescent="0.35">
      <c r="GI1006">
        <v>5</v>
      </c>
      <c r="GM1006">
        <v>2</v>
      </c>
      <c r="GN1006" t="s">
        <v>22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12</v>
      </c>
      <c r="GV1006">
        <v>9</v>
      </c>
      <c r="GW1006" t="b">
        <v>1</v>
      </c>
    </row>
    <row r="1007" spans="191:205" x14ac:dyDescent="0.35">
      <c r="GI1007">
        <v>6</v>
      </c>
      <c r="GM1007">
        <v>2</v>
      </c>
      <c r="GN1007" t="s">
        <v>22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17</v>
      </c>
      <c r="GV1007">
        <v>9</v>
      </c>
      <c r="GW1007" t="b">
        <v>1</v>
      </c>
    </row>
  </sheetData>
  <mergeCells count="2">
    <mergeCell ref="C3:D3"/>
    <mergeCell ref="A5:A6"/>
  </mergeCells>
  <pageMargins left="0.7" right="0.7" top="0.75" bottom="0.75" header="0.3" footer="0.3"/>
  <pageSetup paperSize="9" orientation="portrait" verticalDpi="0" r:id="rId1"/>
  <headerFooter>
    <oddFooter>&amp;l&amp;bTreePlan Student License, For Education Only&amp;r&amp;bTreePlan.com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ED58-1C21-49CE-87FB-E4F81416EEAE}">
  <dimension ref="A1:GW1018"/>
  <sheetViews>
    <sheetView topLeftCell="A6" zoomScale="68" zoomScaleNormal="70" workbookViewId="0">
      <selection activeCell="G46" sqref="G46"/>
    </sheetView>
  </sheetViews>
  <sheetFormatPr defaultColWidth="8.90625" defaultRowHeight="14.5" x14ac:dyDescent="0.35"/>
  <cols>
    <col min="1" max="1" width="14.90625" style="26" bestFit="1" customWidth="1"/>
    <col min="2" max="2" width="21.6328125" style="26" customWidth="1"/>
    <col min="3" max="3" width="15.1796875" style="26" bestFit="1" customWidth="1"/>
    <col min="4" max="4" width="27.08984375" style="26" customWidth="1"/>
    <col min="5" max="5" width="14.453125" style="26" bestFit="1" customWidth="1"/>
    <col min="6" max="6" width="20" style="26" customWidth="1"/>
    <col min="7" max="7" width="31" style="26" customWidth="1"/>
    <col min="8" max="8" width="14.08984375" style="26" bestFit="1" customWidth="1"/>
    <col min="9" max="9" width="15" style="26" bestFit="1" customWidth="1"/>
    <col min="10" max="10" width="10" style="26" bestFit="1" customWidth="1"/>
    <col min="11" max="11" width="4.36328125" style="26" customWidth="1"/>
    <col min="12" max="12" width="13" style="26" bestFit="1" customWidth="1"/>
    <col min="13" max="13" width="2.36328125" style="26" customWidth="1"/>
    <col min="14" max="14" width="3.81640625" style="26" customWidth="1"/>
    <col min="15" max="15" width="18.08984375" style="26" customWidth="1"/>
    <col min="16" max="16" width="15.08984375" style="26" bestFit="1" customWidth="1"/>
    <col min="17" max="17" width="2.36328125" style="26" customWidth="1"/>
    <col min="18" max="18" width="3.81640625" style="26" customWidth="1"/>
    <col min="19" max="19" width="8.90625" style="26"/>
    <col min="20" max="20" width="15.08984375" style="26" bestFit="1" customWidth="1"/>
    <col min="21" max="21" width="2.36328125" style="26" customWidth="1"/>
    <col min="22" max="22" width="3.81640625" style="26" customWidth="1"/>
    <col min="23" max="23" width="15.08984375" style="26" bestFit="1" customWidth="1"/>
    <col min="24" max="24" width="14.1796875" style="26" bestFit="1" customWidth="1"/>
    <col min="25" max="25" width="2.36328125" style="26" customWidth="1"/>
    <col min="26" max="26" width="15.08984375" style="88" bestFit="1" customWidth="1"/>
    <col min="27" max="27" width="4.1796875" style="26" customWidth="1"/>
    <col min="28" max="16384" width="8.90625" style="26"/>
  </cols>
  <sheetData>
    <row r="1" spans="1:27" x14ac:dyDescent="0.35">
      <c r="B1" s="29" t="s">
        <v>75</v>
      </c>
      <c r="L1" s="29" t="s">
        <v>72</v>
      </c>
    </row>
    <row r="2" spans="1:27" x14ac:dyDescent="0.35">
      <c r="L2" s="78"/>
    </row>
    <row r="3" spans="1:27" ht="15" thickBot="1" x14ac:dyDescent="0.4"/>
    <row r="4" spans="1:27" x14ac:dyDescent="0.35">
      <c r="C4" s="133" t="s">
        <v>0</v>
      </c>
      <c r="D4" s="133"/>
      <c r="K4" s="56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99"/>
      <c r="AA4" s="58"/>
    </row>
    <row r="5" spans="1:27" ht="15" thickBot="1" x14ac:dyDescent="0.4">
      <c r="B5" s="27" t="s">
        <v>60</v>
      </c>
      <c r="C5" s="28" t="s">
        <v>58</v>
      </c>
      <c r="D5" s="28" t="s">
        <v>59</v>
      </c>
      <c r="K5" s="59"/>
      <c r="L5" s="29"/>
      <c r="W5" s="55">
        <v>0.7</v>
      </c>
      <c r="Z5" s="100" t="s">
        <v>23</v>
      </c>
      <c r="AA5" s="60"/>
    </row>
    <row r="6" spans="1:27" x14ac:dyDescent="0.35">
      <c r="A6" s="132" t="s">
        <v>2</v>
      </c>
      <c r="B6" s="32" t="s">
        <v>54</v>
      </c>
      <c r="C6" s="82">
        <v>143000</v>
      </c>
      <c r="D6" s="82">
        <v>68000</v>
      </c>
      <c r="K6" s="59"/>
      <c r="W6" s="26" t="str">
        <f>C5</f>
        <v>Favorable</v>
      </c>
      <c r="AA6" s="60"/>
    </row>
    <row r="7" spans="1:27" x14ac:dyDescent="0.35">
      <c r="A7" s="132"/>
      <c r="B7" s="32" t="s">
        <v>55</v>
      </c>
      <c r="C7" s="82">
        <v>132000</v>
      </c>
      <c r="D7" s="82">
        <v>82000</v>
      </c>
      <c r="K7" s="59"/>
      <c r="S7" s="55">
        <f>C13</f>
        <v>0.35</v>
      </c>
      <c r="Z7" s="86">
        <f>SUM(O15,S10,W8)</f>
        <v>164450</v>
      </c>
      <c r="AA7" s="60"/>
    </row>
    <row r="8" spans="1:27" x14ac:dyDescent="0.35">
      <c r="K8" s="59"/>
      <c r="S8" s="26" t="str">
        <f>C18</f>
        <v>Petrol Stations</v>
      </c>
      <c r="W8" s="89">
        <f>C19</f>
        <v>164450</v>
      </c>
      <c r="X8" s="88">
        <f>Z7</f>
        <v>164450</v>
      </c>
      <c r="AA8" s="60"/>
    </row>
    <row r="9" spans="1:27" x14ac:dyDescent="0.35">
      <c r="B9" s="33" t="s">
        <v>4</v>
      </c>
      <c r="C9" s="34">
        <v>0.7</v>
      </c>
      <c r="D9" s="52">
        <f>1-C9</f>
        <v>0.30000000000000004</v>
      </c>
      <c r="K9" s="59"/>
      <c r="AA9" s="60"/>
    </row>
    <row r="10" spans="1:27" x14ac:dyDescent="0.35">
      <c r="K10" s="59"/>
      <c r="S10" s="89">
        <v>0</v>
      </c>
      <c r="T10" s="88">
        <f>IF(ABS(1-(W5+W10))&lt;=0.00001,W5*X8+W10*X13,NA())</f>
        <v>138575</v>
      </c>
      <c r="W10" s="55">
        <v>0.3</v>
      </c>
      <c r="AA10" s="60"/>
    </row>
    <row r="11" spans="1:27" x14ac:dyDescent="0.35">
      <c r="K11" s="59"/>
      <c r="W11" s="26" t="str">
        <f>D5</f>
        <v>Unfavorable</v>
      </c>
      <c r="AA11" s="60"/>
    </row>
    <row r="12" spans="1:27" ht="29.5" thickBot="1" x14ac:dyDescent="0.4">
      <c r="B12" s="44" t="s">
        <v>61</v>
      </c>
      <c r="C12" s="45" t="s">
        <v>25</v>
      </c>
      <c r="D12" s="45" t="s">
        <v>27</v>
      </c>
      <c r="E12" s="45" t="s">
        <v>26</v>
      </c>
      <c r="K12" s="59"/>
      <c r="Z12" s="86">
        <f>SUM(O15,S10,W13)</f>
        <v>78200</v>
      </c>
      <c r="AA12" s="60"/>
    </row>
    <row r="13" spans="1:27" s="37" customFormat="1" x14ac:dyDescent="0.35">
      <c r="A13" s="26"/>
      <c r="B13" s="32" t="s">
        <v>54</v>
      </c>
      <c r="C13" s="36">
        <v>0.35</v>
      </c>
      <c r="D13" s="36">
        <v>0</v>
      </c>
      <c r="E13" s="50">
        <f>1-C13</f>
        <v>0.65</v>
      </c>
      <c r="F13" s="26"/>
      <c r="G13" s="26"/>
      <c r="H13" s="26"/>
      <c r="K13" s="62"/>
      <c r="O13" s="37" t="str">
        <f>B6</f>
        <v>Self-owned stores</v>
      </c>
      <c r="W13" s="97">
        <f>F19</f>
        <v>78200</v>
      </c>
      <c r="X13" s="98">
        <f>Z12</f>
        <v>78200</v>
      </c>
      <c r="Z13" s="98"/>
      <c r="AA13" s="63"/>
    </row>
    <row r="14" spans="1:27" x14ac:dyDescent="0.35">
      <c r="B14" s="32" t="s">
        <v>55</v>
      </c>
      <c r="C14" s="36">
        <v>0.4</v>
      </c>
      <c r="D14" s="36">
        <v>0.2</v>
      </c>
      <c r="E14" s="36">
        <v>0.4</v>
      </c>
      <c r="K14" s="59"/>
      <c r="AA14" s="60"/>
    </row>
    <row r="15" spans="1:27" x14ac:dyDescent="0.35">
      <c r="K15" s="59"/>
      <c r="O15" s="89">
        <v>0</v>
      </c>
      <c r="P15" s="96">
        <f>IF(ABS(1-(S7+S17))&lt;=0.00001,S7*T10+S17*T20,NA())</f>
        <v>126826.25</v>
      </c>
      <c r="W15" s="55">
        <v>0.7</v>
      </c>
      <c r="AA15" s="60"/>
    </row>
    <row r="16" spans="1:27" x14ac:dyDescent="0.35">
      <c r="C16" s="133" t="s">
        <v>0</v>
      </c>
      <c r="D16" s="133"/>
      <c r="E16" s="133"/>
      <c r="F16" s="133"/>
      <c r="G16" s="133"/>
      <c r="H16" s="133"/>
      <c r="K16" s="59"/>
      <c r="W16" s="26" t="str">
        <f>C5</f>
        <v>Favorable</v>
      </c>
      <c r="AA16" s="60"/>
    </row>
    <row r="17" spans="1:27" ht="15" thickBot="1" x14ac:dyDescent="0.4">
      <c r="C17" s="134" t="str">
        <f>'Initial Estimates'!C4</f>
        <v>Favorable</v>
      </c>
      <c r="D17" s="134"/>
      <c r="E17" s="134"/>
      <c r="F17" s="134" t="s">
        <v>1</v>
      </c>
      <c r="G17" s="134"/>
      <c r="H17" s="134"/>
      <c r="K17" s="59"/>
      <c r="S17" s="55">
        <f>E13</f>
        <v>0.65</v>
      </c>
      <c r="Z17" s="86">
        <f>SUM(O15,S20,W18)</f>
        <v>143000</v>
      </c>
      <c r="AA17" s="60"/>
    </row>
    <row r="18" spans="1:27" ht="29.5" thickBot="1" x14ac:dyDescent="0.4">
      <c r="A18" s="37"/>
      <c r="B18" s="27" t="s">
        <v>60</v>
      </c>
      <c r="C18" s="38" t="s">
        <v>25</v>
      </c>
      <c r="D18" s="39" t="s">
        <v>27</v>
      </c>
      <c r="E18" s="39" t="s">
        <v>26</v>
      </c>
      <c r="F18" s="39" t="s">
        <v>25</v>
      </c>
      <c r="G18" s="39" t="s">
        <v>27</v>
      </c>
      <c r="H18" s="39" t="s">
        <v>26</v>
      </c>
      <c r="K18" s="59"/>
      <c r="S18" s="26" t="str">
        <f>E18</f>
        <v>Other Locations</v>
      </c>
      <c r="W18" s="89">
        <f>E19</f>
        <v>143000</v>
      </c>
      <c r="X18" s="88">
        <f>Z17</f>
        <v>143000</v>
      </c>
      <c r="AA18" s="60"/>
    </row>
    <row r="19" spans="1:27" x14ac:dyDescent="0.35">
      <c r="A19" s="132" t="s">
        <v>2</v>
      </c>
      <c r="B19" s="32" t="s">
        <v>54</v>
      </c>
      <c r="C19" s="86">
        <f>1.15*E19</f>
        <v>164450</v>
      </c>
      <c r="D19" s="86">
        <v>0</v>
      </c>
      <c r="E19" s="86">
        <f>C6</f>
        <v>143000</v>
      </c>
      <c r="F19" s="86">
        <f>1.15*H19</f>
        <v>78200</v>
      </c>
      <c r="G19" s="86">
        <v>0</v>
      </c>
      <c r="H19" s="86">
        <f>D6</f>
        <v>68000</v>
      </c>
      <c r="K19" s="59"/>
      <c r="AA19" s="60"/>
    </row>
    <row r="20" spans="1:27" x14ac:dyDescent="0.35">
      <c r="A20" s="132"/>
      <c r="B20" s="32" t="s">
        <v>55</v>
      </c>
      <c r="C20" s="86">
        <f>1.18*E20</f>
        <v>155760</v>
      </c>
      <c r="D20" s="86">
        <f>1.25*E20</f>
        <v>165000</v>
      </c>
      <c r="E20" s="86">
        <f>C7</f>
        <v>132000</v>
      </c>
      <c r="F20" s="86">
        <f>1.18*H20</f>
        <v>96760</v>
      </c>
      <c r="G20" s="86">
        <f>1.25*H20</f>
        <v>102500</v>
      </c>
      <c r="H20" s="86">
        <f>D7</f>
        <v>82000</v>
      </c>
      <c r="K20" s="59"/>
      <c r="S20" s="89">
        <v>0</v>
      </c>
      <c r="T20" s="88">
        <f>IF(ABS(1-(W15+W20))&lt;=0.00001,W15*X18+W20*X23,NA())</f>
        <v>120500</v>
      </c>
      <c r="W20" s="55">
        <v>0.3</v>
      </c>
      <c r="AA20" s="60"/>
    </row>
    <row r="21" spans="1:27" x14ac:dyDescent="0.35">
      <c r="I21" s="40"/>
      <c r="K21" s="59"/>
      <c r="W21" s="26" t="str">
        <f>D5</f>
        <v>Unfavorable</v>
      </c>
      <c r="AA21" s="60"/>
    </row>
    <row r="22" spans="1:27" x14ac:dyDescent="0.35">
      <c r="I22" s="40"/>
      <c r="K22" s="59"/>
      <c r="Z22" s="86">
        <f>SUM(O15,S20,W23)</f>
        <v>68000</v>
      </c>
      <c r="AA22" s="60"/>
    </row>
    <row r="23" spans="1:27" x14ac:dyDescent="0.35">
      <c r="C23" s="133" t="s">
        <v>0</v>
      </c>
      <c r="D23" s="133"/>
      <c r="E23" s="133"/>
      <c r="F23" s="133"/>
      <c r="G23" s="133"/>
      <c r="H23" s="133"/>
      <c r="K23" s="59"/>
      <c r="W23" s="89">
        <f>H19</f>
        <v>68000</v>
      </c>
      <c r="X23" s="88">
        <f>Z22</f>
        <v>68000</v>
      </c>
      <c r="AA23" s="60"/>
    </row>
    <row r="24" spans="1:27" ht="15" thickBot="1" x14ac:dyDescent="0.4">
      <c r="B24" s="135" t="s">
        <v>62</v>
      </c>
      <c r="C24" s="134" t="str">
        <f>C5</f>
        <v>Favorable</v>
      </c>
      <c r="D24" s="134"/>
      <c r="E24" s="134"/>
      <c r="F24" s="134" t="s">
        <v>1</v>
      </c>
      <c r="G24" s="134"/>
      <c r="H24" s="134"/>
      <c r="K24" s="59"/>
      <c r="AA24" s="60"/>
    </row>
    <row r="25" spans="1:27" ht="29.5" thickBot="1" x14ac:dyDescent="0.4">
      <c r="B25" s="136"/>
      <c r="C25" s="38" t="s">
        <v>25</v>
      </c>
      <c r="D25" s="39" t="s">
        <v>27</v>
      </c>
      <c r="E25" s="39" t="s">
        <v>26</v>
      </c>
      <c r="F25" s="39" t="s">
        <v>25</v>
      </c>
      <c r="G25" s="39" t="s">
        <v>27</v>
      </c>
      <c r="H25" s="39" t="s">
        <v>26</v>
      </c>
      <c r="K25" s="59"/>
      <c r="W25" s="55">
        <v>0.7</v>
      </c>
      <c r="AA25" s="60"/>
    </row>
    <row r="26" spans="1:27" x14ac:dyDescent="0.35">
      <c r="B26" s="32" t="s">
        <v>54</v>
      </c>
      <c r="C26" s="50">
        <f>$C$9*C13</f>
        <v>0.24499999999999997</v>
      </c>
      <c r="D26" s="50">
        <f>D13*C9</f>
        <v>0</v>
      </c>
      <c r="E26" s="50">
        <f>C9*E13</f>
        <v>0.45499999999999996</v>
      </c>
      <c r="F26" s="50">
        <f>D9*C13</f>
        <v>0.10500000000000001</v>
      </c>
      <c r="G26" s="50">
        <f>D9*D13</f>
        <v>0</v>
      </c>
      <c r="H26" s="50">
        <f>D9*E13</f>
        <v>0.19500000000000003</v>
      </c>
      <c r="K26" s="59"/>
      <c r="M26" s="26">
        <f>IF(L27=P15,1,IF(L27=P40,2))</f>
        <v>2</v>
      </c>
      <c r="W26" s="26" t="str">
        <f>C5</f>
        <v>Favorable</v>
      </c>
      <c r="AA26" s="60"/>
    </row>
    <row r="27" spans="1:27" x14ac:dyDescent="0.35">
      <c r="B27" s="32" t="s">
        <v>55</v>
      </c>
      <c r="C27" s="50">
        <f>C9*C14</f>
        <v>0.27999999999999997</v>
      </c>
      <c r="D27" s="50">
        <f>C9*D14</f>
        <v>0.13999999999999999</v>
      </c>
      <c r="E27" s="50">
        <f>C9*E14</f>
        <v>0.27999999999999997</v>
      </c>
      <c r="F27" s="50">
        <f>D9*C14</f>
        <v>0.12000000000000002</v>
      </c>
      <c r="G27" s="50">
        <f>D9*D14</f>
        <v>6.0000000000000012E-2</v>
      </c>
      <c r="H27" s="50">
        <f>D9*E14</f>
        <v>0.12000000000000002</v>
      </c>
      <c r="K27" s="59"/>
      <c r="L27" s="95">
        <f>MAX(P15,P40)</f>
        <v>131274</v>
      </c>
      <c r="S27" s="55">
        <f>C14</f>
        <v>0.4</v>
      </c>
      <c r="Z27" s="86">
        <f>SUM(O40,S30,W28)</f>
        <v>155760</v>
      </c>
      <c r="AA27" s="60"/>
    </row>
    <row r="28" spans="1:27" x14ac:dyDescent="0.35">
      <c r="K28" s="59"/>
      <c r="S28" s="26" t="str">
        <f>F25</f>
        <v>Petrol Stations</v>
      </c>
      <c r="W28" s="89">
        <f>C20</f>
        <v>155760</v>
      </c>
      <c r="X28" s="88">
        <f>Z27</f>
        <v>155760</v>
      </c>
      <c r="AA28" s="60"/>
    </row>
    <row r="29" spans="1:27" x14ac:dyDescent="0.35">
      <c r="K29" s="59"/>
      <c r="AA29" s="60"/>
    </row>
    <row r="30" spans="1:27" x14ac:dyDescent="0.35">
      <c r="C30" s="133" t="s">
        <v>0</v>
      </c>
      <c r="D30" s="133"/>
      <c r="E30" s="133"/>
      <c r="F30" s="133"/>
      <c r="G30" s="133"/>
      <c r="H30" s="133"/>
      <c r="K30" s="59"/>
      <c r="S30" s="89">
        <v>0</v>
      </c>
      <c r="T30" s="88">
        <f>IF(ABS(1-(W25+W30))&lt;=0.00001,W25*X28+W30*X33,NA())</f>
        <v>138060</v>
      </c>
      <c r="W30" s="55">
        <v>0.3</v>
      </c>
      <c r="AA30" s="60"/>
    </row>
    <row r="31" spans="1:27" ht="15" thickBot="1" x14ac:dyDescent="0.4">
      <c r="B31" s="135" t="s">
        <v>30</v>
      </c>
      <c r="C31" s="134" t="str">
        <f>C5</f>
        <v>Favorable</v>
      </c>
      <c r="D31" s="134"/>
      <c r="E31" s="134"/>
      <c r="F31" s="134" t="s">
        <v>1</v>
      </c>
      <c r="G31" s="134"/>
      <c r="H31" s="134"/>
      <c r="K31" s="59"/>
      <c r="W31" s="26" t="str">
        <f>D5</f>
        <v>Unfavorable</v>
      </c>
      <c r="AA31" s="60"/>
    </row>
    <row r="32" spans="1:27" ht="29.5" thickBot="1" x14ac:dyDescent="0.4">
      <c r="B32" s="136"/>
      <c r="C32" s="38" t="s">
        <v>25</v>
      </c>
      <c r="D32" s="39" t="s">
        <v>27</v>
      </c>
      <c r="E32" s="39" t="s">
        <v>26</v>
      </c>
      <c r="F32" s="39" t="s">
        <v>25</v>
      </c>
      <c r="G32" s="39" t="s">
        <v>27</v>
      </c>
      <c r="H32" s="39" t="s">
        <v>26</v>
      </c>
      <c r="K32" s="59"/>
      <c r="Z32" s="86">
        <f>SUM(O40,S30,W33)</f>
        <v>96760</v>
      </c>
      <c r="AA32" s="60"/>
    </row>
    <row r="33" spans="2:27" x14ac:dyDescent="0.35">
      <c r="B33" s="32" t="s">
        <v>54</v>
      </c>
      <c r="C33" s="86">
        <f>C19*C26</f>
        <v>40290.249999999993</v>
      </c>
      <c r="D33" s="86">
        <f>D26*D19</f>
        <v>0</v>
      </c>
      <c r="E33" s="86">
        <f>E19*E26</f>
        <v>65064.999999999993</v>
      </c>
      <c r="F33" s="86">
        <f>F19*F26</f>
        <v>8211</v>
      </c>
      <c r="G33" s="86">
        <f>G19*G26</f>
        <v>0</v>
      </c>
      <c r="H33" s="86">
        <f>H19*H26</f>
        <v>13260.000000000002</v>
      </c>
      <c r="I33" s="94">
        <f>SUM(C33:H33)</f>
        <v>126826.24999999999</v>
      </c>
      <c r="K33" s="59"/>
      <c r="W33" s="89">
        <f>F20</f>
        <v>96760</v>
      </c>
      <c r="X33" s="88">
        <f>Z32</f>
        <v>96760</v>
      </c>
      <c r="AA33" s="60"/>
    </row>
    <row r="34" spans="2:27" x14ac:dyDescent="0.35">
      <c r="B34" s="32" t="s">
        <v>55</v>
      </c>
      <c r="C34" s="86">
        <f>C27*C20</f>
        <v>43612.799999999996</v>
      </c>
      <c r="D34" s="86">
        <f>D20*D27</f>
        <v>23099.999999999996</v>
      </c>
      <c r="E34" s="86">
        <f>E20*E27</f>
        <v>36959.999999999993</v>
      </c>
      <c r="F34" s="86">
        <f>F27*F20</f>
        <v>11611.200000000003</v>
      </c>
      <c r="G34" s="86">
        <f>G20*G27</f>
        <v>6150.0000000000009</v>
      </c>
      <c r="H34" s="86">
        <f>H20*H27</f>
        <v>9840.0000000000018</v>
      </c>
      <c r="I34" s="94">
        <f>SUM(C34:H34)</f>
        <v>131274</v>
      </c>
      <c r="K34" s="59"/>
      <c r="AA34" s="60"/>
    </row>
    <row r="35" spans="2:27" x14ac:dyDescent="0.35">
      <c r="K35" s="59"/>
      <c r="W35" s="55">
        <v>0.7</v>
      </c>
      <c r="AA35" s="60"/>
    </row>
    <row r="36" spans="2:27" x14ac:dyDescent="0.35">
      <c r="K36" s="59"/>
      <c r="W36" s="26" t="str">
        <f>C5</f>
        <v>Favorable</v>
      </c>
      <c r="AA36" s="60"/>
    </row>
    <row r="37" spans="2:27" x14ac:dyDescent="0.35">
      <c r="K37" s="59"/>
      <c r="S37" s="55">
        <f>D14</f>
        <v>0.2</v>
      </c>
      <c r="Z37" s="86">
        <f>SUM(O40,S40,W38)</f>
        <v>165000</v>
      </c>
      <c r="AA37" s="60"/>
    </row>
    <row r="38" spans="2:27" x14ac:dyDescent="0.35">
      <c r="K38" s="59"/>
      <c r="O38" s="26" t="str">
        <f>B7</f>
        <v>Franchise stores</v>
      </c>
      <c r="S38" s="26" t="str">
        <f>G32</f>
        <v>Authorized motorcycle service stations</v>
      </c>
      <c r="W38" s="89">
        <f>D20</f>
        <v>165000</v>
      </c>
      <c r="X38" s="88">
        <f>Z37</f>
        <v>165000</v>
      </c>
      <c r="AA38" s="60"/>
    </row>
    <row r="39" spans="2:27" x14ac:dyDescent="0.35">
      <c r="K39" s="59"/>
      <c r="AA39" s="60"/>
    </row>
    <row r="40" spans="2:27" x14ac:dyDescent="0.35">
      <c r="K40" s="59"/>
      <c r="O40" s="89">
        <v>0</v>
      </c>
      <c r="P40" s="96">
        <f>IF(ABS(1-(S27+S37+S47))&lt;=0.00001,S27*T30+S37*T40+S47*T50,NA())</f>
        <v>131274</v>
      </c>
      <c r="S40" s="89">
        <v>0</v>
      </c>
      <c r="T40" s="88">
        <f>IF(ABS(1-(W35+W40))&lt;=0.00001,W35*X38+W40*X43,NA())</f>
        <v>146250</v>
      </c>
      <c r="W40" s="55">
        <v>0.3</v>
      </c>
      <c r="AA40" s="60"/>
    </row>
    <row r="41" spans="2:27" x14ac:dyDescent="0.35">
      <c r="K41" s="59"/>
      <c r="W41" s="26" t="str">
        <f>D5</f>
        <v>Unfavorable</v>
      </c>
      <c r="AA41" s="60"/>
    </row>
    <row r="42" spans="2:27" x14ac:dyDescent="0.35">
      <c r="K42" s="59"/>
      <c r="Z42" s="86">
        <f>SUM(O40,S40,W43)</f>
        <v>102500</v>
      </c>
      <c r="AA42" s="60"/>
    </row>
    <row r="43" spans="2:27" x14ac:dyDescent="0.35">
      <c r="K43" s="59"/>
      <c r="W43" s="89">
        <f>G20</f>
        <v>102500</v>
      </c>
      <c r="X43" s="88">
        <f>Z42</f>
        <v>102500</v>
      </c>
      <c r="AA43" s="60"/>
    </row>
    <row r="44" spans="2:27" x14ac:dyDescent="0.35">
      <c r="K44" s="59"/>
      <c r="AA44" s="60"/>
    </row>
    <row r="45" spans="2:27" x14ac:dyDescent="0.35">
      <c r="K45" s="59"/>
      <c r="W45" s="55">
        <v>0.7</v>
      </c>
      <c r="AA45" s="60"/>
    </row>
    <row r="46" spans="2:27" x14ac:dyDescent="0.35">
      <c r="K46" s="59"/>
      <c r="W46" s="26" t="str">
        <f>C5</f>
        <v>Favorable</v>
      </c>
      <c r="AA46" s="60"/>
    </row>
    <row r="47" spans="2:27" x14ac:dyDescent="0.35">
      <c r="K47" s="59"/>
      <c r="S47" s="55">
        <f>E14</f>
        <v>0.4</v>
      </c>
      <c r="W47" s="88"/>
      <c r="X47" s="88"/>
      <c r="Z47" s="86">
        <f>SUM(O40,S50,W48)</f>
        <v>132000</v>
      </c>
      <c r="AA47" s="60"/>
    </row>
    <row r="48" spans="2:27" x14ac:dyDescent="0.35">
      <c r="K48" s="59"/>
      <c r="S48" s="26" t="str">
        <f>H32</f>
        <v>Other Locations</v>
      </c>
      <c r="W48" s="89">
        <f>E20</f>
        <v>132000</v>
      </c>
      <c r="X48" s="88">
        <f>Z47</f>
        <v>132000</v>
      </c>
      <c r="AA48" s="60"/>
    </row>
    <row r="49" spans="11:27" x14ac:dyDescent="0.35">
      <c r="K49" s="59"/>
      <c r="AA49" s="60"/>
    </row>
    <row r="50" spans="11:27" x14ac:dyDescent="0.35">
      <c r="K50" s="59"/>
      <c r="S50" s="61">
        <v>0</v>
      </c>
      <c r="T50" s="54">
        <f>IF(ABS(1-(W45+W50))&lt;=0.00001,W45*X48+W50*X53,NA())</f>
        <v>117000</v>
      </c>
      <c r="W50" s="55">
        <v>0.3</v>
      </c>
      <c r="AA50" s="60"/>
    </row>
    <row r="51" spans="11:27" x14ac:dyDescent="0.35">
      <c r="K51" s="59"/>
      <c r="W51" s="26" t="str">
        <f>D5</f>
        <v>Unfavorable</v>
      </c>
      <c r="AA51" s="60"/>
    </row>
    <row r="52" spans="11:27" x14ac:dyDescent="0.35">
      <c r="K52" s="59"/>
      <c r="Z52" s="86">
        <f>SUM(O40,S50,W53)</f>
        <v>82000</v>
      </c>
      <c r="AA52" s="60"/>
    </row>
    <row r="53" spans="11:27" x14ac:dyDescent="0.35">
      <c r="K53" s="59"/>
      <c r="W53" s="89">
        <f>H20</f>
        <v>82000</v>
      </c>
      <c r="X53" s="88">
        <f>Z52</f>
        <v>82000</v>
      </c>
      <c r="AA53" s="60"/>
    </row>
    <row r="54" spans="11:27" ht="15" thickBot="1" x14ac:dyDescent="0.4">
      <c r="K54" s="64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101"/>
      <c r="AA54" s="66"/>
    </row>
    <row r="1000" spans="190:205" x14ac:dyDescent="0.35">
      <c r="GI1000" s="42" t="s">
        <v>5</v>
      </c>
      <c r="GJ1000" s="42" t="s">
        <v>6</v>
      </c>
      <c r="GK1000" s="42" t="s">
        <v>7</v>
      </c>
      <c r="GL1000" s="42" t="s">
        <v>8</v>
      </c>
      <c r="GM1000" s="42" t="s">
        <v>10</v>
      </c>
      <c r="GN1000" s="42" t="s">
        <v>11</v>
      </c>
      <c r="GO1000" s="42" t="s">
        <v>12</v>
      </c>
      <c r="GP1000" s="42" t="s">
        <v>13</v>
      </c>
      <c r="GQ1000" s="42" t="s">
        <v>14</v>
      </c>
      <c r="GR1000" s="42" t="s">
        <v>15</v>
      </c>
      <c r="GS1000" s="42" t="s">
        <v>16</v>
      </c>
      <c r="GT1000" s="42" t="s">
        <v>17</v>
      </c>
      <c r="GU1000" s="42" t="s">
        <v>18</v>
      </c>
      <c r="GV1000" s="42" t="s">
        <v>19</v>
      </c>
      <c r="GW1000" s="42" t="s">
        <v>20</v>
      </c>
    </row>
    <row r="1001" spans="190:205" x14ac:dyDescent="0.35">
      <c r="GH1001" s="26">
        <v>0</v>
      </c>
      <c r="GI1001" s="42">
        <v>0</v>
      </c>
      <c r="GJ1001" s="42" t="s">
        <v>9</v>
      </c>
      <c r="GK1001" s="42">
        <v>0</v>
      </c>
      <c r="GL1001" s="42">
        <v>0</v>
      </c>
      <c r="GM1001" s="42">
        <v>0</v>
      </c>
      <c r="GN1001" s="42" t="s">
        <v>21</v>
      </c>
      <c r="GO1001" s="42">
        <v>2</v>
      </c>
      <c r="GP1001" s="42">
        <v>1</v>
      </c>
      <c r="GQ1001" s="42">
        <v>2</v>
      </c>
      <c r="GR1001" s="42">
        <v>0</v>
      </c>
      <c r="GS1001" s="42">
        <v>0</v>
      </c>
      <c r="GT1001" s="42">
        <v>0</v>
      </c>
      <c r="GU1001" s="43">
        <v>21</v>
      </c>
      <c r="GV1001" s="43">
        <v>1</v>
      </c>
      <c r="GW1001" s="43" t="b">
        <v>1</v>
      </c>
    </row>
    <row r="1002" spans="190:205" x14ac:dyDescent="0.35">
      <c r="GH1002" s="26">
        <v>0</v>
      </c>
      <c r="GI1002" s="42">
        <v>1</v>
      </c>
      <c r="GL1002" s="26">
        <v>0</v>
      </c>
      <c r="GM1002" s="42">
        <v>0</v>
      </c>
      <c r="GN1002" s="42" t="s">
        <v>24</v>
      </c>
      <c r="GO1002" s="42">
        <v>2</v>
      </c>
      <c r="GP1002" s="42">
        <v>3</v>
      </c>
      <c r="GQ1002" s="42">
        <v>4</v>
      </c>
      <c r="GR1002" s="42">
        <v>0</v>
      </c>
      <c r="GS1002" s="42">
        <v>0</v>
      </c>
      <c r="GT1002" s="42">
        <v>0</v>
      </c>
      <c r="GU1002" s="43">
        <v>9</v>
      </c>
      <c r="GV1002" s="43">
        <v>5</v>
      </c>
      <c r="GW1002" s="43" t="b">
        <v>1</v>
      </c>
    </row>
    <row r="1003" spans="190:205" x14ac:dyDescent="0.35">
      <c r="GH1003" s="26">
        <v>0</v>
      </c>
      <c r="GI1003" s="42">
        <v>2</v>
      </c>
      <c r="GL1003" s="26">
        <v>0</v>
      </c>
      <c r="GM1003" s="42">
        <v>0</v>
      </c>
      <c r="GN1003" s="42" t="s">
        <v>24</v>
      </c>
      <c r="GO1003" s="42">
        <v>3</v>
      </c>
      <c r="GP1003" s="42">
        <v>9</v>
      </c>
      <c r="GQ1003" s="42">
        <v>10</v>
      </c>
      <c r="GR1003" s="42">
        <v>7</v>
      </c>
      <c r="GS1003" s="42">
        <v>0</v>
      </c>
      <c r="GT1003" s="42">
        <v>0</v>
      </c>
      <c r="GU1003" s="43">
        <v>34</v>
      </c>
      <c r="GV1003" s="43">
        <v>5</v>
      </c>
      <c r="GW1003" s="43" t="b">
        <v>1</v>
      </c>
    </row>
    <row r="1004" spans="190:205" x14ac:dyDescent="0.35">
      <c r="GH1004" s="26">
        <v>4</v>
      </c>
      <c r="GI1004" s="26">
        <v>3</v>
      </c>
      <c r="GM1004" s="26">
        <v>1</v>
      </c>
      <c r="GN1004" s="26" t="s">
        <v>24</v>
      </c>
      <c r="GO1004" s="26">
        <v>2</v>
      </c>
      <c r="GP1004" s="26">
        <v>5</v>
      </c>
      <c r="GQ1004" s="26">
        <v>6</v>
      </c>
      <c r="GR1004" s="26">
        <v>0</v>
      </c>
      <c r="GS1004" s="26">
        <v>0</v>
      </c>
      <c r="GT1004" s="26">
        <v>0</v>
      </c>
      <c r="GU1004" s="26">
        <v>4</v>
      </c>
      <c r="GV1004" s="26">
        <v>9</v>
      </c>
      <c r="GW1004" s="26" t="b">
        <v>1</v>
      </c>
    </row>
    <row r="1005" spans="190:205" x14ac:dyDescent="0.35">
      <c r="GH1005" s="26">
        <v>0</v>
      </c>
      <c r="GI1005" s="26">
        <v>4</v>
      </c>
      <c r="GM1005" s="26">
        <v>1</v>
      </c>
      <c r="GN1005" s="26" t="s">
        <v>24</v>
      </c>
      <c r="GO1005" s="26">
        <v>2</v>
      </c>
      <c r="GP1005" s="26">
        <v>14</v>
      </c>
      <c r="GQ1005" s="26">
        <v>15</v>
      </c>
      <c r="GR1005" s="26">
        <v>0</v>
      </c>
      <c r="GS1005" s="26">
        <v>0</v>
      </c>
      <c r="GT1005" s="26">
        <v>0</v>
      </c>
      <c r="GU1005" s="26">
        <v>14</v>
      </c>
      <c r="GV1005" s="26">
        <v>9</v>
      </c>
      <c r="GW1005" s="26" t="b">
        <v>1</v>
      </c>
    </row>
    <row r="1006" spans="190:205" x14ac:dyDescent="0.35">
      <c r="GH1006" s="26">
        <v>14</v>
      </c>
      <c r="GI1006" s="26">
        <v>5</v>
      </c>
      <c r="GM1006" s="26">
        <v>3</v>
      </c>
      <c r="GN1006" s="26" t="s">
        <v>22</v>
      </c>
      <c r="GO1006" s="26">
        <v>0</v>
      </c>
      <c r="GP1006" s="26">
        <v>0</v>
      </c>
      <c r="GQ1006" s="26">
        <v>0</v>
      </c>
      <c r="GR1006" s="26">
        <v>0</v>
      </c>
      <c r="GS1006" s="26">
        <v>0</v>
      </c>
      <c r="GT1006" s="26">
        <v>0</v>
      </c>
      <c r="GU1006" s="26">
        <v>2</v>
      </c>
      <c r="GV1006" s="26">
        <v>13</v>
      </c>
      <c r="GW1006" s="26" t="b">
        <v>1</v>
      </c>
    </row>
    <row r="1007" spans="190:205" x14ac:dyDescent="0.35">
      <c r="GH1007" s="26">
        <v>15</v>
      </c>
      <c r="GI1007" s="26">
        <v>6</v>
      </c>
      <c r="GM1007" s="26">
        <v>3</v>
      </c>
      <c r="GN1007" s="26" t="s">
        <v>22</v>
      </c>
      <c r="GO1007" s="26">
        <v>0</v>
      </c>
      <c r="GP1007" s="26">
        <v>0</v>
      </c>
      <c r="GQ1007" s="26">
        <v>0</v>
      </c>
      <c r="GR1007" s="26">
        <v>0</v>
      </c>
      <c r="GS1007" s="26">
        <v>0</v>
      </c>
      <c r="GT1007" s="26">
        <v>0</v>
      </c>
      <c r="GU1007" s="26">
        <v>7</v>
      </c>
      <c r="GV1007" s="26">
        <v>13</v>
      </c>
      <c r="GW1007" s="26" t="b">
        <v>1</v>
      </c>
    </row>
    <row r="1008" spans="190:205" x14ac:dyDescent="0.35">
      <c r="GH1008" s="26">
        <v>0</v>
      </c>
      <c r="GI1008" s="26">
        <v>7</v>
      </c>
      <c r="GM1008" s="26">
        <v>2</v>
      </c>
      <c r="GN1008" s="26" t="s">
        <v>24</v>
      </c>
      <c r="GO1008" s="26">
        <v>2</v>
      </c>
      <c r="GP1008" s="26">
        <v>16</v>
      </c>
      <c r="GQ1008" s="26">
        <v>17</v>
      </c>
      <c r="GR1008" s="26">
        <v>0</v>
      </c>
      <c r="GS1008" s="26">
        <v>0</v>
      </c>
      <c r="GT1008" s="26">
        <v>0</v>
      </c>
      <c r="GU1008" s="26">
        <v>44</v>
      </c>
      <c r="GV1008" s="26">
        <v>9</v>
      </c>
      <c r="GW1008" s="26" t="b">
        <v>1</v>
      </c>
    </row>
    <row r="1009" spans="190:205" x14ac:dyDescent="0.35">
      <c r="GH1009" s="26">
        <v>0</v>
      </c>
      <c r="GI1009" s="26">
        <v>8</v>
      </c>
      <c r="GM1009" s="26">
        <v>10</v>
      </c>
      <c r="GN1009" s="26" t="s">
        <v>22</v>
      </c>
      <c r="GO1009" s="26">
        <v>0</v>
      </c>
      <c r="GP1009" s="26">
        <v>0</v>
      </c>
      <c r="GQ1009" s="26">
        <v>0</v>
      </c>
      <c r="GR1009" s="26">
        <v>0</v>
      </c>
      <c r="GS1009" s="26">
        <v>0</v>
      </c>
      <c r="GT1009" s="26">
        <v>0</v>
      </c>
      <c r="GU1009" s="26">
        <v>37</v>
      </c>
      <c r="GV1009" s="26">
        <v>13</v>
      </c>
      <c r="GW1009" s="26" t="b">
        <v>1</v>
      </c>
    </row>
    <row r="1010" spans="190:205" x14ac:dyDescent="0.35">
      <c r="GH1010" s="26">
        <v>0</v>
      </c>
      <c r="GI1010" s="26">
        <v>9</v>
      </c>
      <c r="GM1010" s="26">
        <v>2</v>
      </c>
      <c r="GN1010" s="26" t="s">
        <v>24</v>
      </c>
      <c r="GO1010" s="26">
        <v>2</v>
      </c>
      <c r="GP1010" s="26">
        <v>11</v>
      </c>
      <c r="GQ1010" s="26">
        <v>12</v>
      </c>
      <c r="GR1010" s="26">
        <v>0</v>
      </c>
      <c r="GS1010" s="26">
        <v>0</v>
      </c>
      <c r="GT1010" s="26">
        <v>0</v>
      </c>
      <c r="GU1010" s="26">
        <v>24</v>
      </c>
      <c r="GV1010" s="26">
        <v>9</v>
      </c>
      <c r="GW1010" s="26" t="b">
        <v>1</v>
      </c>
    </row>
    <row r="1011" spans="190:205" x14ac:dyDescent="0.35">
      <c r="GH1011" s="26">
        <v>0</v>
      </c>
      <c r="GI1011" s="26">
        <v>10</v>
      </c>
      <c r="GM1011" s="26">
        <v>2</v>
      </c>
      <c r="GN1011" s="26" t="s">
        <v>24</v>
      </c>
      <c r="GO1011" s="26">
        <v>2</v>
      </c>
      <c r="GP1011" s="26">
        <v>13</v>
      </c>
      <c r="GQ1011" s="26">
        <v>8</v>
      </c>
      <c r="GR1011" s="26">
        <v>0</v>
      </c>
      <c r="GS1011" s="26">
        <v>0</v>
      </c>
      <c r="GT1011" s="26">
        <v>0</v>
      </c>
      <c r="GU1011" s="26">
        <v>34</v>
      </c>
      <c r="GV1011" s="26">
        <v>9</v>
      </c>
      <c r="GW1011" s="26" t="b">
        <v>1</v>
      </c>
    </row>
    <row r="1012" spans="190:205" x14ac:dyDescent="0.35">
      <c r="GH1012" s="26">
        <v>0</v>
      </c>
      <c r="GI1012" s="26">
        <v>11</v>
      </c>
      <c r="GM1012" s="26">
        <v>9</v>
      </c>
      <c r="GN1012" s="26" t="s">
        <v>22</v>
      </c>
      <c r="GO1012" s="26">
        <v>0</v>
      </c>
      <c r="GP1012" s="26">
        <v>0</v>
      </c>
      <c r="GQ1012" s="26">
        <v>0</v>
      </c>
      <c r="GR1012" s="26">
        <v>0</v>
      </c>
      <c r="GS1012" s="26">
        <v>0</v>
      </c>
      <c r="GT1012" s="26">
        <v>0</v>
      </c>
      <c r="GU1012" s="26">
        <v>22</v>
      </c>
      <c r="GV1012" s="26">
        <v>13</v>
      </c>
      <c r="GW1012" s="26" t="b">
        <v>1</v>
      </c>
    </row>
    <row r="1013" spans="190:205" x14ac:dyDescent="0.35">
      <c r="GH1013" s="26">
        <v>0</v>
      </c>
      <c r="GI1013" s="26">
        <v>12</v>
      </c>
      <c r="GM1013" s="26">
        <v>9</v>
      </c>
      <c r="GN1013" s="26" t="s">
        <v>22</v>
      </c>
      <c r="GO1013" s="26">
        <v>0</v>
      </c>
      <c r="GP1013" s="26">
        <v>0</v>
      </c>
      <c r="GQ1013" s="26">
        <v>0</v>
      </c>
      <c r="GR1013" s="26">
        <v>0</v>
      </c>
      <c r="GS1013" s="26">
        <v>0</v>
      </c>
      <c r="GT1013" s="26">
        <v>0</v>
      </c>
      <c r="GU1013" s="26">
        <v>27</v>
      </c>
      <c r="GV1013" s="26">
        <v>13</v>
      </c>
      <c r="GW1013" s="26" t="b">
        <v>1</v>
      </c>
    </row>
    <row r="1014" spans="190:205" x14ac:dyDescent="0.35">
      <c r="GH1014" s="26">
        <v>0</v>
      </c>
      <c r="GI1014" s="26">
        <v>13</v>
      </c>
      <c r="GM1014" s="26">
        <v>10</v>
      </c>
      <c r="GN1014" s="26" t="s">
        <v>22</v>
      </c>
      <c r="GO1014" s="26">
        <v>0</v>
      </c>
      <c r="GP1014" s="26">
        <v>0</v>
      </c>
      <c r="GQ1014" s="26">
        <v>0</v>
      </c>
      <c r="GR1014" s="26">
        <v>0</v>
      </c>
      <c r="GS1014" s="26">
        <v>0</v>
      </c>
      <c r="GT1014" s="26">
        <v>0</v>
      </c>
      <c r="GU1014" s="26">
        <v>32</v>
      </c>
      <c r="GV1014" s="26">
        <v>13</v>
      </c>
      <c r="GW1014" s="26" t="b">
        <v>1</v>
      </c>
    </row>
    <row r="1015" spans="190:205" x14ac:dyDescent="0.35">
      <c r="GI1015" s="26">
        <v>14</v>
      </c>
      <c r="GM1015" s="26">
        <v>4</v>
      </c>
      <c r="GN1015" s="26" t="s">
        <v>22</v>
      </c>
      <c r="GO1015" s="26">
        <v>0</v>
      </c>
      <c r="GP1015" s="26">
        <v>0</v>
      </c>
      <c r="GQ1015" s="26">
        <v>0</v>
      </c>
      <c r="GR1015" s="26">
        <v>0</v>
      </c>
      <c r="GS1015" s="26">
        <v>0</v>
      </c>
      <c r="GT1015" s="26">
        <v>0</v>
      </c>
      <c r="GU1015" s="26">
        <v>12</v>
      </c>
      <c r="GV1015" s="26">
        <v>13</v>
      </c>
      <c r="GW1015" s="26" t="b">
        <v>1</v>
      </c>
    </row>
    <row r="1016" spans="190:205" x14ac:dyDescent="0.35">
      <c r="GI1016" s="26">
        <v>15</v>
      </c>
      <c r="GM1016" s="26">
        <v>4</v>
      </c>
      <c r="GN1016" s="26" t="s">
        <v>22</v>
      </c>
      <c r="GO1016" s="26">
        <v>0</v>
      </c>
      <c r="GP1016" s="26">
        <v>0</v>
      </c>
      <c r="GQ1016" s="26">
        <v>0</v>
      </c>
      <c r="GR1016" s="26">
        <v>0</v>
      </c>
      <c r="GS1016" s="26">
        <v>0</v>
      </c>
      <c r="GT1016" s="26">
        <v>0</v>
      </c>
      <c r="GU1016" s="26">
        <v>17</v>
      </c>
      <c r="GV1016" s="26">
        <v>13</v>
      </c>
      <c r="GW1016" s="26" t="b">
        <v>1</v>
      </c>
    </row>
    <row r="1017" spans="190:205" x14ac:dyDescent="0.35">
      <c r="GI1017" s="26">
        <v>16</v>
      </c>
      <c r="GM1017" s="26">
        <v>7</v>
      </c>
      <c r="GN1017" s="26" t="s">
        <v>22</v>
      </c>
      <c r="GO1017" s="26">
        <v>0</v>
      </c>
      <c r="GP1017" s="26">
        <v>0</v>
      </c>
      <c r="GQ1017" s="26">
        <v>0</v>
      </c>
      <c r="GR1017" s="26">
        <v>0</v>
      </c>
      <c r="GS1017" s="26">
        <v>0</v>
      </c>
      <c r="GT1017" s="26">
        <v>0</v>
      </c>
      <c r="GU1017" s="26">
        <v>42</v>
      </c>
      <c r="GV1017" s="26">
        <v>13</v>
      </c>
      <c r="GW1017" s="26" t="b">
        <v>1</v>
      </c>
    </row>
    <row r="1018" spans="190:205" x14ac:dyDescent="0.35">
      <c r="GI1018" s="26">
        <v>17</v>
      </c>
      <c r="GM1018" s="26">
        <v>7</v>
      </c>
      <c r="GN1018" s="26" t="s">
        <v>22</v>
      </c>
      <c r="GO1018" s="26">
        <v>0</v>
      </c>
      <c r="GP1018" s="26">
        <v>0</v>
      </c>
      <c r="GQ1018" s="26">
        <v>0</v>
      </c>
      <c r="GR1018" s="26">
        <v>0</v>
      </c>
      <c r="GS1018" s="26">
        <v>0</v>
      </c>
      <c r="GT1018" s="26">
        <v>0</v>
      </c>
      <c r="GU1018" s="26">
        <v>47</v>
      </c>
      <c r="GV1018" s="26">
        <v>13</v>
      </c>
      <c r="GW1018" s="26" t="b">
        <v>1</v>
      </c>
    </row>
  </sheetData>
  <mergeCells count="14">
    <mergeCell ref="B24:B25"/>
    <mergeCell ref="C23:H23"/>
    <mergeCell ref="C24:E24"/>
    <mergeCell ref="F24:H24"/>
    <mergeCell ref="B31:B32"/>
    <mergeCell ref="C30:H30"/>
    <mergeCell ref="C31:E31"/>
    <mergeCell ref="F31:H31"/>
    <mergeCell ref="C4:D4"/>
    <mergeCell ref="A6:A7"/>
    <mergeCell ref="A19:A20"/>
    <mergeCell ref="C17:E17"/>
    <mergeCell ref="F17:H17"/>
    <mergeCell ref="C16:H16"/>
  </mergeCells>
  <pageMargins left="0.7" right="0.7" top="0.75" bottom="0.75" header="0.3" footer="0.3"/>
  <pageSetup paperSize="9" orientation="portrait" verticalDpi="0" r:id="rId1"/>
  <headerFooter>
    <oddFooter>&amp;l&amp;bTreePlan Student License, For Education Only&amp;r&amp;bTreePlan.com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7593-22A1-4394-A301-933D65AA918E}">
  <dimension ref="A1:GQ1035"/>
  <sheetViews>
    <sheetView zoomScale="66" zoomScaleNormal="64" workbookViewId="0">
      <selection activeCell="C57" sqref="C57"/>
    </sheetView>
  </sheetViews>
  <sheetFormatPr defaultColWidth="8.90625" defaultRowHeight="14.5" x14ac:dyDescent="0.35"/>
  <cols>
    <col min="1" max="1" width="21.81640625" style="26" customWidth="1"/>
    <col min="2" max="2" width="26.36328125" style="26" bestFit="1" customWidth="1"/>
    <col min="3" max="3" width="17.90625" style="26" bestFit="1" customWidth="1"/>
    <col min="4" max="4" width="20" style="26" customWidth="1"/>
    <col min="5" max="5" width="14.08984375" style="26" bestFit="1" customWidth="1"/>
    <col min="6" max="6" width="26.08984375" style="26" bestFit="1" customWidth="1"/>
    <col min="7" max="7" width="19.36328125" style="26" customWidth="1"/>
    <col min="8" max="8" width="15.08984375" style="26" bestFit="1" customWidth="1"/>
    <col min="9" max="9" width="15.1796875" style="26" bestFit="1" customWidth="1"/>
    <col min="10" max="10" width="12.6328125" style="26" bestFit="1" customWidth="1"/>
    <col min="11" max="11" width="3.81640625" style="26" customWidth="1"/>
    <col min="12" max="13" width="8.90625" style="26"/>
    <col min="14" max="14" width="2.36328125" style="26" customWidth="1"/>
    <col min="15" max="15" width="3.81640625" style="26" customWidth="1"/>
    <col min="16" max="17" width="8.90625" style="26"/>
    <col min="18" max="18" width="2.36328125" style="26" customWidth="1"/>
    <col min="19" max="19" width="3.81640625" style="26" customWidth="1"/>
    <col min="20" max="21" width="8.90625" style="26"/>
    <col min="22" max="22" width="2.36328125" style="26" customWidth="1"/>
    <col min="23" max="23" width="3.81640625" style="26" customWidth="1"/>
    <col min="24" max="25" width="8.90625" style="26"/>
    <col min="26" max="26" width="2.36328125" style="26" customWidth="1"/>
    <col min="27" max="27" width="3.81640625" style="26" customWidth="1"/>
    <col min="28" max="29" width="8.90625" style="26"/>
    <col min="30" max="30" width="2.36328125" style="26" customWidth="1"/>
    <col min="31" max="16384" width="8.90625" style="26"/>
  </cols>
  <sheetData>
    <row r="1" spans="1:31" ht="15" thickBot="1" x14ac:dyDescent="0.4">
      <c r="A1" s="70"/>
      <c r="B1" s="67" t="str">
        <f>Exhibit!C1</f>
        <v>Predicted locations</v>
      </c>
      <c r="C1" s="67" t="str">
        <f>Exhibit!E1</f>
        <v>Obtained locations</v>
      </c>
      <c r="E1" s="29" t="s">
        <v>29</v>
      </c>
      <c r="F1" s="72" t="str">
        <f>C14</f>
        <v>Petrol Stations</v>
      </c>
      <c r="G1" s="72" t="str">
        <f>D14</f>
        <v>Other Locations</v>
      </c>
      <c r="L1" s="29" t="s">
        <v>72</v>
      </c>
    </row>
    <row r="2" spans="1:31" x14ac:dyDescent="0.35">
      <c r="A2" s="71" t="s">
        <v>50</v>
      </c>
      <c r="B2" s="40">
        <f>Exhibit!G9</f>
        <v>0.84747266802091425</v>
      </c>
      <c r="C2" s="40">
        <f>Exhibit!H9</f>
        <v>0.8</v>
      </c>
      <c r="E2" s="46" t="str">
        <f>B7</f>
        <v>Self-owned stores</v>
      </c>
      <c r="F2" s="69">
        <v>0.35</v>
      </c>
      <c r="G2" s="69">
        <f>1-F2</f>
        <v>0.65</v>
      </c>
      <c r="L2" s="78" t="s">
        <v>71</v>
      </c>
    </row>
    <row r="5" spans="1:31" x14ac:dyDescent="0.35">
      <c r="B5"/>
      <c r="C5" s="131" t="s">
        <v>0</v>
      </c>
      <c r="D5" s="131"/>
      <c r="I5" s="29"/>
      <c r="AB5" s="77">
        <f>C10</f>
        <v>0.7</v>
      </c>
      <c r="AE5" s="31"/>
    </row>
    <row r="6" spans="1:31" ht="15" thickBot="1" x14ac:dyDescent="0.4">
      <c r="B6" s="12" t="s">
        <v>60</v>
      </c>
      <c r="C6" s="14" t="s">
        <v>58</v>
      </c>
      <c r="D6" s="14" t="s">
        <v>59</v>
      </c>
      <c r="G6"/>
      <c r="H6" s="131" t="s">
        <v>0</v>
      </c>
      <c r="I6" s="131"/>
      <c r="AB6" s="26" t="str">
        <f>$C$6</f>
        <v>Favorable</v>
      </c>
    </row>
    <row r="7" spans="1:31" ht="15" thickBot="1" x14ac:dyDescent="0.4">
      <c r="A7" s="132" t="s">
        <v>2</v>
      </c>
      <c r="B7" s="13" t="s">
        <v>54</v>
      </c>
      <c r="C7" s="1">
        <v>143000</v>
      </c>
      <c r="D7" s="1">
        <v>68000</v>
      </c>
      <c r="G7" s="12" t="s">
        <v>60</v>
      </c>
      <c r="H7" s="14" t="s">
        <v>58</v>
      </c>
      <c r="I7" s="14" t="s">
        <v>59</v>
      </c>
      <c r="X7" s="30">
        <f>C25</f>
        <v>0.6952759096411073</v>
      </c>
      <c r="AE7" s="52">
        <f>SUM(L40,P25,T15,X10,AB8)</f>
        <v>144450</v>
      </c>
    </row>
    <row r="8" spans="1:31" x14ac:dyDescent="0.35">
      <c r="A8" s="132"/>
      <c r="B8" s="13" t="s">
        <v>55</v>
      </c>
      <c r="C8" s="83">
        <v>132000</v>
      </c>
      <c r="D8" s="1">
        <v>82000</v>
      </c>
      <c r="F8" s="137" t="s">
        <v>80</v>
      </c>
      <c r="G8" s="13" t="s">
        <v>79</v>
      </c>
      <c r="H8" s="85">
        <f>'Without Consultant'!C19</f>
        <v>164450</v>
      </c>
      <c r="I8" s="85">
        <f>'Without Consultant'!F19</f>
        <v>78200</v>
      </c>
      <c r="X8" s="26" t="str">
        <f>$C$20</f>
        <v>Petrol Stations</v>
      </c>
      <c r="AB8" s="77">
        <f>'Without Consultant'!C19</f>
        <v>164450</v>
      </c>
      <c r="AC8" s="26">
        <f>AE7</f>
        <v>144450</v>
      </c>
    </row>
    <row r="9" spans="1:31" x14ac:dyDescent="0.35">
      <c r="F9" s="137"/>
      <c r="G9" s="13" t="s">
        <v>52</v>
      </c>
      <c r="H9" s="83">
        <f>'Without Consultant'!E19</f>
        <v>143000</v>
      </c>
      <c r="I9" s="85">
        <f>'Without Consultant'!H19</f>
        <v>68000</v>
      </c>
    </row>
    <row r="10" spans="1:31" x14ac:dyDescent="0.35">
      <c r="B10" s="16" t="s">
        <v>56</v>
      </c>
      <c r="C10" s="7">
        <f>G17</f>
        <v>0.7</v>
      </c>
      <c r="D10" s="5">
        <f>1-C10</f>
        <v>0.30000000000000004</v>
      </c>
      <c r="X10" s="68">
        <v>0</v>
      </c>
      <c r="Y10" s="26">
        <f>IF(ABS(1-(AB5+AB10))&lt;=0.00001,AB5*AC8+AB10*AC13,NA())</f>
        <v>118575</v>
      </c>
      <c r="AB10" s="77">
        <f>D10</f>
        <v>0.30000000000000004</v>
      </c>
    </row>
    <row r="11" spans="1:31" x14ac:dyDescent="0.35">
      <c r="AB11" s="26" t="str">
        <f>$D$6</f>
        <v>Unfavorable</v>
      </c>
    </row>
    <row r="12" spans="1:31" x14ac:dyDescent="0.35">
      <c r="B12" s="46" t="s">
        <v>63</v>
      </c>
      <c r="C12" s="49">
        <f>MAX(C7:C8)</f>
        <v>143000</v>
      </c>
      <c r="D12" s="49">
        <f>MAX(D7:D8)</f>
        <v>82000</v>
      </c>
      <c r="G12" s="46" t="s">
        <v>63</v>
      </c>
      <c r="H12" s="86">
        <f>MAX(H8:H9)</f>
        <v>164450</v>
      </c>
      <c r="I12" s="86">
        <f>MAX(I8:I9)</f>
        <v>78200</v>
      </c>
      <c r="T12" s="55">
        <f>E21</f>
        <v>0.42661543380731992</v>
      </c>
      <c r="AE12" s="52">
        <f>SUM(L40,P25,T15,X10,AB13)</f>
        <v>58200</v>
      </c>
    </row>
    <row r="13" spans="1:31" x14ac:dyDescent="0.35">
      <c r="T13" s="26" t="str">
        <f>$B$25</f>
        <v>Predict Petrol Stations</v>
      </c>
      <c r="AB13" s="77">
        <f>'Without Consultant'!F19</f>
        <v>78200</v>
      </c>
      <c r="AC13" s="26">
        <f>AE12</f>
        <v>58200</v>
      </c>
    </row>
    <row r="14" spans="1:31" x14ac:dyDescent="0.35">
      <c r="A14" s="138" t="s">
        <v>77</v>
      </c>
      <c r="B14" s="29" t="s">
        <v>35</v>
      </c>
      <c r="C14" s="72" t="str">
        <f>'Without Consultant'!C12</f>
        <v>Petrol Stations</v>
      </c>
      <c r="D14" s="72" t="str">
        <f>'Without Consultant'!E12</f>
        <v>Other Locations</v>
      </c>
      <c r="F14"/>
      <c r="G14"/>
      <c r="H14" s="105">
        <v>0.75</v>
      </c>
      <c r="I14" s="105">
        <v>1</v>
      </c>
      <c r="J14" s="105">
        <v>1.25</v>
      </c>
    </row>
    <row r="15" spans="1:31" ht="14.4" customHeight="1" x14ac:dyDescent="0.35">
      <c r="A15" s="138"/>
      <c r="B15" s="46" t="s">
        <v>64</v>
      </c>
      <c r="C15" s="36">
        <f>B2</f>
        <v>0.84747266802091425</v>
      </c>
      <c r="D15" s="50">
        <f>1-D16</f>
        <v>0.19999999999999996</v>
      </c>
      <c r="F15"/>
      <c r="G15"/>
      <c r="H15" t="s">
        <v>83</v>
      </c>
      <c r="I15" t="s">
        <v>84</v>
      </c>
      <c r="J15" t="s">
        <v>85</v>
      </c>
      <c r="T15" s="77">
        <v>0</v>
      </c>
      <c r="U15" s="26">
        <f>IF(ABS(1-(X7+X17))&lt;=0.00001,X7*Y10+X17*Y20,NA())</f>
        <v>113067.11206676302</v>
      </c>
      <c r="AB15" s="77">
        <f>C10</f>
        <v>0.7</v>
      </c>
    </row>
    <row r="16" spans="1:31" x14ac:dyDescent="0.35">
      <c r="A16" s="138"/>
      <c r="B16" s="46" t="s">
        <v>66</v>
      </c>
      <c r="C16" s="50">
        <f>1-C15</f>
        <v>0.15252733197908575</v>
      </c>
      <c r="D16" s="36">
        <f>C2</f>
        <v>0.8</v>
      </c>
      <c r="F16" s="102" t="s">
        <v>81</v>
      </c>
      <c r="G16" s="104">
        <v>20000</v>
      </c>
      <c r="H16" s="93">
        <f>$H$14*G16</f>
        <v>15000</v>
      </c>
      <c r="I16" s="93">
        <f>$I$14*G16</f>
        <v>20000</v>
      </c>
      <c r="J16" s="93">
        <f>$J$14*G16</f>
        <v>25000</v>
      </c>
      <c r="AB16" s="26" t="str">
        <f>$C$6</f>
        <v>Favorable</v>
      </c>
    </row>
    <row r="17" spans="1:31" x14ac:dyDescent="0.35">
      <c r="F17" s="102" t="s">
        <v>82</v>
      </c>
      <c r="G17" s="103">
        <v>0.7</v>
      </c>
      <c r="H17" s="9">
        <f>$H$14*G17</f>
        <v>0.52499999999999991</v>
      </c>
      <c r="I17" s="5">
        <f>$I$14*G17</f>
        <v>0.7</v>
      </c>
      <c r="J17" s="5">
        <f>$J$14*G17</f>
        <v>0.875</v>
      </c>
      <c r="X17" s="30">
        <f>D25</f>
        <v>0.30472409035889275</v>
      </c>
      <c r="AE17" s="52">
        <f>SUM(L40,P25,T15,X20,AB18)</f>
        <v>123000</v>
      </c>
    </row>
    <row r="18" spans="1:31" x14ac:dyDescent="0.35">
      <c r="X18" s="26" t="str">
        <f>$D$20</f>
        <v>Other Locations</v>
      </c>
      <c r="AB18" s="77">
        <f>'Without Consultant'!E19</f>
        <v>143000</v>
      </c>
      <c r="AC18" s="26">
        <f>AE17</f>
        <v>123000</v>
      </c>
    </row>
    <row r="20" spans="1:31" ht="14.5" customHeight="1" x14ac:dyDescent="0.35">
      <c r="A20" s="138" t="s">
        <v>78</v>
      </c>
      <c r="B20" s="29" t="s">
        <v>36</v>
      </c>
      <c r="C20" s="72" t="str">
        <f>'Without Consultant'!C18</f>
        <v>Petrol Stations</v>
      </c>
      <c r="D20" s="72" t="str">
        <f>'Without Consultant'!E18</f>
        <v>Other Locations</v>
      </c>
      <c r="E20" s="47" t="s">
        <v>38</v>
      </c>
      <c r="X20" s="68">
        <v>0</v>
      </c>
      <c r="Y20" s="26">
        <f>IF(ABS(1-(AB15+AB20))&lt;=0.00001,AB15*AC18+AB20*AC23,NA())</f>
        <v>100500</v>
      </c>
      <c r="AB20" s="77">
        <f>D10</f>
        <v>0.30000000000000004</v>
      </c>
    </row>
    <row r="21" spans="1:31" x14ac:dyDescent="0.35">
      <c r="A21" s="138"/>
      <c r="B21" s="46" t="s">
        <v>64</v>
      </c>
      <c r="C21" s="50">
        <f>C15*F2</f>
        <v>0.29661543380731997</v>
      </c>
      <c r="D21" s="50">
        <f>D15*G2</f>
        <v>0.12999999999999998</v>
      </c>
      <c r="E21" s="48">
        <f>SUM(C21:D21)</f>
        <v>0.42661543380731992</v>
      </c>
      <c r="H21" s="40"/>
      <c r="AB21" s="26" t="str">
        <f>$D$6</f>
        <v>Unfavorable</v>
      </c>
    </row>
    <row r="22" spans="1:31" x14ac:dyDescent="0.35">
      <c r="A22" s="138"/>
      <c r="B22" s="46" t="s">
        <v>66</v>
      </c>
      <c r="C22" s="50">
        <f>C16*F2</f>
        <v>5.3384566192680005E-2</v>
      </c>
      <c r="D22" s="50">
        <f>D16*G2</f>
        <v>0.52</v>
      </c>
      <c r="E22" s="48">
        <f>SUM(C22:D22)</f>
        <v>0.57338456619267997</v>
      </c>
      <c r="H22" s="40"/>
      <c r="AE22" s="52">
        <f>SUM(L40,P25,T15,X20,AB23)</f>
        <v>48000</v>
      </c>
    </row>
    <row r="23" spans="1:31" x14ac:dyDescent="0.35">
      <c r="P23" s="26" t="s">
        <v>69</v>
      </c>
      <c r="AB23" s="77">
        <f>'Without Consultant'!H19</f>
        <v>68000</v>
      </c>
      <c r="AC23" s="26">
        <f>AE22</f>
        <v>48000</v>
      </c>
    </row>
    <row r="24" spans="1:31" ht="14.5" customHeight="1" x14ac:dyDescent="0.35">
      <c r="A24" s="138" t="s">
        <v>76</v>
      </c>
      <c r="B24" s="29" t="s">
        <v>37</v>
      </c>
      <c r="C24" s="72" t="str">
        <f>C20</f>
        <v>Petrol Stations</v>
      </c>
      <c r="D24" s="72" t="str">
        <f>D20</f>
        <v>Other Locations</v>
      </c>
    </row>
    <row r="25" spans="1:31" x14ac:dyDescent="0.35">
      <c r="A25" s="138"/>
      <c r="B25" s="46" t="s">
        <v>64</v>
      </c>
      <c r="C25" s="84">
        <f>C21/E21</f>
        <v>0.6952759096411073</v>
      </c>
      <c r="D25" s="84">
        <f>D21/E21</f>
        <v>0.30472409035889275</v>
      </c>
      <c r="P25" s="61">
        <f>-C30</f>
        <v>-20000</v>
      </c>
      <c r="Q25" s="26">
        <f>IF(ABS(1-(T12+T32))&lt;=0.00001,T12*U15+T32*U35,NA())</f>
        <v>106826.25</v>
      </c>
      <c r="AB25" s="77">
        <f>C10</f>
        <v>0.7</v>
      </c>
    </row>
    <row r="26" spans="1:31" x14ac:dyDescent="0.35">
      <c r="A26" s="138"/>
      <c r="B26" s="46" t="s">
        <v>66</v>
      </c>
      <c r="C26" s="84">
        <f>C22/E22</f>
        <v>9.3104295686153277E-2</v>
      </c>
      <c r="D26" s="84">
        <f>D22/E22</f>
        <v>0.90689570431384681</v>
      </c>
      <c r="AB26" s="26" t="str">
        <f>$C$6</f>
        <v>Favorable</v>
      </c>
    </row>
    <row r="27" spans="1:31" x14ac:dyDescent="0.35">
      <c r="X27" s="30">
        <f>C26</f>
        <v>9.3104295686153277E-2</v>
      </c>
      <c r="AE27" s="52">
        <f>SUM(L40,P25,T35,X30,AB28)</f>
        <v>144450</v>
      </c>
    </row>
    <row r="28" spans="1:31" x14ac:dyDescent="0.35">
      <c r="H28" s="40"/>
      <c r="X28" s="26" t="str">
        <f>C24</f>
        <v>Petrol Stations</v>
      </c>
      <c r="AB28" s="77">
        <f>'Without Consultant'!C19</f>
        <v>164450</v>
      </c>
      <c r="AC28" s="26">
        <f>AE27</f>
        <v>144450</v>
      </c>
    </row>
    <row r="29" spans="1:31" x14ac:dyDescent="0.35">
      <c r="H29" s="40"/>
    </row>
    <row r="30" spans="1:31" x14ac:dyDescent="0.35">
      <c r="A30" s="46"/>
      <c r="B30" s="73" t="s">
        <v>44</v>
      </c>
      <c r="C30" s="86">
        <f>G16</f>
        <v>20000</v>
      </c>
      <c r="D30" s="54"/>
      <c r="X30" s="68" t="str">
        <f>'Without Consultant'!$C$18</f>
        <v>Petrol Stations</v>
      </c>
      <c r="Y30" s="26">
        <f>IF(ABS(1-(AB25+AB30))&lt;=0.00001,AB25*AC28+AB30*AC33,NA())</f>
        <v>118575</v>
      </c>
      <c r="AB30" s="77">
        <f>D10</f>
        <v>0.30000000000000004</v>
      </c>
    </row>
    <row r="31" spans="1:31" x14ac:dyDescent="0.35">
      <c r="C31" s="54"/>
      <c r="D31" s="54"/>
      <c r="AB31" s="26" t="str">
        <f>$D$6</f>
        <v>Unfavorable</v>
      </c>
    </row>
    <row r="32" spans="1:31" x14ac:dyDescent="0.35">
      <c r="A32" s="46"/>
      <c r="B32" s="73" t="s">
        <v>39</v>
      </c>
      <c r="C32" s="86">
        <f>MAX(SUMPRODUCT(C7:D7,C10:D10),SUMPRODUCT(C8:D8,C10:D10))</f>
        <v>120500</v>
      </c>
      <c r="D32" s="54"/>
      <c r="T32" s="55">
        <f>E22</f>
        <v>0.57338456619267997</v>
      </c>
      <c r="AE32" s="52">
        <f>SUM(L40,P25,T35,X30,AB33)</f>
        <v>58200</v>
      </c>
    </row>
    <row r="33" spans="1:31" x14ac:dyDescent="0.35">
      <c r="A33" s="46"/>
      <c r="B33" s="73" t="s">
        <v>40</v>
      </c>
      <c r="C33" s="86">
        <f>SUMPRODUCT(H12:I12,C10:D10)</f>
        <v>138575</v>
      </c>
      <c r="D33" s="54"/>
      <c r="T33" s="26" t="str">
        <f>$B$26</f>
        <v>Predict Other Locations</v>
      </c>
      <c r="AB33" s="77">
        <f>'Without Consultant'!F19</f>
        <v>78200</v>
      </c>
      <c r="AC33" s="26">
        <f>AE32</f>
        <v>58200</v>
      </c>
    </row>
    <row r="34" spans="1:31" x14ac:dyDescent="0.35">
      <c r="A34" s="10"/>
      <c r="B34" s="10"/>
      <c r="C34" s="54"/>
      <c r="D34" s="54" t="s">
        <v>45</v>
      </c>
    </row>
    <row r="35" spans="1:31" x14ac:dyDescent="0.35">
      <c r="A35" s="46"/>
      <c r="B35" s="73" t="s">
        <v>41</v>
      </c>
      <c r="C35" s="87">
        <f>C33-C32</f>
        <v>18075</v>
      </c>
      <c r="D35" s="87">
        <f>C35*12</f>
        <v>216900</v>
      </c>
      <c r="T35" s="77">
        <v>0</v>
      </c>
      <c r="U35" s="26">
        <f>IF(ABS(1-(X27+X37))&lt;=0.00001,X27*Y30+X37*Y40,NA())</f>
        <v>102182.86014452724</v>
      </c>
      <c r="AB35" s="77">
        <f>C10</f>
        <v>0.7</v>
      </c>
    </row>
    <row r="36" spans="1:31" x14ac:dyDescent="0.35">
      <c r="A36" s="10"/>
      <c r="B36" s="10"/>
      <c r="C36" s="54"/>
      <c r="D36" s="54"/>
      <c r="AB36" s="26" t="str">
        <f>$C$6</f>
        <v>Favorable</v>
      </c>
    </row>
    <row r="37" spans="1:31" x14ac:dyDescent="0.35">
      <c r="A37" s="46"/>
      <c r="B37" s="73" t="s">
        <v>46</v>
      </c>
      <c r="C37" s="74" t="str">
        <f>IF(C30&lt;=D35, "Worthwhile", "Not worthwhile")</f>
        <v>Worthwhile</v>
      </c>
      <c r="D37" s="54"/>
      <c r="X37" s="30">
        <f>D26</f>
        <v>0.90689570431384681</v>
      </c>
      <c r="AE37" s="52">
        <f>SUM(L40,P25,T35,X40,AB38)</f>
        <v>123000</v>
      </c>
    </row>
    <row r="38" spans="1:31" x14ac:dyDescent="0.35">
      <c r="A38" s="10"/>
      <c r="B38" s="10"/>
      <c r="C38" s="54"/>
      <c r="D38" s="54"/>
      <c r="L38" s="26" t="str">
        <f>$B$7</f>
        <v>Self-owned stores</v>
      </c>
      <c r="X38" s="26" t="str">
        <f>'Without Consultant'!$E$18</f>
        <v>Other Locations</v>
      </c>
      <c r="AB38" s="77">
        <f>'Without Consultant'!E19</f>
        <v>143000</v>
      </c>
      <c r="AC38" s="26">
        <f>AE37</f>
        <v>123000</v>
      </c>
    </row>
    <row r="39" spans="1:31" x14ac:dyDescent="0.35">
      <c r="A39" s="10"/>
      <c r="B39" s="10"/>
      <c r="C39" s="54"/>
      <c r="D39" s="54"/>
      <c r="N39" s="26">
        <f>IF(M40=Q25,1,IF(M40=Q55,2))</f>
        <v>2</v>
      </c>
    </row>
    <row r="40" spans="1:31" x14ac:dyDescent="0.35">
      <c r="A40" s="46"/>
      <c r="B40" s="73" t="s">
        <v>42</v>
      </c>
      <c r="C40" s="86">
        <f>Q25+C30</f>
        <v>126826.25</v>
      </c>
      <c r="D40" s="54"/>
      <c r="L40" s="77">
        <v>0</v>
      </c>
      <c r="M40" s="35">
        <f>MAX(Q25,Q55)</f>
        <v>126826.25</v>
      </c>
      <c r="X40" s="68">
        <v>0</v>
      </c>
      <c r="Y40" s="26">
        <f>IF(ABS(1-(AB35+AB40))&lt;=0.00001,AB35*AC38+AB40*AC43,NA())</f>
        <v>100500</v>
      </c>
      <c r="AB40" s="77">
        <f>D10</f>
        <v>0.30000000000000004</v>
      </c>
    </row>
    <row r="41" spans="1:31" x14ac:dyDescent="0.35">
      <c r="A41" s="10"/>
      <c r="B41" s="10"/>
      <c r="C41" s="54"/>
      <c r="D41" s="54" t="s">
        <v>45</v>
      </c>
      <c r="AB41" s="26" t="str">
        <f>$D$6</f>
        <v>Unfavorable</v>
      </c>
    </row>
    <row r="42" spans="1:31" x14ac:dyDescent="0.35">
      <c r="A42" s="46"/>
      <c r="B42" s="73" t="s">
        <v>43</v>
      </c>
      <c r="C42" s="87">
        <f>C40-C32</f>
        <v>6326.25</v>
      </c>
      <c r="D42" s="87">
        <f>C42*12</f>
        <v>75915</v>
      </c>
      <c r="AE42" s="52">
        <f>SUM(L40,P25,T35,X40,AB43)</f>
        <v>48000</v>
      </c>
    </row>
    <row r="43" spans="1:31" x14ac:dyDescent="0.35">
      <c r="A43" s="10"/>
      <c r="B43" s="10"/>
      <c r="C43" s="54"/>
      <c r="D43" s="54"/>
      <c r="AB43" s="77">
        <f>'Without Consultant'!H19</f>
        <v>68000</v>
      </c>
      <c r="AC43" s="26">
        <f>AE42</f>
        <v>48000</v>
      </c>
    </row>
    <row r="44" spans="1:31" x14ac:dyDescent="0.35">
      <c r="A44" s="46"/>
      <c r="B44" s="73" t="s">
        <v>47</v>
      </c>
      <c r="C44" s="74" t="str">
        <f>IF(C30&lt;=D42, "Worthwhile", "Not worthwhile")</f>
        <v>Worthwhile</v>
      </c>
      <c r="D44" s="54"/>
    </row>
    <row r="45" spans="1:31" x14ac:dyDescent="0.35">
      <c r="C45" s="54"/>
      <c r="D45" s="54"/>
      <c r="X45" s="77">
        <f>C10</f>
        <v>0.7</v>
      </c>
    </row>
    <row r="46" spans="1:31" x14ac:dyDescent="0.35">
      <c r="C46" s="54"/>
      <c r="D46" s="54"/>
      <c r="X46" s="26" t="str">
        <f>$C$6</f>
        <v>Favorable</v>
      </c>
    </row>
    <row r="47" spans="1:31" x14ac:dyDescent="0.35">
      <c r="B47" s="76" t="s">
        <v>53</v>
      </c>
      <c r="C47" s="86">
        <f>I60</f>
        <v>131274</v>
      </c>
      <c r="D47" s="54"/>
      <c r="T47" s="55">
        <f>'Without Consultant'!C13</f>
        <v>0.35</v>
      </c>
      <c r="AE47" s="52">
        <f>SUM(L40,P55,T50,X48)</f>
        <v>164450</v>
      </c>
    </row>
    <row r="48" spans="1:31" x14ac:dyDescent="0.35">
      <c r="T48" s="26" t="str">
        <f>'Without Consultant'!$C$18</f>
        <v>Petrol Stations</v>
      </c>
      <c r="X48" s="77">
        <f>'Without Consultant'!C19</f>
        <v>164450</v>
      </c>
      <c r="Y48" s="26">
        <f>AE47</f>
        <v>164450</v>
      </c>
    </row>
    <row r="50" spans="2:31" x14ac:dyDescent="0.35">
      <c r="T50" s="77">
        <v>0</v>
      </c>
      <c r="U50" s="26">
        <f>IF(ABS(1-(X45+X50))&lt;=0.00001,X45*Y48+X50*Y53,NA())</f>
        <v>138575</v>
      </c>
      <c r="X50" s="77">
        <f>D10</f>
        <v>0.30000000000000004</v>
      </c>
    </row>
    <row r="51" spans="2:31" x14ac:dyDescent="0.35">
      <c r="B51" s="76" t="s">
        <v>48</v>
      </c>
      <c r="C51" s="75" t="str">
        <f>IF(J59=1, "Go for self-owned", "Franchise model")</f>
        <v>Franchise model</v>
      </c>
      <c r="X51" s="26" t="str">
        <f>$D$6</f>
        <v>Unfavorable</v>
      </c>
    </row>
    <row r="52" spans="2:31" x14ac:dyDescent="0.35">
      <c r="AE52" s="52">
        <f>SUM(L40,P55,T50,X53)</f>
        <v>78200</v>
      </c>
    </row>
    <row r="53" spans="2:31" x14ac:dyDescent="0.35">
      <c r="P53" s="26" t="s">
        <v>70</v>
      </c>
      <c r="X53" s="77">
        <f>'Without Consultant'!F19</f>
        <v>78200</v>
      </c>
      <c r="Y53" s="26">
        <f>AE52</f>
        <v>78200</v>
      </c>
    </row>
    <row r="55" spans="2:31" x14ac:dyDescent="0.35">
      <c r="P55" s="77">
        <v>0</v>
      </c>
      <c r="Q55" s="26">
        <f>IF(ABS(1-(T47+T57))&lt;=0.00001,T47*U50+T57*U60,NA())</f>
        <v>126826.25</v>
      </c>
      <c r="X55" s="77">
        <f>C10</f>
        <v>0.7</v>
      </c>
    </row>
    <row r="56" spans="2:31" x14ac:dyDescent="0.35">
      <c r="X56" s="26" t="str">
        <f>$C$6</f>
        <v>Favorable</v>
      </c>
    </row>
    <row r="57" spans="2:31" x14ac:dyDescent="0.35">
      <c r="T57" s="55">
        <f>'Without Consultant'!E13</f>
        <v>0.65</v>
      </c>
      <c r="AE57" s="52">
        <f>SUM(L40,P55,T60,X58)</f>
        <v>143000</v>
      </c>
    </row>
    <row r="58" spans="2:31" x14ac:dyDescent="0.35">
      <c r="T58" s="26" t="str">
        <f>'Without Consultant'!$E$25</f>
        <v>Other Locations</v>
      </c>
      <c r="X58" s="77">
        <f>'Without Consultant'!E19</f>
        <v>143000</v>
      </c>
      <c r="Y58" s="26">
        <f>AE57</f>
        <v>143000</v>
      </c>
    </row>
    <row r="59" spans="2:31" x14ac:dyDescent="0.35">
      <c r="J59" s="26">
        <f>IF(I60=M40,1,IF(I60=M80,2))</f>
        <v>2</v>
      </c>
    </row>
    <row r="60" spans="2:31" x14ac:dyDescent="0.35">
      <c r="I60" s="53">
        <f>MAX(M40,M80)</f>
        <v>131274</v>
      </c>
      <c r="T60" s="77">
        <v>0</v>
      </c>
      <c r="U60" s="26">
        <f>IF(ABS(1-(X55+X60))&lt;=0.00001,X55*Y58+X60*Y63,NA())</f>
        <v>120500</v>
      </c>
      <c r="X60" s="77">
        <f>D10</f>
        <v>0.30000000000000004</v>
      </c>
    </row>
    <row r="61" spans="2:31" x14ac:dyDescent="0.35">
      <c r="X61" s="26" t="str">
        <f>$D$6</f>
        <v>Unfavorable</v>
      </c>
    </row>
    <row r="62" spans="2:31" x14ac:dyDescent="0.35">
      <c r="AE62" s="52">
        <f>SUM(L40,P55,T60,X63)</f>
        <v>68000</v>
      </c>
    </row>
    <row r="63" spans="2:31" x14ac:dyDescent="0.35">
      <c r="X63" s="77">
        <f>'Without Consultant'!H19</f>
        <v>68000</v>
      </c>
      <c r="Y63" s="26">
        <f>AE62</f>
        <v>68000</v>
      </c>
    </row>
    <row r="65" spans="12:31" x14ac:dyDescent="0.35">
      <c r="T65" s="77">
        <v>0.7</v>
      </c>
    </row>
    <row r="66" spans="12:31" x14ac:dyDescent="0.35">
      <c r="T66" s="26" t="str">
        <f>$C$6</f>
        <v>Favorable</v>
      </c>
    </row>
    <row r="67" spans="12:31" x14ac:dyDescent="0.35">
      <c r="P67" s="55">
        <f>'Without Consultant'!C14</f>
        <v>0.4</v>
      </c>
      <c r="AE67" s="52">
        <f>SUM(L80,P70,T68)</f>
        <v>155760</v>
      </c>
    </row>
    <row r="68" spans="12:31" x14ac:dyDescent="0.35">
      <c r="P68" s="26" t="str">
        <f>'Without Consultant'!$C$12</f>
        <v>Petrol Stations</v>
      </c>
      <c r="T68" s="77">
        <f>'Without Consultant'!C20</f>
        <v>155760</v>
      </c>
      <c r="U68" s="26">
        <f>AE67</f>
        <v>155760</v>
      </c>
    </row>
    <row r="70" spans="12:31" x14ac:dyDescent="0.35">
      <c r="P70" s="77">
        <v>0</v>
      </c>
      <c r="Q70" s="26">
        <f>IF(ABS(1-(T65+T70))&lt;=0.00001,T65*U68+T70*U73,NA())</f>
        <v>138060</v>
      </c>
      <c r="T70" s="77">
        <v>0.3</v>
      </c>
    </row>
    <row r="71" spans="12:31" x14ac:dyDescent="0.35">
      <c r="T71" s="26" t="str">
        <f>$D$6</f>
        <v>Unfavorable</v>
      </c>
    </row>
    <row r="72" spans="12:31" x14ac:dyDescent="0.35">
      <c r="AE72" s="52">
        <f>SUM(L80,P70,T73)</f>
        <v>96760</v>
      </c>
    </row>
    <row r="73" spans="12:31" x14ac:dyDescent="0.35">
      <c r="T73" s="77">
        <f>'Without Consultant'!F20</f>
        <v>96760</v>
      </c>
      <c r="U73" s="26">
        <f>AE72</f>
        <v>96760</v>
      </c>
    </row>
    <row r="75" spans="12:31" x14ac:dyDescent="0.35">
      <c r="T75" s="77">
        <v>0.7</v>
      </c>
    </row>
    <row r="76" spans="12:31" x14ac:dyDescent="0.35">
      <c r="T76" s="26" t="str">
        <f>$C$6</f>
        <v>Favorable</v>
      </c>
    </row>
    <row r="77" spans="12:31" x14ac:dyDescent="0.35">
      <c r="P77" s="55">
        <v>0.4</v>
      </c>
      <c r="AE77" s="52">
        <f>SUM(L80,P80,T78)</f>
        <v>132000</v>
      </c>
    </row>
    <row r="78" spans="12:31" x14ac:dyDescent="0.35">
      <c r="L78" s="26" t="str">
        <f>$B$8</f>
        <v>Franchise stores</v>
      </c>
      <c r="P78" s="26" t="str">
        <f>'Without Consultant'!$H$18</f>
        <v>Other Locations</v>
      </c>
      <c r="T78" s="77">
        <f>'Without Consultant'!E20</f>
        <v>132000</v>
      </c>
      <c r="U78" s="26">
        <f>AE77</f>
        <v>132000</v>
      </c>
    </row>
    <row r="80" spans="12:31" x14ac:dyDescent="0.35">
      <c r="L80" s="77">
        <v>0</v>
      </c>
      <c r="M80" s="35">
        <f>IF(ABS(1-(P67+P77+P87))&lt;=0.00001,P67*Q70+P77*Q80+P87*Q90,NA())</f>
        <v>131274</v>
      </c>
      <c r="P80" s="77">
        <v>0</v>
      </c>
      <c r="Q80" s="26">
        <f>IF(ABS(1-(T75+T80))&lt;=0.00001,T75*U78+T80*U83,NA())</f>
        <v>117000</v>
      </c>
      <c r="T80" s="77">
        <v>0.3</v>
      </c>
    </row>
    <row r="81" spans="16:31" x14ac:dyDescent="0.35">
      <c r="T81" s="26" t="str">
        <f>$D$6</f>
        <v>Unfavorable</v>
      </c>
    </row>
    <row r="82" spans="16:31" x14ac:dyDescent="0.35">
      <c r="AE82" s="52">
        <f>SUM(L80,P80,T83)</f>
        <v>82000</v>
      </c>
    </row>
    <row r="83" spans="16:31" x14ac:dyDescent="0.35">
      <c r="T83" s="77">
        <f>'Without Consultant'!H20</f>
        <v>82000</v>
      </c>
      <c r="U83" s="26">
        <f>AE82</f>
        <v>82000</v>
      </c>
    </row>
    <row r="85" spans="16:31" x14ac:dyDescent="0.35">
      <c r="T85" s="77">
        <v>0.7</v>
      </c>
    </row>
    <row r="86" spans="16:31" x14ac:dyDescent="0.35">
      <c r="T86" s="26" t="str">
        <f>$C$6</f>
        <v>Favorable</v>
      </c>
    </row>
    <row r="87" spans="16:31" x14ac:dyDescent="0.35">
      <c r="P87" s="55">
        <v>0.2</v>
      </c>
      <c r="AE87" s="52">
        <f>SUM(L80,P90,T88)</f>
        <v>165000</v>
      </c>
    </row>
    <row r="88" spans="16:31" x14ac:dyDescent="0.35">
      <c r="P88" s="26" t="str">
        <f>'Without Consultant'!$G$18</f>
        <v>Authorized motorcycle service stations</v>
      </c>
      <c r="T88" s="77">
        <f>'Without Consultant'!D20</f>
        <v>165000</v>
      </c>
      <c r="U88" s="26">
        <f>AE87</f>
        <v>165000</v>
      </c>
    </row>
    <row r="90" spans="16:31" x14ac:dyDescent="0.35">
      <c r="P90" s="77">
        <v>0</v>
      </c>
      <c r="Q90" s="26">
        <f>IF(ABS(1-(T85+T90))&lt;=0.00001,T85*U88+T90*U93,NA())</f>
        <v>146250</v>
      </c>
      <c r="T90" s="77">
        <v>0.3</v>
      </c>
    </row>
    <row r="91" spans="16:31" x14ac:dyDescent="0.35">
      <c r="T91" s="26" t="str">
        <f>$D$6</f>
        <v>Unfavorable</v>
      </c>
    </row>
    <row r="92" spans="16:31" x14ac:dyDescent="0.35">
      <c r="AE92" s="26">
        <f>SUM(L80,P90,T93)</f>
        <v>102500</v>
      </c>
    </row>
    <row r="93" spans="16:31" x14ac:dyDescent="0.35">
      <c r="T93" s="77">
        <f>'Without Consultant'!G20</f>
        <v>102500</v>
      </c>
      <c r="U93" s="26">
        <f>AE92</f>
        <v>102500</v>
      </c>
    </row>
    <row r="1001" spans="184:199" x14ac:dyDescent="0.35">
      <c r="GC1001" s="42" t="s">
        <v>5</v>
      </c>
      <c r="GD1001" s="42" t="s">
        <v>6</v>
      </c>
      <c r="GE1001" s="42" t="s">
        <v>7</v>
      </c>
      <c r="GF1001" s="42" t="s">
        <v>8</v>
      </c>
      <c r="GG1001" s="42" t="s">
        <v>10</v>
      </c>
      <c r="GH1001" s="42" t="s">
        <v>11</v>
      </c>
      <c r="GI1001" s="42" t="s">
        <v>12</v>
      </c>
      <c r="GJ1001" s="42" t="s">
        <v>13</v>
      </c>
      <c r="GK1001" s="42" t="s">
        <v>14</v>
      </c>
      <c r="GL1001" s="42" t="s">
        <v>15</v>
      </c>
      <c r="GM1001" s="42" t="s">
        <v>16</v>
      </c>
      <c r="GN1001" s="42" t="s">
        <v>17</v>
      </c>
      <c r="GO1001" s="42" t="s">
        <v>18</v>
      </c>
      <c r="GP1001" s="42" t="s">
        <v>19</v>
      </c>
      <c r="GQ1001" s="42" t="s">
        <v>20</v>
      </c>
    </row>
    <row r="1002" spans="184:199" x14ac:dyDescent="0.35">
      <c r="GB1002" s="26">
        <v>0</v>
      </c>
      <c r="GC1002" s="42">
        <v>0</v>
      </c>
      <c r="GD1002" s="42" t="s">
        <v>9</v>
      </c>
      <c r="GE1002" s="42">
        <v>0</v>
      </c>
      <c r="GF1002" s="42">
        <v>0</v>
      </c>
      <c r="GG1002" s="42">
        <v>0</v>
      </c>
      <c r="GH1002" s="42" t="s">
        <v>21</v>
      </c>
      <c r="GI1002" s="42">
        <v>2</v>
      </c>
      <c r="GJ1002" s="42">
        <v>1</v>
      </c>
      <c r="GK1002" s="42">
        <v>2</v>
      </c>
      <c r="GL1002" s="42">
        <v>0</v>
      </c>
      <c r="GM1002" s="42">
        <v>0</v>
      </c>
      <c r="GN1002" s="42">
        <v>0</v>
      </c>
      <c r="GO1002" s="43">
        <v>54</v>
      </c>
      <c r="GP1002" s="43">
        <v>1</v>
      </c>
      <c r="GQ1002" s="43" t="b">
        <v>1</v>
      </c>
    </row>
    <row r="1003" spans="184:199" x14ac:dyDescent="0.35">
      <c r="GB1003" s="26">
        <v>0</v>
      </c>
      <c r="GC1003" s="42">
        <v>1</v>
      </c>
      <c r="GF1003" s="26">
        <v>0</v>
      </c>
      <c r="GG1003" s="42">
        <v>0</v>
      </c>
      <c r="GH1003" s="42" t="s">
        <v>21</v>
      </c>
      <c r="GI1003" s="42">
        <v>2</v>
      </c>
      <c r="GJ1003" s="42">
        <v>3</v>
      </c>
      <c r="GK1003" s="42">
        <v>4</v>
      </c>
      <c r="GL1003" s="42">
        <v>0</v>
      </c>
      <c r="GM1003" s="42">
        <v>0</v>
      </c>
      <c r="GN1003" s="42">
        <v>0</v>
      </c>
      <c r="GO1003" s="43">
        <v>34</v>
      </c>
      <c r="GP1003" s="43">
        <v>5</v>
      </c>
      <c r="GQ1003" s="43" t="b">
        <v>1</v>
      </c>
    </row>
    <row r="1004" spans="184:199" x14ac:dyDescent="0.35">
      <c r="GB1004" s="26">
        <v>0</v>
      </c>
      <c r="GC1004" s="42">
        <v>2</v>
      </c>
      <c r="GF1004" s="26">
        <v>0</v>
      </c>
      <c r="GG1004" s="42">
        <v>0</v>
      </c>
      <c r="GH1004" s="26" t="s">
        <v>24</v>
      </c>
      <c r="GI1004" s="26">
        <v>3</v>
      </c>
      <c r="GJ1004" s="26">
        <v>25</v>
      </c>
      <c r="GK1004" s="26">
        <v>26</v>
      </c>
      <c r="GL1004" s="42">
        <v>31</v>
      </c>
      <c r="GM1004" s="42">
        <v>0</v>
      </c>
      <c r="GN1004" s="42">
        <v>0</v>
      </c>
      <c r="GO1004" s="43">
        <v>74</v>
      </c>
      <c r="GP1004" s="43">
        <v>5</v>
      </c>
      <c r="GQ1004" s="43" t="b">
        <v>1</v>
      </c>
    </row>
    <row r="1005" spans="184:199" x14ac:dyDescent="0.35">
      <c r="GB1005" s="26">
        <v>0</v>
      </c>
      <c r="GC1005" s="26">
        <v>3</v>
      </c>
      <c r="GF1005" s="26">
        <v>0</v>
      </c>
      <c r="GG1005" s="26">
        <v>1</v>
      </c>
      <c r="GH1005" s="26" t="s">
        <v>24</v>
      </c>
      <c r="GI1005" s="26">
        <v>2</v>
      </c>
      <c r="GJ1005" s="26">
        <v>5</v>
      </c>
      <c r="GK1005" s="26">
        <v>6</v>
      </c>
      <c r="GL1005" s="26">
        <v>0</v>
      </c>
      <c r="GM1005" s="26">
        <v>0</v>
      </c>
      <c r="GN1005" s="26">
        <v>0</v>
      </c>
      <c r="GO1005" s="26">
        <v>19</v>
      </c>
      <c r="GP1005" s="26">
        <v>9</v>
      </c>
      <c r="GQ1005" s="26" t="b">
        <v>1</v>
      </c>
    </row>
    <row r="1006" spans="184:199" x14ac:dyDescent="0.35">
      <c r="GB1006" s="26">
        <v>0</v>
      </c>
      <c r="GC1006" s="26">
        <v>4</v>
      </c>
      <c r="GF1006" s="26">
        <v>0</v>
      </c>
      <c r="GG1006" s="26">
        <v>1</v>
      </c>
      <c r="GH1006" s="26" t="s">
        <v>24</v>
      </c>
      <c r="GI1006" s="26">
        <v>2</v>
      </c>
      <c r="GJ1006" s="26">
        <v>19</v>
      </c>
      <c r="GK1006" s="26">
        <v>20</v>
      </c>
      <c r="GL1006" s="26">
        <v>0</v>
      </c>
      <c r="GM1006" s="26">
        <v>0</v>
      </c>
      <c r="GN1006" s="26">
        <v>0</v>
      </c>
      <c r="GO1006" s="26">
        <v>49</v>
      </c>
      <c r="GP1006" s="26">
        <v>9</v>
      </c>
      <c r="GQ1006" s="26" t="b">
        <v>1</v>
      </c>
    </row>
    <row r="1007" spans="184:199" x14ac:dyDescent="0.35">
      <c r="GB1007" s="26">
        <v>0</v>
      </c>
      <c r="GC1007" s="26">
        <v>5</v>
      </c>
      <c r="GG1007" s="26">
        <v>3</v>
      </c>
      <c r="GH1007" s="26" t="s">
        <v>24</v>
      </c>
      <c r="GI1007" s="26">
        <v>2</v>
      </c>
      <c r="GJ1007" s="26">
        <v>7</v>
      </c>
      <c r="GK1007" s="26">
        <v>8</v>
      </c>
      <c r="GL1007" s="26">
        <v>0</v>
      </c>
      <c r="GM1007" s="26">
        <v>0</v>
      </c>
      <c r="GN1007" s="26">
        <v>0</v>
      </c>
      <c r="GO1007" s="26">
        <v>9</v>
      </c>
      <c r="GP1007" s="26">
        <v>13</v>
      </c>
      <c r="GQ1007" s="26" t="b">
        <v>1</v>
      </c>
    </row>
    <row r="1008" spans="184:199" x14ac:dyDescent="0.35">
      <c r="GB1008" s="26">
        <v>0</v>
      </c>
      <c r="GC1008" s="26">
        <v>6</v>
      </c>
      <c r="GG1008" s="26">
        <v>3</v>
      </c>
      <c r="GH1008" s="26" t="s">
        <v>24</v>
      </c>
      <c r="GI1008" s="26">
        <v>2</v>
      </c>
      <c r="GJ1008" s="26">
        <v>13</v>
      </c>
      <c r="GK1008" s="26">
        <v>14</v>
      </c>
      <c r="GL1008" s="26">
        <v>0</v>
      </c>
      <c r="GM1008" s="26">
        <v>0</v>
      </c>
      <c r="GN1008" s="26">
        <v>0</v>
      </c>
      <c r="GO1008" s="26">
        <v>29</v>
      </c>
      <c r="GP1008" s="26">
        <v>13</v>
      </c>
      <c r="GQ1008" s="26" t="b">
        <v>1</v>
      </c>
    </row>
    <row r="1009" spans="184:199" x14ac:dyDescent="0.35">
      <c r="GB1009" s="26">
        <v>0</v>
      </c>
      <c r="GC1009" s="26">
        <v>7</v>
      </c>
      <c r="GG1009" s="26">
        <v>5</v>
      </c>
      <c r="GH1009" s="26" t="s">
        <v>24</v>
      </c>
      <c r="GI1009" s="26">
        <v>2</v>
      </c>
      <c r="GJ1009" s="26">
        <v>9</v>
      </c>
      <c r="GK1009" s="26">
        <v>10</v>
      </c>
      <c r="GL1009" s="26">
        <v>0</v>
      </c>
      <c r="GM1009" s="26">
        <v>0</v>
      </c>
      <c r="GN1009" s="26">
        <v>0</v>
      </c>
      <c r="GO1009" s="26">
        <v>4</v>
      </c>
      <c r="GP1009" s="26">
        <v>17</v>
      </c>
      <c r="GQ1009" s="26" t="b">
        <v>1</v>
      </c>
    </row>
    <row r="1010" spans="184:199" x14ac:dyDescent="0.35">
      <c r="GB1010" s="26">
        <v>0</v>
      </c>
      <c r="GC1010" s="26">
        <v>8</v>
      </c>
      <c r="GG1010" s="26">
        <v>5</v>
      </c>
      <c r="GH1010" s="26" t="s">
        <v>24</v>
      </c>
      <c r="GI1010" s="26">
        <v>2</v>
      </c>
      <c r="GJ1010" s="26">
        <v>11</v>
      </c>
      <c r="GK1010" s="26">
        <v>12</v>
      </c>
      <c r="GL1010" s="26">
        <v>0</v>
      </c>
      <c r="GM1010" s="26">
        <v>0</v>
      </c>
      <c r="GN1010" s="26">
        <v>0</v>
      </c>
      <c r="GO1010" s="26">
        <v>14</v>
      </c>
      <c r="GP1010" s="26">
        <v>17</v>
      </c>
      <c r="GQ1010" s="26" t="b">
        <v>1</v>
      </c>
    </row>
    <row r="1011" spans="184:199" x14ac:dyDescent="0.35">
      <c r="GB1011" s="26">
        <v>0</v>
      </c>
      <c r="GC1011" s="26">
        <v>9</v>
      </c>
      <c r="GG1011" s="26">
        <v>7</v>
      </c>
      <c r="GH1011" s="26" t="s">
        <v>22</v>
      </c>
      <c r="GI1011" s="26">
        <v>0</v>
      </c>
      <c r="GJ1011" s="26">
        <v>0</v>
      </c>
      <c r="GK1011" s="26">
        <v>0</v>
      </c>
      <c r="GL1011" s="26">
        <v>0</v>
      </c>
      <c r="GM1011" s="26">
        <v>0</v>
      </c>
      <c r="GN1011" s="26">
        <v>0</v>
      </c>
      <c r="GO1011" s="26">
        <v>2</v>
      </c>
      <c r="GP1011" s="26">
        <v>21</v>
      </c>
      <c r="GQ1011" s="26" t="b">
        <v>1</v>
      </c>
    </row>
    <row r="1012" spans="184:199" x14ac:dyDescent="0.35">
      <c r="GB1012" s="26">
        <v>0</v>
      </c>
      <c r="GC1012" s="26">
        <v>10</v>
      </c>
      <c r="GG1012" s="26">
        <v>7</v>
      </c>
      <c r="GH1012" s="26" t="s">
        <v>22</v>
      </c>
      <c r="GI1012" s="26">
        <v>0</v>
      </c>
      <c r="GJ1012" s="26">
        <v>0</v>
      </c>
      <c r="GK1012" s="26">
        <v>0</v>
      </c>
      <c r="GL1012" s="26">
        <v>0</v>
      </c>
      <c r="GM1012" s="26">
        <v>0</v>
      </c>
      <c r="GN1012" s="26">
        <v>0</v>
      </c>
      <c r="GO1012" s="26">
        <v>7</v>
      </c>
      <c r="GP1012" s="26">
        <v>21</v>
      </c>
      <c r="GQ1012" s="26" t="b">
        <v>1</v>
      </c>
    </row>
    <row r="1013" spans="184:199" x14ac:dyDescent="0.35">
      <c r="GB1013" s="26">
        <v>0</v>
      </c>
      <c r="GC1013" s="26">
        <v>11</v>
      </c>
      <c r="GG1013" s="26">
        <v>8</v>
      </c>
      <c r="GH1013" s="26" t="s">
        <v>22</v>
      </c>
      <c r="GI1013" s="26">
        <v>0</v>
      </c>
      <c r="GJ1013" s="26">
        <v>0</v>
      </c>
      <c r="GK1013" s="26">
        <v>0</v>
      </c>
      <c r="GL1013" s="26">
        <v>0</v>
      </c>
      <c r="GM1013" s="26">
        <v>0</v>
      </c>
      <c r="GN1013" s="26">
        <v>0</v>
      </c>
      <c r="GO1013" s="26">
        <v>12</v>
      </c>
      <c r="GP1013" s="26">
        <v>21</v>
      </c>
      <c r="GQ1013" s="26" t="b">
        <v>1</v>
      </c>
    </row>
    <row r="1014" spans="184:199" x14ac:dyDescent="0.35">
      <c r="GB1014" s="26">
        <v>0</v>
      </c>
      <c r="GC1014" s="26">
        <v>12</v>
      </c>
      <c r="GG1014" s="26">
        <v>8</v>
      </c>
      <c r="GH1014" s="26" t="s">
        <v>22</v>
      </c>
      <c r="GI1014" s="26">
        <v>0</v>
      </c>
      <c r="GJ1014" s="26">
        <v>0</v>
      </c>
      <c r="GK1014" s="26">
        <v>0</v>
      </c>
      <c r="GL1014" s="26">
        <v>0</v>
      </c>
      <c r="GM1014" s="26">
        <v>0</v>
      </c>
      <c r="GN1014" s="26">
        <v>0</v>
      </c>
      <c r="GO1014" s="26">
        <v>17</v>
      </c>
      <c r="GP1014" s="26">
        <v>21</v>
      </c>
      <c r="GQ1014" s="26" t="b">
        <v>1</v>
      </c>
    </row>
    <row r="1015" spans="184:199" x14ac:dyDescent="0.35">
      <c r="GB1015" s="26">
        <v>0</v>
      </c>
      <c r="GC1015" s="26">
        <v>13</v>
      </c>
      <c r="GG1015" s="26">
        <v>6</v>
      </c>
      <c r="GH1015" s="26" t="s">
        <v>24</v>
      </c>
      <c r="GI1015" s="26">
        <v>2</v>
      </c>
      <c r="GJ1015" s="26">
        <v>15</v>
      </c>
      <c r="GK1015" s="26">
        <v>16</v>
      </c>
      <c r="GL1015" s="26">
        <v>0</v>
      </c>
      <c r="GM1015" s="26">
        <v>0</v>
      </c>
      <c r="GN1015" s="26">
        <v>0</v>
      </c>
      <c r="GO1015" s="26">
        <v>24</v>
      </c>
      <c r="GP1015" s="26">
        <v>17</v>
      </c>
      <c r="GQ1015" s="26" t="b">
        <v>1</v>
      </c>
    </row>
    <row r="1016" spans="184:199" x14ac:dyDescent="0.35">
      <c r="GB1016" s="26">
        <v>0</v>
      </c>
      <c r="GC1016" s="26">
        <v>14</v>
      </c>
      <c r="GG1016" s="26">
        <v>6</v>
      </c>
      <c r="GH1016" s="26" t="s">
        <v>24</v>
      </c>
      <c r="GI1016" s="26">
        <v>2</v>
      </c>
      <c r="GJ1016" s="26">
        <v>17</v>
      </c>
      <c r="GK1016" s="26">
        <v>18</v>
      </c>
      <c r="GL1016" s="26">
        <v>0</v>
      </c>
      <c r="GM1016" s="26">
        <v>0</v>
      </c>
      <c r="GN1016" s="26">
        <v>0</v>
      </c>
      <c r="GO1016" s="26">
        <v>34</v>
      </c>
      <c r="GP1016" s="26">
        <v>17</v>
      </c>
      <c r="GQ1016" s="26" t="b">
        <v>1</v>
      </c>
    </row>
    <row r="1017" spans="184:199" x14ac:dyDescent="0.35">
      <c r="GB1017" s="26">
        <v>0</v>
      </c>
      <c r="GC1017" s="26">
        <v>15</v>
      </c>
      <c r="GG1017" s="26">
        <v>13</v>
      </c>
      <c r="GH1017" s="26" t="s">
        <v>22</v>
      </c>
      <c r="GI1017" s="26">
        <v>0</v>
      </c>
      <c r="GJ1017" s="26">
        <v>0</v>
      </c>
      <c r="GK1017" s="26">
        <v>0</v>
      </c>
      <c r="GL1017" s="26">
        <v>0</v>
      </c>
      <c r="GM1017" s="26">
        <v>0</v>
      </c>
      <c r="GN1017" s="26">
        <v>0</v>
      </c>
      <c r="GO1017" s="26">
        <v>22</v>
      </c>
      <c r="GP1017" s="26">
        <v>21</v>
      </c>
      <c r="GQ1017" s="26" t="b">
        <v>1</v>
      </c>
    </row>
    <row r="1018" spans="184:199" x14ac:dyDescent="0.35">
      <c r="GB1018" s="26">
        <v>0</v>
      </c>
      <c r="GC1018" s="26">
        <v>16</v>
      </c>
      <c r="GG1018" s="26">
        <v>13</v>
      </c>
      <c r="GH1018" s="26" t="s">
        <v>22</v>
      </c>
      <c r="GI1018" s="26">
        <v>0</v>
      </c>
      <c r="GJ1018" s="26">
        <v>0</v>
      </c>
      <c r="GK1018" s="26">
        <v>0</v>
      </c>
      <c r="GL1018" s="26">
        <v>0</v>
      </c>
      <c r="GM1018" s="26">
        <v>0</v>
      </c>
      <c r="GN1018" s="26">
        <v>0</v>
      </c>
      <c r="GO1018" s="26">
        <v>27</v>
      </c>
      <c r="GP1018" s="26">
        <v>21</v>
      </c>
      <c r="GQ1018" s="26" t="b">
        <v>1</v>
      </c>
    </row>
    <row r="1019" spans="184:199" x14ac:dyDescent="0.35">
      <c r="GB1019" s="26">
        <v>0</v>
      </c>
      <c r="GC1019" s="26">
        <v>17</v>
      </c>
      <c r="GG1019" s="26">
        <v>14</v>
      </c>
      <c r="GH1019" s="26" t="s">
        <v>22</v>
      </c>
      <c r="GI1019" s="26">
        <v>0</v>
      </c>
      <c r="GJ1019" s="26">
        <v>0</v>
      </c>
      <c r="GK1019" s="26">
        <v>0</v>
      </c>
      <c r="GL1019" s="26">
        <v>0</v>
      </c>
      <c r="GM1019" s="26">
        <v>0</v>
      </c>
      <c r="GN1019" s="26">
        <v>0</v>
      </c>
      <c r="GO1019" s="26">
        <v>32</v>
      </c>
      <c r="GP1019" s="26">
        <v>21</v>
      </c>
      <c r="GQ1019" s="26" t="b">
        <v>1</v>
      </c>
    </row>
    <row r="1020" spans="184:199" x14ac:dyDescent="0.35">
      <c r="GB1020" s="26">
        <v>0</v>
      </c>
      <c r="GC1020" s="26">
        <v>18</v>
      </c>
      <c r="GG1020" s="26">
        <v>14</v>
      </c>
      <c r="GH1020" s="26" t="s">
        <v>22</v>
      </c>
      <c r="GI1020" s="26">
        <v>0</v>
      </c>
      <c r="GJ1020" s="26">
        <v>0</v>
      </c>
      <c r="GK1020" s="26">
        <v>0</v>
      </c>
      <c r="GL1020" s="26">
        <v>0</v>
      </c>
      <c r="GM1020" s="26">
        <v>0</v>
      </c>
      <c r="GN1020" s="26">
        <v>0</v>
      </c>
      <c r="GO1020" s="26">
        <v>37</v>
      </c>
      <c r="GP1020" s="26">
        <v>21</v>
      </c>
      <c r="GQ1020" s="26" t="b">
        <v>1</v>
      </c>
    </row>
    <row r="1021" spans="184:199" x14ac:dyDescent="0.35">
      <c r="GB1021" s="26">
        <v>0</v>
      </c>
      <c r="GC1021" s="26">
        <v>19</v>
      </c>
      <c r="GG1021" s="26">
        <v>4</v>
      </c>
      <c r="GH1021" s="26" t="s">
        <v>24</v>
      </c>
      <c r="GI1021" s="26">
        <v>2</v>
      </c>
      <c r="GJ1021" s="26">
        <v>21</v>
      </c>
      <c r="GK1021" s="26">
        <v>22</v>
      </c>
      <c r="GL1021" s="26">
        <v>0</v>
      </c>
      <c r="GM1021" s="26">
        <v>0</v>
      </c>
      <c r="GN1021" s="26">
        <v>0</v>
      </c>
      <c r="GO1021" s="26">
        <v>44</v>
      </c>
      <c r="GP1021" s="26">
        <v>13</v>
      </c>
      <c r="GQ1021" s="26" t="b">
        <v>1</v>
      </c>
    </row>
    <row r="1022" spans="184:199" x14ac:dyDescent="0.35">
      <c r="GB1022" s="26">
        <v>0</v>
      </c>
      <c r="GC1022" s="26">
        <v>20</v>
      </c>
      <c r="GG1022" s="26">
        <v>4</v>
      </c>
      <c r="GH1022" s="26" t="s">
        <v>24</v>
      </c>
      <c r="GI1022" s="26">
        <v>2</v>
      </c>
      <c r="GJ1022" s="26">
        <v>23</v>
      </c>
      <c r="GK1022" s="26">
        <v>24</v>
      </c>
      <c r="GL1022" s="26">
        <v>0</v>
      </c>
      <c r="GM1022" s="26">
        <v>0</v>
      </c>
      <c r="GN1022" s="26">
        <v>0</v>
      </c>
      <c r="GO1022" s="26">
        <v>54</v>
      </c>
      <c r="GP1022" s="26">
        <v>13</v>
      </c>
      <c r="GQ1022" s="26" t="b">
        <v>1</v>
      </c>
    </row>
    <row r="1023" spans="184:199" x14ac:dyDescent="0.35">
      <c r="GB1023" s="26">
        <v>0</v>
      </c>
      <c r="GC1023" s="26">
        <v>21</v>
      </c>
      <c r="GG1023" s="26">
        <v>19</v>
      </c>
      <c r="GH1023" s="26" t="s">
        <v>22</v>
      </c>
      <c r="GI1023" s="26">
        <v>0</v>
      </c>
      <c r="GJ1023" s="26">
        <v>0</v>
      </c>
      <c r="GK1023" s="26">
        <v>0</v>
      </c>
      <c r="GL1023" s="26">
        <v>0</v>
      </c>
      <c r="GM1023" s="26">
        <v>0</v>
      </c>
      <c r="GN1023" s="26">
        <v>0</v>
      </c>
      <c r="GO1023" s="26">
        <v>42</v>
      </c>
      <c r="GP1023" s="26">
        <v>17</v>
      </c>
      <c r="GQ1023" s="26" t="b">
        <v>1</v>
      </c>
    </row>
    <row r="1024" spans="184:199" x14ac:dyDescent="0.35">
      <c r="GB1024" s="26">
        <v>0</v>
      </c>
      <c r="GC1024" s="26">
        <v>22</v>
      </c>
      <c r="GG1024" s="26">
        <v>19</v>
      </c>
      <c r="GH1024" s="26" t="s">
        <v>22</v>
      </c>
      <c r="GI1024" s="26">
        <v>0</v>
      </c>
      <c r="GJ1024" s="26">
        <v>0</v>
      </c>
      <c r="GK1024" s="26">
        <v>0</v>
      </c>
      <c r="GL1024" s="26">
        <v>0</v>
      </c>
      <c r="GM1024" s="26">
        <v>0</v>
      </c>
      <c r="GN1024" s="26">
        <v>0</v>
      </c>
      <c r="GO1024" s="26">
        <v>47</v>
      </c>
      <c r="GP1024" s="26">
        <v>17</v>
      </c>
      <c r="GQ1024" s="26" t="b">
        <v>1</v>
      </c>
    </row>
    <row r="1025" spans="184:199" x14ac:dyDescent="0.35">
      <c r="GB1025" s="26">
        <v>0</v>
      </c>
      <c r="GC1025" s="26">
        <v>23</v>
      </c>
      <c r="GG1025" s="26">
        <v>20</v>
      </c>
      <c r="GH1025" s="26" t="s">
        <v>22</v>
      </c>
      <c r="GI1025" s="26">
        <v>0</v>
      </c>
      <c r="GJ1025" s="26">
        <v>0</v>
      </c>
      <c r="GK1025" s="26">
        <v>0</v>
      </c>
      <c r="GL1025" s="26">
        <v>0</v>
      </c>
      <c r="GM1025" s="26">
        <v>0</v>
      </c>
      <c r="GN1025" s="26">
        <v>0</v>
      </c>
      <c r="GO1025" s="26">
        <v>52</v>
      </c>
      <c r="GP1025" s="26">
        <v>17</v>
      </c>
      <c r="GQ1025" s="26" t="b">
        <v>1</v>
      </c>
    </row>
    <row r="1026" spans="184:199" x14ac:dyDescent="0.35">
      <c r="GB1026" s="26">
        <v>0</v>
      </c>
      <c r="GC1026" s="26">
        <v>24</v>
      </c>
      <c r="GG1026" s="26">
        <v>20</v>
      </c>
      <c r="GH1026" s="26" t="s">
        <v>22</v>
      </c>
      <c r="GI1026" s="26">
        <v>0</v>
      </c>
      <c r="GJ1026" s="26">
        <v>0</v>
      </c>
      <c r="GK1026" s="26">
        <v>0</v>
      </c>
      <c r="GL1026" s="26">
        <v>0</v>
      </c>
      <c r="GM1026" s="26">
        <v>0</v>
      </c>
      <c r="GN1026" s="26">
        <v>0</v>
      </c>
      <c r="GO1026" s="26">
        <v>57</v>
      </c>
      <c r="GP1026" s="26">
        <v>17</v>
      </c>
      <c r="GQ1026" s="26" t="b">
        <v>1</v>
      </c>
    </row>
    <row r="1027" spans="184:199" x14ac:dyDescent="0.35">
      <c r="GB1027" s="26">
        <v>0</v>
      </c>
      <c r="GC1027" s="26">
        <v>25</v>
      </c>
      <c r="GG1027" s="26">
        <v>2</v>
      </c>
      <c r="GH1027" s="26" t="s">
        <v>24</v>
      </c>
      <c r="GI1027" s="26">
        <v>2</v>
      </c>
      <c r="GJ1027" s="26">
        <v>27</v>
      </c>
      <c r="GK1027" s="26">
        <v>28</v>
      </c>
      <c r="GL1027" s="26">
        <v>0</v>
      </c>
      <c r="GM1027" s="26">
        <v>0</v>
      </c>
      <c r="GN1027" s="26">
        <v>0</v>
      </c>
      <c r="GO1027" s="26">
        <v>64</v>
      </c>
      <c r="GP1027" s="26">
        <v>9</v>
      </c>
      <c r="GQ1027" s="26" t="b">
        <v>1</v>
      </c>
    </row>
    <row r="1028" spans="184:199" x14ac:dyDescent="0.35">
      <c r="GB1028" s="26">
        <v>31</v>
      </c>
      <c r="GC1028" s="26">
        <v>26</v>
      </c>
      <c r="GG1028" s="26">
        <v>2</v>
      </c>
      <c r="GH1028" s="26" t="s">
        <v>24</v>
      </c>
      <c r="GI1028" s="26">
        <v>2</v>
      </c>
      <c r="GJ1028" s="26">
        <v>29</v>
      </c>
      <c r="GK1028" s="26">
        <v>30</v>
      </c>
      <c r="GL1028" s="26">
        <v>0</v>
      </c>
      <c r="GM1028" s="26">
        <v>0</v>
      </c>
      <c r="GN1028" s="26">
        <v>0</v>
      </c>
      <c r="GO1028" s="26">
        <v>74</v>
      </c>
      <c r="GP1028" s="26">
        <v>9</v>
      </c>
      <c r="GQ1028" s="26" t="b">
        <v>1</v>
      </c>
    </row>
    <row r="1029" spans="184:199" x14ac:dyDescent="0.35">
      <c r="GB1029" s="26">
        <v>0</v>
      </c>
      <c r="GC1029" s="26">
        <v>27</v>
      </c>
      <c r="GG1029" s="26">
        <v>25</v>
      </c>
      <c r="GH1029" s="26" t="s">
        <v>22</v>
      </c>
      <c r="GI1029" s="26">
        <v>0</v>
      </c>
      <c r="GJ1029" s="26">
        <v>0</v>
      </c>
      <c r="GK1029" s="26">
        <v>0</v>
      </c>
      <c r="GL1029" s="26">
        <v>0</v>
      </c>
      <c r="GM1029" s="26">
        <v>0</v>
      </c>
      <c r="GN1029" s="26">
        <v>0</v>
      </c>
      <c r="GO1029" s="26">
        <v>62</v>
      </c>
      <c r="GP1029" s="26">
        <v>13</v>
      </c>
      <c r="GQ1029" s="26" t="b">
        <v>1</v>
      </c>
    </row>
    <row r="1030" spans="184:199" x14ac:dyDescent="0.35">
      <c r="GB1030" s="26">
        <v>0</v>
      </c>
      <c r="GC1030" s="26">
        <v>28</v>
      </c>
      <c r="GG1030" s="26">
        <v>25</v>
      </c>
      <c r="GH1030" s="26" t="s">
        <v>22</v>
      </c>
      <c r="GI1030" s="26">
        <v>0</v>
      </c>
      <c r="GJ1030" s="26">
        <v>0</v>
      </c>
      <c r="GK1030" s="26">
        <v>0</v>
      </c>
      <c r="GL1030" s="26">
        <v>0</v>
      </c>
      <c r="GM1030" s="26">
        <v>0</v>
      </c>
      <c r="GN1030" s="26">
        <v>0</v>
      </c>
      <c r="GO1030" s="26">
        <v>67</v>
      </c>
      <c r="GP1030" s="26">
        <v>13</v>
      </c>
      <c r="GQ1030" s="26" t="b">
        <v>1</v>
      </c>
    </row>
    <row r="1031" spans="184:199" x14ac:dyDescent="0.35">
      <c r="GB1031" s="26">
        <v>32</v>
      </c>
      <c r="GC1031" s="26">
        <v>29</v>
      </c>
      <c r="GG1031" s="26">
        <v>26</v>
      </c>
      <c r="GH1031" s="26" t="s">
        <v>22</v>
      </c>
      <c r="GI1031" s="26">
        <v>0</v>
      </c>
      <c r="GJ1031" s="26">
        <v>0</v>
      </c>
      <c r="GK1031" s="26">
        <v>0</v>
      </c>
      <c r="GL1031" s="26">
        <v>0</v>
      </c>
      <c r="GM1031" s="26">
        <v>0</v>
      </c>
      <c r="GN1031" s="26">
        <v>0</v>
      </c>
      <c r="GO1031" s="26">
        <v>72</v>
      </c>
      <c r="GP1031" s="26">
        <v>13</v>
      </c>
      <c r="GQ1031" s="26" t="b">
        <v>1</v>
      </c>
    </row>
    <row r="1032" spans="184:199" x14ac:dyDescent="0.35">
      <c r="GB1032" s="26">
        <v>33</v>
      </c>
      <c r="GC1032" s="26">
        <v>30</v>
      </c>
      <c r="GG1032" s="26">
        <v>26</v>
      </c>
      <c r="GH1032" s="26" t="s">
        <v>22</v>
      </c>
      <c r="GI1032" s="26">
        <v>0</v>
      </c>
      <c r="GJ1032" s="26">
        <v>0</v>
      </c>
      <c r="GK1032" s="26">
        <v>0</v>
      </c>
      <c r="GL1032" s="26">
        <v>0</v>
      </c>
      <c r="GM1032" s="26">
        <v>0</v>
      </c>
      <c r="GN1032" s="26">
        <v>0</v>
      </c>
      <c r="GO1032" s="26">
        <v>77</v>
      </c>
      <c r="GP1032" s="26">
        <v>13</v>
      </c>
      <c r="GQ1032" s="26" t="b">
        <v>1</v>
      </c>
    </row>
    <row r="1033" spans="184:199" x14ac:dyDescent="0.35">
      <c r="GB1033" s="26">
        <v>0</v>
      </c>
      <c r="GC1033" s="26">
        <v>31</v>
      </c>
      <c r="GG1033" s="26">
        <v>2</v>
      </c>
      <c r="GH1033" s="26" t="s">
        <v>24</v>
      </c>
      <c r="GI1033" s="26">
        <v>2</v>
      </c>
      <c r="GJ1033" s="26">
        <v>32</v>
      </c>
      <c r="GK1033" s="26">
        <v>33</v>
      </c>
      <c r="GL1033" s="26">
        <v>0</v>
      </c>
      <c r="GM1033" s="26">
        <v>0</v>
      </c>
      <c r="GN1033" s="26">
        <v>0</v>
      </c>
      <c r="GO1033" s="26">
        <v>84</v>
      </c>
      <c r="GP1033" s="26">
        <v>9</v>
      </c>
      <c r="GQ1033" s="26" t="b">
        <v>1</v>
      </c>
    </row>
    <row r="1034" spans="184:199" x14ac:dyDescent="0.35">
      <c r="GC1034" s="26">
        <v>32</v>
      </c>
      <c r="GG1034" s="26">
        <v>31</v>
      </c>
      <c r="GH1034" s="26" t="s">
        <v>22</v>
      </c>
      <c r="GI1034" s="26">
        <v>0</v>
      </c>
      <c r="GJ1034" s="26">
        <v>0</v>
      </c>
      <c r="GK1034" s="26">
        <v>0</v>
      </c>
      <c r="GL1034" s="26">
        <v>0</v>
      </c>
      <c r="GM1034" s="26">
        <v>0</v>
      </c>
      <c r="GN1034" s="26">
        <v>0</v>
      </c>
      <c r="GO1034" s="26">
        <v>82</v>
      </c>
      <c r="GP1034" s="26">
        <v>13</v>
      </c>
      <c r="GQ1034" s="26" t="b">
        <v>1</v>
      </c>
    </row>
    <row r="1035" spans="184:199" x14ac:dyDescent="0.35">
      <c r="GC1035" s="26">
        <v>33</v>
      </c>
      <c r="GG1035" s="26">
        <v>31</v>
      </c>
      <c r="GH1035" s="26" t="s">
        <v>22</v>
      </c>
      <c r="GI1035" s="26">
        <v>0</v>
      </c>
      <c r="GJ1035" s="26">
        <v>0</v>
      </c>
      <c r="GK1035" s="26">
        <v>0</v>
      </c>
      <c r="GL1035" s="26">
        <v>0</v>
      </c>
      <c r="GM1035" s="26">
        <v>0</v>
      </c>
      <c r="GN1035" s="26">
        <v>0</v>
      </c>
      <c r="GO1035" s="26">
        <v>87</v>
      </c>
      <c r="GP1035" s="26">
        <v>13</v>
      </c>
      <c r="GQ1035" s="26" t="b">
        <v>1</v>
      </c>
    </row>
  </sheetData>
  <mergeCells count="7">
    <mergeCell ref="H6:I6"/>
    <mergeCell ref="F8:F9"/>
    <mergeCell ref="A24:A26"/>
    <mergeCell ref="C5:D5"/>
    <mergeCell ref="A7:A8"/>
    <mergeCell ref="A14:A16"/>
    <mergeCell ref="A20:A22"/>
  </mergeCells>
  <pageMargins left="0.7" right="0.7" top="0.75" bottom="0.75" header="0.3" footer="0.3"/>
  <pageSetup paperSize="9" orientation="portrait" verticalDpi="0" r:id="rId1"/>
  <headerFooter>
    <oddFooter>&amp;l&amp;bTreePlan Student License, For Education Only&amp;r&amp;bTreePlan.com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251-B889-40B7-993E-D1401EC9430C}">
  <sheetPr>
    <pageSetUpPr fitToPage="1"/>
  </sheetPr>
  <dimension ref="A1:I24"/>
  <sheetViews>
    <sheetView zoomScale="77" workbookViewId="0">
      <selection activeCell="K20" sqref="K20"/>
    </sheetView>
  </sheetViews>
  <sheetFormatPr defaultRowHeight="14.5" x14ac:dyDescent="0.35"/>
  <cols>
    <col min="1" max="1" width="20.90625" bestFit="1" customWidth="1"/>
    <col min="2" max="4" width="11.90625" bestFit="1" customWidth="1"/>
    <col min="5" max="7" width="10.453125" bestFit="1" customWidth="1"/>
    <col min="8" max="8" width="8.90625" bestFit="1" customWidth="1"/>
    <col min="9" max="9" width="7.7265625" bestFit="1" customWidth="1"/>
  </cols>
  <sheetData>
    <row r="1" spans="1:9" x14ac:dyDescent="0.35">
      <c r="A1" s="4" t="s">
        <v>104</v>
      </c>
    </row>
    <row r="2" spans="1:9" x14ac:dyDescent="0.35">
      <c r="A2" t="s">
        <v>87</v>
      </c>
      <c r="I2" s="23" t="s">
        <v>86</v>
      </c>
    </row>
    <row r="3" spans="1:9" x14ac:dyDescent="0.35">
      <c r="A3" t="s">
        <v>88</v>
      </c>
    </row>
    <row r="5" spans="1:9" x14ac:dyDescent="0.35">
      <c r="A5" s="106" t="s">
        <v>89</v>
      </c>
      <c r="B5" s="107">
        <v>45105</v>
      </c>
      <c r="E5" s="106" t="s">
        <v>91</v>
      </c>
      <c r="F5" t="s">
        <v>92</v>
      </c>
    </row>
    <row r="6" spans="1:9" x14ac:dyDescent="0.35">
      <c r="A6" s="106" t="s">
        <v>90</v>
      </c>
      <c r="B6" s="108">
        <v>0.97421296296296289</v>
      </c>
      <c r="E6" s="106" t="s">
        <v>93</v>
      </c>
      <c r="F6" s="109" t="s">
        <v>94</v>
      </c>
    </row>
    <row r="8" spans="1:9" x14ac:dyDescent="0.35">
      <c r="E8" s="111" t="s">
        <v>53</v>
      </c>
      <c r="F8" s="111"/>
      <c r="G8" s="111"/>
    </row>
    <row r="9" spans="1:9" x14ac:dyDescent="0.35">
      <c r="B9" s="112" t="s">
        <v>95</v>
      </c>
      <c r="C9" s="111"/>
      <c r="D9" s="111"/>
      <c r="E9" s="112" t="s">
        <v>96</v>
      </c>
      <c r="F9" s="111"/>
      <c r="G9" s="111"/>
      <c r="I9" s="106" t="s">
        <v>97</v>
      </c>
    </row>
    <row r="10" spans="1:9" x14ac:dyDescent="0.35">
      <c r="A10" t="s">
        <v>98</v>
      </c>
      <c r="B10" s="113" t="s">
        <v>101</v>
      </c>
      <c r="C10" s="113" t="s">
        <v>102</v>
      </c>
      <c r="D10" s="106" t="s">
        <v>103</v>
      </c>
      <c r="E10" s="113" t="s">
        <v>83</v>
      </c>
      <c r="F10" s="113" t="s">
        <v>84</v>
      </c>
      <c r="G10" s="106" t="s">
        <v>85</v>
      </c>
      <c r="H10" s="113" t="s">
        <v>99</v>
      </c>
      <c r="I10" s="113" t="s">
        <v>100</v>
      </c>
    </row>
    <row r="11" spans="1:9" x14ac:dyDescent="0.35">
      <c r="A11" s="114" t="s">
        <v>82</v>
      </c>
      <c r="B11" s="5">
        <v>3.4999999999999996E-2</v>
      </c>
      <c r="C11" s="5">
        <v>0.7</v>
      </c>
      <c r="D11" s="124">
        <v>1.0499999999999998</v>
      </c>
      <c r="E11" s="110">
        <v>131274</v>
      </c>
      <c r="F11" s="110">
        <v>131274</v>
      </c>
      <c r="G11" s="116">
        <v>154454.37499999997</v>
      </c>
      <c r="H11" s="110">
        <v>23180.374999999971</v>
      </c>
      <c r="I11" s="118">
        <v>1</v>
      </c>
    </row>
    <row r="12" spans="1:9" x14ac:dyDescent="0.35">
      <c r="A12" s="115" t="s">
        <v>81</v>
      </c>
      <c r="B12" s="93">
        <v>1000</v>
      </c>
      <c r="C12" s="93">
        <v>20000</v>
      </c>
      <c r="D12" s="125">
        <v>30000</v>
      </c>
      <c r="E12" s="110">
        <v>131274</v>
      </c>
      <c r="F12" s="110">
        <v>131274</v>
      </c>
      <c r="G12" s="117">
        <v>131274</v>
      </c>
      <c r="H12" s="110">
        <v>0</v>
      </c>
      <c r="I12" s="118">
        <v>0</v>
      </c>
    </row>
    <row r="24" spans="9:9" x14ac:dyDescent="0.35">
      <c r="I24" s="23" t="s">
        <v>86</v>
      </c>
    </row>
  </sheetData>
  <sortState xmlns:xlrd2="http://schemas.microsoft.com/office/spreadsheetml/2017/richdata2" ref="A11:I12">
    <sortCondition descending="1" ref="H11"/>
  </sortState>
  <pageMargins left="0.7" right="0.7" top="0.75" bottom="0.75" header="0.3" footer="0.3"/>
  <pageSetup paperSize="9" fitToHeight="0" orientation="portrait" r:id="rId1"/>
  <headerFooter>
    <oddFooter>&amp;L&amp;"Arial,Bold"SensIt Student Version, Not Licensed For Commercial Use&amp;R&amp;"Arial,Bold"&amp;10TreePlan.com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7585-207B-4024-86CB-A040A0250CCB}">
  <sheetPr>
    <pageSetUpPr fitToPage="1"/>
  </sheetPr>
  <dimension ref="A1:J26"/>
  <sheetViews>
    <sheetView zoomScale="96" workbookViewId="0">
      <selection activeCell="A18" sqref="A18"/>
    </sheetView>
  </sheetViews>
  <sheetFormatPr defaultRowHeight="14.5" x14ac:dyDescent="0.35"/>
  <cols>
    <col min="1" max="1" width="20.90625" bestFit="1" customWidth="1"/>
    <col min="2" max="2" width="32.7265625" bestFit="1" customWidth="1"/>
  </cols>
  <sheetData>
    <row r="1" spans="1:2" x14ac:dyDescent="0.35">
      <c r="A1" s="4" t="s">
        <v>104</v>
      </c>
    </row>
    <row r="2" spans="1:2" x14ac:dyDescent="0.35">
      <c r="A2" t="s">
        <v>105</v>
      </c>
    </row>
    <row r="4" spans="1:2" x14ac:dyDescent="0.35">
      <c r="A4" s="119" t="s">
        <v>106</v>
      </c>
      <c r="B4" s="120">
        <v>45105</v>
      </c>
    </row>
    <row r="5" spans="1:2" x14ac:dyDescent="0.35">
      <c r="A5" s="119" t="s">
        <v>107</v>
      </c>
      <c r="B5" s="121">
        <v>0.97483796296296299</v>
      </c>
    </row>
    <row r="6" spans="1:2" x14ac:dyDescent="0.35">
      <c r="A6" s="119" t="s">
        <v>108</v>
      </c>
      <c r="B6" s="106" t="s">
        <v>92</v>
      </c>
    </row>
    <row r="7" spans="1:2" x14ac:dyDescent="0.35">
      <c r="A7" s="119" t="s">
        <v>109</v>
      </c>
      <c r="B7" s="122" t="s">
        <v>111</v>
      </c>
    </row>
    <row r="8" spans="1:2" x14ac:dyDescent="0.35">
      <c r="A8" s="119" t="s">
        <v>110</v>
      </c>
      <c r="B8" s="122" t="s">
        <v>94</v>
      </c>
    </row>
    <row r="10" spans="1:2" x14ac:dyDescent="0.35">
      <c r="A10" s="106" t="s">
        <v>82</v>
      </c>
      <c r="B10" s="123" t="s">
        <v>53</v>
      </c>
    </row>
    <row r="11" spans="1:2" x14ac:dyDescent="0.35">
      <c r="A11" s="106">
        <v>0.1</v>
      </c>
      <c r="B11" s="123">
        <v>131274</v>
      </c>
    </row>
    <row r="12" spans="1:2" x14ac:dyDescent="0.35">
      <c r="A12" s="106">
        <v>0.2</v>
      </c>
      <c r="B12" s="123">
        <v>131274</v>
      </c>
    </row>
    <row r="13" spans="1:2" x14ac:dyDescent="0.35">
      <c r="A13" s="106">
        <v>0.30000000000000004</v>
      </c>
      <c r="B13" s="123">
        <v>131274</v>
      </c>
    </row>
    <row r="14" spans="1:2" x14ac:dyDescent="0.35">
      <c r="A14" s="106">
        <v>0.4</v>
      </c>
      <c r="B14" s="123">
        <v>131274</v>
      </c>
    </row>
    <row r="15" spans="1:2" x14ac:dyDescent="0.35">
      <c r="A15" s="106">
        <v>0.5</v>
      </c>
      <c r="B15" s="123">
        <v>131274</v>
      </c>
    </row>
    <row r="16" spans="1:2" x14ac:dyDescent="0.35">
      <c r="A16" s="106">
        <v>0.60000000000000009</v>
      </c>
      <c r="B16" s="123">
        <v>131274</v>
      </c>
    </row>
    <row r="17" spans="1:10" x14ac:dyDescent="0.35">
      <c r="A17" s="106">
        <v>0.70000000000000007</v>
      </c>
      <c r="B17" s="123">
        <v>131274</v>
      </c>
    </row>
    <row r="18" spans="1:10" x14ac:dyDescent="0.35">
      <c r="A18" s="106">
        <v>0.8</v>
      </c>
      <c r="B18" s="123">
        <v>134720</v>
      </c>
    </row>
    <row r="19" spans="1:10" x14ac:dyDescent="0.35">
      <c r="A19" s="106">
        <v>0.9</v>
      </c>
      <c r="B19" s="123">
        <v>142613.75</v>
      </c>
    </row>
    <row r="26" spans="1:10" x14ac:dyDescent="0.35">
      <c r="J26" s="23" t="s">
        <v>86</v>
      </c>
    </row>
  </sheetData>
  <pageMargins left="0.7" right="0.7" top="0.75" bottom="0.75" header="0.3" footer="0.3"/>
  <pageSetup paperSize="9" fitToHeight="0" orientation="portrait" r:id="rId1"/>
  <headerFooter>
    <oddFooter>&amp;L&amp;"Arial,Bold"SensIt Student Version, Not Licensed For Commercial Use&amp;R&amp;"Arial,Bold"&amp;10TreePlan.com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A62F-6C85-4B2E-8F54-09AA6DF463E1}">
  <dimension ref="A1:GQ1035"/>
  <sheetViews>
    <sheetView topLeftCell="A31" zoomScale="79" workbookViewId="0">
      <selection activeCell="C47" sqref="C47"/>
    </sheetView>
  </sheetViews>
  <sheetFormatPr defaultColWidth="8.90625" defaultRowHeight="14.5" x14ac:dyDescent="0.35"/>
  <cols>
    <col min="1" max="1" width="21.81640625" style="26" customWidth="1"/>
    <col min="2" max="2" width="26.36328125" style="26" bestFit="1" customWidth="1"/>
    <col min="3" max="3" width="17.90625" style="26" bestFit="1" customWidth="1"/>
    <col min="4" max="4" width="20" style="26" customWidth="1"/>
    <col min="5" max="5" width="14.1796875" style="26" bestFit="1" customWidth="1"/>
    <col min="6" max="6" width="12.90625" style="26" bestFit="1" customWidth="1"/>
    <col min="7" max="7" width="19.36328125" style="26" customWidth="1"/>
    <col min="8" max="8" width="15.08984375" style="26" bestFit="1" customWidth="1"/>
    <col min="9" max="9" width="11.7265625" style="26" bestFit="1" customWidth="1"/>
    <col min="10" max="10" width="2.36328125" style="26" customWidth="1"/>
    <col min="11" max="11" width="3.81640625" style="26" customWidth="1"/>
    <col min="12" max="13" width="8.90625" style="26"/>
    <col min="14" max="14" width="2.36328125" style="26" customWidth="1"/>
    <col min="15" max="15" width="3.81640625" style="26" customWidth="1"/>
    <col min="16" max="16" width="12.36328125" style="26" bestFit="1" customWidth="1"/>
    <col min="17" max="17" width="9" style="26" bestFit="1" customWidth="1"/>
    <col min="18" max="18" width="2.36328125" style="26" customWidth="1"/>
    <col min="19" max="19" width="3.81640625" style="26" customWidth="1"/>
    <col min="20" max="21" width="9" style="26" bestFit="1" customWidth="1"/>
    <col min="22" max="22" width="2.36328125" style="26" customWidth="1"/>
    <col min="23" max="23" width="3.81640625" style="26" customWidth="1"/>
    <col min="24" max="25" width="9" style="26" bestFit="1" customWidth="1"/>
    <col min="26" max="26" width="2.36328125" style="26" customWidth="1"/>
    <col min="27" max="27" width="3.81640625" style="26" customWidth="1"/>
    <col min="28" max="29" width="9" style="26" bestFit="1" customWidth="1"/>
    <col min="30" max="30" width="2.36328125" style="26" customWidth="1"/>
    <col min="31" max="31" width="9" style="26" bestFit="1" customWidth="1"/>
    <col min="32" max="16384" width="8.90625" style="26"/>
  </cols>
  <sheetData>
    <row r="1" spans="1:31" ht="15" thickBot="1" x14ac:dyDescent="0.4">
      <c r="A1" s="70"/>
      <c r="B1" s="67" t="str">
        <f>Exhibit!C1</f>
        <v>Predicted locations</v>
      </c>
      <c r="C1" s="67" t="str">
        <f>Exhibit!E1</f>
        <v>Obtained locations</v>
      </c>
      <c r="E1" s="26" t="s">
        <v>29</v>
      </c>
      <c r="F1" s="41" t="s">
        <v>25</v>
      </c>
      <c r="G1" s="41" t="s">
        <v>26</v>
      </c>
      <c r="L1" s="29" t="s">
        <v>72</v>
      </c>
    </row>
    <row r="2" spans="1:31" x14ac:dyDescent="0.35">
      <c r="A2" s="71" t="s">
        <v>73</v>
      </c>
      <c r="B2" s="40">
        <f>Exhibit!G11</f>
        <v>0.93103448275862066</v>
      </c>
      <c r="C2" s="40">
        <f>Exhibit!H11</f>
        <v>0.86274509803921573</v>
      </c>
      <c r="E2" s="33" t="s">
        <v>28</v>
      </c>
      <c r="F2" s="69">
        <v>0.35</v>
      </c>
      <c r="G2" s="69">
        <f>1-F2</f>
        <v>0.65</v>
      </c>
      <c r="L2" s="78" t="s">
        <v>71</v>
      </c>
    </row>
    <row r="5" spans="1:31" x14ac:dyDescent="0.35">
      <c r="B5"/>
      <c r="C5" s="131" t="s">
        <v>0</v>
      </c>
      <c r="D5" s="131"/>
      <c r="I5" s="29"/>
      <c r="AB5" s="77">
        <f>C10</f>
        <v>0.7</v>
      </c>
      <c r="AE5" s="31"/>
    </row>
    <row r="6" spans="1:31" ht="15" thickBot="1" x14ac:dyDescent="0.4">
      <c r="B6" s="12" t="s">
        <v>60</v>
      </c>
      <c r="C6" s="14" t="s">
        <v>58</v>
      </c>
      <c r="D6" s="14" t="s">
        <v>59</v>
      </c>
      <c r="G6"/>
      <c r="H6" s="131" t="s">
        <v>0</v>
      </c>
      <c r="I6" s="131"/>
      <c r="AB6" s="26" t="str">
        <f>$C$6</f>
        <v>Favorable</v>
      </c>
    </row>
    <row r="7" spans="1:31" ht="15" thickBot="1" x14ac:dyDescent="0.4">
      <c r="A7" s="132" t="s">
        <v>2</v>
      </c>
      <c r="B7" s="13" t="s">
        <v>54</v>
      </c>
      <c r="C7" s="85">
        <v>143000</v>
      </c>
      <c r="D7" s="85">
        <v>68000</v>
      </c>
      <c r="G7" s="12" t="s">
        <v>60</v>
      </c>
      <c r="H7" s="14" t="s">
        <v>58</v>
      </c>
      <c r="I7" s="14" t="s">
        <v>59</v>
      </c>
      <c r="X7" s="30">
        <f>C25</f>
        <v>0.78506271379703541</v>
      </c>
      <c r="AE7" s="52">
        <f>SUM(L40,P25,T15,X10,AB8)</f>
        <v>144450</v>
      </c>
    </row>
    <row r="8" spans="1:31" x14ac:dyDescent="0.35">
      <c r="A8" s="132"/>
      <c r="B8" s="13" t="s">
        <v>55</v>
      </c>
      <c r="C8" s="85">
        <v>132000</v>
      </c>
      <c r="D8" s="85">
        <v>82000</v>
      </c>
      <c r="F8" s="137" t="s">
        <v>80</v>
      </c>
      <c r="G8" s="13" t="s">
        <v>79</v>
      </c>
      <c r="H8" s="85">
        <f>'Without Consultant'!C19</f>
        <v>164450</v>
      </c>
      <c r="I8" s="85">
        <f>'Without Consultant'!F19</f>
        <v>78200</v>
      </c>
      <c r="X8" s="26" t="str">
        <f>$C$20</f>
        <v>Petrol Stations</v>
      </c>
      <c r="AB8" s="77">
        <f>'Without Consultant'!C19</f>
        <v>164450</v>
      </c>
      <c r="AC8" s="26">
        <f>AE7</f>
        <v>144450</v>
      </c>
    </row>
    <row r="9" spans="1:31" x14ac:dyDescent="0.35">
      <c r="F9" s="137"/>
      <c r="G9" s="13" t="s">
        <v>52</v>
      </c>
      <c r="H9" s="83">
        <f>'Without Consultant'!E19</f>
        <v>143000</v>
      </c>
      <c r="I9" s="85">
        <f>'Without Consultant'!H19</f>
        <v>68000</v>
      </c>
    </row>
    <row r="10" spans="1:31" x14ac:dyDescent="0.35">
      <c r="B10" s="16" t="s">
        <v>56</v>
      </c>
      <c r="C10" s="7">
        <v>0.7</v>
      </c>
      <c r="D10" s="5">
        <f>1-C10</f>
        <v>0.30000000000000004</v>
      </c>
      <c r="X10" s="68">
        <v>0</v>
      </c>
      <c r="Y10" s="26">
        <f>IF(ABS(1-(AB5+AB10))&lt;=0.00001,AB5*AC8+AB10*AC13,NA())</f>
        <v>118575</v>
      </c>
      <c r="AB10" s="77">
        <f>D10</f>
        <v>0.30000000000000004</v>
      </c>
    </row>
    <row r="11" spans="1:31" x14ac:dyDescent="0.35">
      <c r="AB11" s="26" t="str">
        <f>$D$6</f>
        <v>Unfavorable</v>
      </c>
    </row>
    <row r="12" spans="1:31" x14ac:dyDescent="0.35">
      <c r="B12" s="46" t="s">
        <v>63</v>
      </c>
      <c r="C12" s="86">
        <f>MAX(C7:C8)</f>
        <v>143000</v>
      </c>
      <c r="D12" s="86">
        <f>MAX(D7:D8)</f>
        <v>82000</v>
      </c>
      <c r="G12" s="46" t="s">
        <v>63</v>
      </c>
      <c r="H12" s="86">
        <f>MAX(H8:H9)</f>
        <v>164450</v>
      </c>
      <c r="I12" s="86">
        <f>MAX(I8:I9)</f>
        <v>78200</v>
      </c>
      <c r="T12" s="55">
        <f>E21</f>
        <v>0.41507775524002699</v>
      </c>
      <c r="AE12" s="52">
        <f>SUM(L40,P25,T15,X10,AB13)</f>
        <v>58200</v>
      </c>
    </row>
    <row r="13" spans="1:31" x14ac:dyDescent="0.35">
      <c r="T13" s="26" t="str">
        <f>$B$25</f>
        <v>Predict Petrol Stations</v>
      </c>
      <c r="AB13" s="77">
        <f>'Without Consultant'!F19</f>
        <v>78200</v>
      </c>
      <c r="AC13" s="26">
        <f>AE12</f>
        <v>58200</v>
      </c>
    </row>
    <row r="14" spans="1:31" x14ac:dyDescent="0.35">
      <c r="A14" s="138" t="s">
        <v>65</v>
      </c>
      <c r="B14" s="29" t="s">
        <v>35</v>
      </c>
      <c r="C14" s="72" t="str">
        <f>'Without Consultant'!C12</f>
        <v>Petrol Stations</v>
      </c>
      <c r="D14" s="72" t="str">
        <f>'Without Consultant'!E12</f>
        <v>Other Locations</v>
      </c>
    </row>
    <row r="15" spans="1:31" ht="14.4" customHeight="1" x14ac:dyDescent="0.35">
      <c r="A15" s="138"/>
      <c r="B15" s="46" t="s">
        <v>64</v>
      </c>
      <c r="C15" s="36">
        <f>B2</f>
        <v>0.93103448275862066</v>
      </c>
      <c r="D15" s="50">
        <f>1-D16</f>
        <v>0.13725490196078427</v>
      </c>
      <c r="T15" s="77">
        <v>0</v>
      </c>
      <c r="U15" s="26">
        <f>IF(ABS(1-(X7+X17))&lt;=0.00001,X7*Y10+X17*Y20,NA())</f>
        <v>114690.00855188142</v>
      </c>
      <c r="AB15" s="77">
        <f>C10</f>
        <v>0.7</v>
      </c>
    </row>
    <row r="16" spans="1:31" x14ac:dyDescent="0.35">
      <c r="A16" s="138"/>
      <c r="B16" s="46" t="s">
        <v>66</v>
      </c>
      <c r="C16" s="50">
        <f>1-C15</f>
        <v>6.8965517241379337E-2</v>
      </c>
      <c r="D16" s="36">
        <f>C2</f>
        <v>0.86274509803921573</v>
      </c>
      <c r="AB16" s="26" t="str">
        <f>$C$6</f>
        <v>Favorable</v>
      </c>
    </row>
    <row r="17" spans="1:31" x14ac:dyDescent="0.35">
      <c r="X17" s="30">
        <f>D25</f>
        <v>0.21493728620296462</v>
      </c>
      <c r="AE17" s="52">
        <f>SUM(L40,P25,T15,X20,AB18)</f>
        <v>123000</v>
      </c>
    </row>
    <row r="18" spans="1:31" x14ac:dyDescent="0.35">
      <c r="X18" s="26" t="str">
        <f>$D$20</f>
        <v>Other Locations</v>
      </c>
      <c r="AB18" s="77">
        <f>'Without Consultant'!E19</f>
        <v>143000</v>
      </c>
      <c r="AC18" s="26">
        <f>AE17</f>
        <v>123000</v>
      </c>
    </row>
    <row r="20" spans="1:31" x14ac:dyDescent="0.35">
      <c r="A20" s="138" t="s">
        <v>67</v>
      </c>
      <c r="B20" s="29" t="s">
        <v>36</v>
      </c>
      <c r="C20" s="72" t="str">
        <f>'Without Consultant'!C18</f>
        <v>Petrol Stations</v>
      </c>
      <c r="D20" s="72" t="str">
        <f>'Without Consultant'!E18</f>
        <v>Other Locations</v>
      </c>
      <c r="E20" s="47" t="s">
        <v>38</v>
      </c>
      <c r="X20" s="68">
        <v>0</v>
      </c>
      <c r="Y20" s="26">
        <f>IF(ABS(1-(AB15+AB20))&lt;=0.00001,AB15*AC18+AB20*AC23,NA())</f>
        <v>100500</v>
      </c>
      <c r="AB20" s="77">
        <f>D10</f>
        <v>0.30000000000000004</v>
      </c>
    </row>
    <row r="21" spans="1:31" x14ac:dyDescent="0.35">
      <c r="A21" s="138"/>
      <c r="B21" s="46" t="s">
        <v>64</v>
      </c>
      <c r="C21" s="50">
        <f>C15*F2</f>
        <v>0.32586206896551723</v>
      </c>
      <c r="D21" s="50">
        <f>D15*G2</f>
        <v>8.9215686274509778E-2</v>
      </c>
      <c r="E21" s="48">
        <f>SUM(C21:D21)</f>
        <v>0.41507775524002699</v>
      </c>
      <c r="H21" s="40"/>
      <c r="AB21" s="26" t="str">
        <f>$D$6</f>
        <v>Unfavorable</v>
      </c>
    </row>
    <row r="22" spans="1:31" x14ac:dyDescent="0.35">
      <c r="A22" s="138"/>
      <c r="B22" s="46" t="s">
        <v>66</v>
      </c>
      <c r="C22" s="50">
        <f>C16*F2</f>
        <v>2.4137931034482765E-2</v>
      </c>
      <c r="D22" s="50">
        <f>D16*G2</f>
        <v>0.5607843137254902</v>
      </c>
      <c r="E22" s="48">
        <f>SUM(C22:D22)</f>
        <v>0.58492224475997301</v>
      </c>
      <c r="H22" s="40"/>
      <c r="AE22" s="52">
        <f>SUM(L40,P25,T15,X20,AB23)</f>
        <v>48000</v>
      </c>
    </row>
    <row r="23" spans="1:31" x14ac:dyDescent="0.35">
      <c r="P23" s="26" t="s">
        <v>69</v>
      </c>
      <c r="AB23" s="77">
        <f>'Without Consultant'!H19</f>
        <v>68000</v>
      </c>
      <c r="AC23" s="26">
        <f>AE22</f>
        <v>48000</v>
      </c>
    </row>
    <row r="24" spans="1:31" x14ac:dyDescent="0.35">
      <c r="A24" s="138" t="s">
        <v>68</v>
      </c>
      <c r="B24" s="29" t="s">
        <v>37</v>
      </c>
      <c r="C24" s="72" t="str">
        <f>C20</f>
        <v>Petrol Stations</v>
      </c>
      <c r="D24" s="72" t="str">
        <f>D20</f>
        <v>Other Locations</v>
      </c>
    </row>
    <row r="25" spans="1:31" x14ac:dyDescent="0.35">
      <c r="A25" s="138"/>
      <c r="B25" s="46" t="s">
        <v>64</v>
      </c>
      <c r="C25" s="50">
        <f>C21/E21</f>
        <v>0.78506271379703541</v>
      </c>
      <c r="D25" s="50">
        <f>D21/E21</f>
        <v>0.21493728620296462</v>
      </c>
      <c r="P25" s="89">
        <f>-C30</f>
        <v>-20000</v>
      </c>
      <c r="Q25" s="26">
        <f>IF(ABS(1-(T12+T32))&lt;=0.00001,T12*U15+T32*U35,NA())</f>
        <v>106826.25</v>
      </c>
      <c r="AB25" s="77">
        <f>C10</f>
        <v>0.7</v>
      </c>
    </row>
    <row r="26" spans="1:31" x14ac:dyDescent="0.35">
      <c r="A26" s="138"/>
      <c r="B26" s="46" t="s">
        <v>66</v>
      </c>
      <c r="C26" s="50">
        <f>C22/E22</f>
        <v>4.1266905560050866E-2</v>
      </c>
      <c r="D26" s="50">
        <f>D22/E22</f>
        <v>0.95873309443994903</v>
      </c>
      <c r="AB26" s="26" t="str">
        <f>$C$6</f>
        <v>Favorable</v>
      </c>
    </row>
    <row r="27" spans="1:31" x14ac:dyDescent="0.35">
      <c r="X27" s="30">
        <f>C26</f>
        <v>4.1266905560050866E-2</v>
      </c>
      <c r="AE27" s="52">
        <f>SUM(L40,P25,T35,X30,AB28)</f>
        <v>144450</v>
      </c>
    </row>
    <row r="28" spans="1:31" x14ac:dyDescent="0.35">
      <c r="H28" s="40"/>
      <c r="X28" s="26" t="str">
        <f>C24</f>
        <v>Petrol Stations</v>
      </c>
      <c r="AB28" s="77">
        <f>'Without Consultant'!C19</f>
        <v>164450</v>
      </c>
      <c r="AC28" s="26">
        <f>AE27</f>
        <v>144450</v>
      </c>
    </row>
    <row r="29" spans="1:31" x14ac:dyDescent="0.35">
      <c r="H29" s="40"/>
    </row>
    <row r="30" spans="1:31" x14ac:dyDescent="0.35">
      <c r="A30" s="46"/>
      <c r="B30" s="73" t="s">
        <v>44</v>
      </c>
      <c r="C30" s="86">
        <v>20000</v>
      </c>
      <c r="D30" s="54"/>
      <c r="X30" s="68" t="str">
        <f>'Without Consultant'!$C$18</f>
        <v>Petrol Stations</v>
      </c>
      <c r="Y30" s="26">
        <f>IF(ABS(1-(AB25+AB30))&lt;=0.00001,AB25*AC28+AB30*AC33,NA())</f>
        <v>118575</v>
      </c>
      <c r="AB30" s="77">
        <f>D10</f>
        <v>0.30000000000000004</v>
      </c>
    </row>
    <row r="31" spans="1:31" x14ac:dyDescent="0.35">
      <c r="C31" s="88"/>
      <c r="D31" s="54"/>
      <c r="AB31" s="26" t="str">
        <f>$D$6</f>
        <v>Unfavorable</v>
      </c>
    </row>
    <row r="32" spans="1:31" x14ac:dyDescent="0.35">
      <c r="A32" s="46"/>
      <c r="B32" s="73" t="s">
        <v>39</v>
      </c>
      <c r="C32" s="86">
        <f>MAX(SUMPRODUCT(C7:D7,C10:D10),SUMPRODUCT(C8:D8,C10:D10))</f>
        <v>120500</v>
      </c>
      <c r="D32" s="54"/>
      <c r="T32" s="55">
        <f>E22</f>
        <v>0.58492224475997301</v>
      </c>
      <c r="AE32" s="52">
        <f>SUM(L40,P25,T35,X30,AB33)</f>
        <v>58200</v>
      </c>
    </row>
    <row r="33" spans="1:31" x14ac:dyDescent="0.35">
      <c r="A33" s="46"/>
      <c r="B33" s="73" t="s">
        <v>40</v>
      </c>
      <c r="C33" s="86">
        <f>SUMPRODUCT(C10:D10,H12:I12)</f>
        <v>138575</v>
      </c>
      <c r="D33" s="54"/>
      <c r="T33" s="26" t="str">
        <f>$B$26</f>
        <v>Predict Other Locations</v>
      </c>
      <c r="AB33" s="77">
        <f>'Without Consultant'!F19</f>
        <v>78200</v>
      </c>
      <c r="AC33" s="26">
        <f>AE32</f>
        <v>58200</v>
      </c>
    </row>
    <row r="34" spans="1:31" x14ac:dyDescent="0.35">
      <c r="A34" s="10"/>
      <c r="B34" s="10"/>
      <c r="C34" s="54"/>
      <c r="D34" s="54" t="s">
        <v>45</v>
      </c>
    </row>
    <row r="35" spans="1:31" x14ac:dyDescent="0.35">
      <c r="A35" s="46"/>
      <c r="B35" s="73" t="s">
        <v>41</v>
      </c>
      <c r="C35" s="87">
        <f>C33-C32</f>
        <v>18075</v>
      </c>
      <c r="D35" s="87">
        <f>C35*12</f>
        <v>216900</v>
      </c>
      <c r="T35" s="77">
        <v>0</v>
      </c>
      <c r="U35" s="26">
        <f>IF(ABS(1-(X27+X37))&lt;=0.00001,X27*Y30+X37*Y40,NA())</f>
        <v>101245.89931799792</v>
      </c>
      <c r="AB35" s="77">
        <f>C10</f>
        <v>0.7</v>
      </c>
    </row>
    <row r="36" spans="1:31" x14ac:dyDescent="0.35">
      <c r="A36" s="10"/>
      <c r="B36" s="10"/>
      <c r="C36" s="54"/>
      <c r="D36" s="54"/>
      <c r="AB36" s="26" t="str">
        <f>$C$6</f>
        <v>Favorable</v>
      </c>
    </row>
    <row r="37" spans="1:31" x14ac:dyDescent="0.35">
      <c r="A37" s="46"/>
      <c r="B37" s="73" t="s">
        <v>46</v>
      </c>
      <c r="C37" s="74" t="str">
        <f>IF(C30&lt;=D35, "Worthwhile", "Not worthwhile")</f>
        <v>Worthwhile</v>
      </c>
      <c r="D37" s="54"/>
      <c r="X37" s="30">
        <f>D26</f>
        <v>0.95873309443994903</v>
      </c>
      <c r="AE37" s="52">
        <f>SUM(L40,P25,T35,X40,AB38)</f>
        <v>123000</v>
      </c>
    </row>
    <row r="38" spans="1:31" x14ac:dyDescent="0.35">
      <c r="A38" s="10"/>
      <c r="B38" s="10"/>
      <c r="C38" s="54"/>
      <c r="D38" s="54"/>
      <c r="L38" s="26" t="str">
        <f>$B$7</f>
        <v>Self-owned stores</v>
      </c>
      <c r="X38" s="26" t="str">
        <f>'Without Consultant'!$E$18</f>
        <v>Other Locations</v>
      </c>
      <c r="AB38" s="77">
        <f>'Without Consultant'!E19</f>
        <v>143000</v>
      </c>
      <c r="AC38" s="26">
        <f>AE37</f>
        <v>123000</v>
      </c>
    </row>
    <row r="39" spans="1:31" x14ac:dyDescent="0.35">
      <c r="A39" s="10"/>
      <c r="B39" s="10"/>
      <c r="C39" s="54"/>
      <c r="D39" s="54"/>
      <c r="N39" s="26">
        <f>IF(M40=Q25,1,IF(M40=Q55,2))</f>
        <v>2</v>
      </c>
    </row>
    <row r="40" spans="1:31" x14ac:dyDescent="0.35">
      <c r="A40" s="46"/>
      <c r="B40" s="73" t="s">
        <v>42</v>
      </c>
      <c r="C40" s="86">
        <f>Q25+C30</f>
        <v>126826.25</v>
      </c>
      <c r="D40" s="54"/>
      <c r="L40" s="77">
        <v>0</v>
      </c>
      <c r="M40" s="35">
        <f>MAX(Q25,Q55)</f>
        <v>126826.25</v>
      </c>
      <c r="X40" s="68">
        <v>0</v>
      </c>
      <c r="Y40" s="26">
        <f>IF(ABS(1-(AB35+AB40))&lt;=0.00001,AB35*AC38+AB40*AC43,NA())</f>
        <v>100500</v>
      </c>
      <c r="AB40" s="77">
        <f>D10</f>
        <v>0.30000000000000004</v>
      </c>
    </row>
    <row r="41" spans="1:31" x14ac:dyDescent="0.35">
      <c r="A41" s="10"/>
      <c r="B41" s="10"/>
      <c r="C41" s="54"/>
      <c r="D41" s="54" t="s">
        <v>45</v>
      </c>
      <c r="AB41" s="26" t="str">
        <f>$D$6</f>
        <v>Unfavorable</v>
      </c>
    </row>
    <row r="42" spans="1:31" x14ac:dyDescent="0.35">
      <c r="A42" s="46"/>
      <c r="B42" s="73" t="s">
        <v>43</v>
      </c>
      <c r="C42" s="87">
        <f>C40-C32</f>
        <v>6326.25</v>
      </c>
      <c r="D42" s="87">
        <f>C42*12</f>
        <v>75915</v>
      </c>
      <c r="AE42" s="52">
        <f>SUM(L40,P25,T35,X40,AB43)</f>
        <v>48000</v>
      </c>
    </row>
    <row r="43" spans="1:31" x14ac:dyDescent="0.35">
      <c r="A43" s="10"/>
      <c r="B43" s="10"/>
      <c r="C43" s="54"/>
      <c r="D43" s="54"/>
      <c r="AB43" s="77">
        <f>'Without Consultant'!H19</f>
        <v>68000</v>
      </c>
      <c r="AC43" s="26">
        <f>AE42</f>
        <v>48000</v>
      </c>
    </row>
    <row r="44" spans="1:31" x14ac:dyDescent="0.35">
      <c r="A44" s="46"/>
      <c r="B44" s="73" t="s">
        <v>47</v>
      </c>
      <c r="C44" s="74" t="str">
        <f>IF(C30&lt;=D42, "Worthwhile", "Not worthwhile")</f>
        <v>Worthwhile</v>
      </c>
      <c r="D44" s="54"/>
    </row>
    <row r="45" spans="1:31" x14ac:dyDescent="0.35">
      <c r="C45" s="54"/>
      <c r="D45" s="54"/>
      <c r="X45" s="77">
        <f>C10</f>
        <v>0.7</v>
      </c>
    </row>
    <row r="46" spans="1:31" x14ac:dyDescent="0.35">
      <c r="C46" s="54"/>
      <c r="D46" s="54"/>
      <c r="X46" s="26" t="str">
        <f>$C$6</f>
        <v>Favorable</v>
      </c>
    </row>
    <row r="47" spans="1:31" x14ac:dyDescent="0.35">
      <c r="B47" s="76" t="s">
        <v>53</v>
      </c>
      <c r="C47" s="86">
        <f>I60</f>
        <v>131274</v>
      </c>
      <c r="D47" s="54"/>
      <c r="T47" s="55">
        <f>'Without Consultant'!C13</f>
        <v>0.35</v>
      </c>
      <c r="AE47" s="52">
        <f>SUM(L40,P55,T50,X48)</f>
        <v>164450</v>
      </c>
    </row>
    <row r="48" spans="1:31" x14ac:dyDescent="0.35">
      <c r="T48" s="26" t="str">
        <f>'Without Consultant'!$C$18</f>
        <v>Petrol Stations</v>
      </c>
      <c r="X48" s="77">
        <f>'Without Consultant'!C19</f>
        <v>164450</v>
      </c>
      <c r="Y48" s="26">
        <f>AE47</f>
        <v>164450</v>
      </c>
    </row>
    <row r="50" spans="2:31" x14ac:dyDescent="0.35">
      <c r="T50" s="77">
        <v>0</v>
      </c>
      <c r="U50" s="26">
        <f>IF(ABS(1-(X45+X50))&lt;=0.00001,X45*Y48+X50*Y53,NA())</f>
        <v>138575</v>
      </c>
      <c r="X50" s="77">
        <f>D10</f>
        <v>0.30000000000000004</v>
      </c>
    </row>
    <row r="51" spans="2:31" x14ac:dyDescent="0.35">
      <c r="B51" s="76" t="s">
        <v>48</v>
      </c>
      <c r="C51" s="75" t="str">
        <f>IF(J59=1, "Go for self-owned", "Franchise model")</f>
        <v>Franchise model</v>
      </c>
      <c r="X51" s="26" t="str">
        <f>$D$6</f>
        <v>Unfavorable</v>
      </c>
    </row>
    <row r="52" spans="2:31" x14ac:dyDescent="0.35">
      <c r="AE52" s="52">
        <f>SUM(L40,P55,T50,X53)</f>
        <v>78200</v>
      </c>
    </row>
    <row r="53" spans="2:31" x14ac:dyDescent="0.35">
      <c r="P53" s="26" t="s">
        <v>70</v>
      </c>
      <c r="X53" s="77">
        <f>'Without Consultant'!F19</f>
        <v>78200</v>
      </c>
      <c r="Y53" s="26">
        <f>AE52</f>
        <v>78200</v>
      </c>
    </row>
    <row r="55" spans="2:31" x14ac:dyDescent="0.35">
      <c r="P55" s="77">
        <v>0</v>
      </c>
      <c r="Q55" s="26">
        <f>IF(ABS(1-(T47+T57))&lt;=0.00001,T47*U50+T57*U60,NA())</f>
        <v>126826.25</v>
      </c>
      <c r="X55" s="77">
        <f>C10</f>
        <v>0.7</v>
      </c>
    </row>
    <row r="56" spans="2:31" x14ac:dyDescent="0.35">
      <c r="X56" s="26" t="str">
        <f>$C$6</f>
        <v>Favorable</v>
      </c>
    </row>
    <row r="57" spans="2:31" x14ac:dyDescent="0.35">
      <c r="T57" s="55">
        <f>'Without Consultant'!E13</f>
        <v>0.65</v>
      </c>
      <c r="AE57" s="52">
        <f>SUM(L40,P55,T60,X58)</f>
        <v>143000</v>
      </c>
    </row>
    <row r="58" spans="2:31" x14ac:dyDescent="0.35">
      <c r="T58" s="26" t="str">
        <f>'Without Consultant'!$E$25</f>
        <v>Other Locations</v>
      </c>
      <c r="X58" s="77">
        <f>'Without Consultant'!E19</f>
        <v>143000</v>
      </c>
      <c r="Y58" s="26">
        <f>AE57</f>
        <v>143000</v>
      </c>
    </row>
    <row r="59" spans="2:31" x14ac:dyDescent="0.35">
      <c r="J59" s="26">
        <f>IF(I60=M40,1,IF(I60=M80,2))</f>
        <v>2</v>
      </c>
    </row>
    <row r="60" spans="2:31" x14ac:dyDescent="0.35">
      <c r="I60" s="53">
        <f>MAX(M40,M80)</f>
        <v>131274</v>
      </c>
      <c r="T60" s="77">
        <v>0</v>
      </c>
      <c r="U60" s="26">
        <f>IF(ABS(1-(X55+X60))&lt;=0.00001,X55*Y58+X60*Y63,NA())</f>
        <v>120500</v>
      </c>
      <c r="X60" s="77">
        <f>D10</f>
        <v>0.30000000000000004</v>
      </c>
    </row>
    <row r="61" spans="2:31" x14ac:dyDescent="0.35">
      <c r="X61" s="26" t="str">
        <f>$D$6</f>
        <v>Unfavorable</v>
      </c>
    </row>
    <row r="62" spans="2:31" x14ac:dyDescent="0.35">
      <c r="AE62" s="52">
        <f>SUM(L40,P55,T60,X63)</f>
        <v>68000</v>
      </c>
    </row>
    <row r="63" spans="2:31" x14ac:dyDescent="0.35">
      <c r="X63" s="77">
        <f>'Without Consultant'!H19</f>
        <v>68000</v>
      </c>
      <c r="Y63" s="26">
        <f>AE62</f>
        <v>68000</v>
      </c>
    </row>
    <row r="65" spans="12:31" x14ac:dyDescent="0.35">
      <c r="T65" s="77">
        <v>0.7</v>
      </c>
    </row>
    <row r="66" spans="12:31" x14ac:dyDescent="0.35">
      <c r="T66" s="26" t="str">
        <f>$C$6</f>
        <v>Favorable</v>
      </c>
    </row>
    <row r="67" spans="12:31" x14ac:dyDescent="0.35">
      <c r="P67" s="55">
        <f>'Without Consultant'!C14</f>
        <v>0.4</v>
      </c>
      <c r="AE67" s="52">
        <f>SUM(L80,P70,T68)</f>
        <v>155760</v>
      </c>
    </row>
    <row r="68" spans="12:31" x14ac:dyDescent="0.35">
      <c r="P68" s="26" t="str">
        <f>'Without Consultant'!$C$12</f>
        <v>Petrol Stations</v>
      </c>
      <c r="T68" s="77">
        <f>'Without Consultant'!C20</f>
        <v>155760</v>
      </c>
      <c r="U68" s="26">
        <f>AE67</f>
        <v>155760</v>
      </c>
    </row>
    <row r="70" spans="12:31" x14ac:dyDescent="0.35">
      <c r="P70" s="77">
        <v>0</v>
      </c>
      <c r="Q70" s="26">
        <f>IF(ABS(1-(T65+T70))&lt;=0.00001,T65*U68+T70*U73,NA())</f>
        <v>138060</v>
      </c>
      <c r="T70" s="77">
        <v>0.3</v>
      </c>
    </row>
    <row r="71" spans="12:31" x14ac:dyDescent="0.35">
      <c r="T71" s="26" t="str">
        <f>$D$6</f>
        <v>Unfavorable</v>
      </c>
    </row>
    <row r="72" spans="12:31" x14ac:dyDescent="0.35">
      <c r="AE72" s="52">
        <f>SUM(L80,P70,T73)</f>
        <v>96760</v>
      </c>
    </row>
    <row r="73" spans="12:31" x14ac:dyDescent="0.35">
      <c r="T73" s="77">
        <f>'Without Consultant'!F20</f>
        <v>96760</v>
      </c>
      <c r="U73" s="26">
        <f>AE72</f>
        <v>96760</v>
      </c>
    </row>
    <row r="75" spans="12:31" x14ac:dyDescent="0.35">
      <c r="T75" s="77">
        <v>0.7</v>
      </c>
    </row>
    <row r="76" spans="12:31" x14ac:dyDescent="0.35">
      <c r="T76" s="26" t="str">
        <f>$C$6</f>
        <v>Favorable</v>
      </c>
    </row>
    <row r="77" spans="12:31" x14ac:dyDescent="0.35">
      <c r="P77" s="55">
        <v>0.4</v>
      </c>
      <c r="AE77" s="52">
        <f>SUM(L80,P80,T78)</f>
        <v>132000</v>
      </c>
    </row>
    <row r="78" spans="12:31" x14ac:dyDescent="0.35">
      <c r="L78" s="26" t="str">
        <f>$B$8</f>
        <v>Franchise stores</v>
      </c>
      <c r="P78" s="26" t="str">
        <f>'Without Consultant'!$H$18</f>
        <v>Other Locations</v>
      </c>
      <c r="T78" s="77">
        <f>'Without Consultant'!E20</f>
        <v>132000</v>
      </c>
      <c r="U78" s="26">
        <f>AE77</f>
        <v>132000</v>
      </c>
    </row>
    <row r="80" spans="12:31" x14ac:dyDescent="0.35">
      <c r="L80" s="77">
        <v>0</v>
      </c>
      <c r="M80" s="35">
        <f>IF(ABS(1-(P67+P77+P87))&lt;=0.00001,P67*Q70+P77*Q80+P87*Q90,NA())</f>
        <v>131274</v>
      </c>
      <c r="P80" s="77">
        <v>0</v>
      </c>
      <c r="Q80" s="26">
        <f>IF(ABS(1-(T75+T80))&lt;=0.00001,T75*U78+T80*U83,NA())</f>
        <v>117000</v>
      </c>
      <c r="T80" s="77">
        <v>0.3</v>
      </c>
    </row>
    <row r="81" spans="16:31" x14ac:dyDescent="0.35">
      <c r="T81" s="26" t="str">
        <f>$D$6</f>
        <v>Unfavorable</v>
      </c>
    </row>
    <row r="82" spans="16:31" x14ac:dyDescent="0.35">
      <c r="AE82" s="52">
        <f>SUM(L80,P80,T83)</f>
        <v>82000</v>
      </c>
    </row>
    <row r="83" spans="16:31" x14ac:dyDescent="0.35">
      <c r="T83" s="77">
        <f>'Without Consultant'!H20</f>
        <v>82000</v>
      </c>
      <c r="U83" s="26">
        <f>AE82</f>
        <v>82000</v>
      </c>
    </row>
    <row r="85" spans="16:31" x14ac:dyDescent="0.35">
      <c r="T85" s="77">
        <v>0.7</v>
      </c>
    </row>
    <row r="86" spans="16:31" x14ac:dyDescent="0.35">
      <c r="T86" s="26" t="str">
        <f>$C$6</f>
        <v>Favorable</v>
      </c>
    </row>
    <row r="87" spans="16:31" x14ac:dyDescent="0.35">
      <c r="P87" s="55">
        <v>0.2</v>
      </c>
      <c r="AE87" s="52">
        <f>SUM(L80,P90,T88)</f>
        <v>165000</v>
      </c>
    </row>
    <row r="88" spans="16:31" x14ac:dyDescent="0.35">
      <c r="P88" s="26" t="str">
        <f>'Without Consultant'!$G$18</f>
        <v>Authorized motorcycle service stations</v>
      </c>
      <c r="T88" s="77">
        <f>'Without Consultant'!D20</f>
        <v>165000</v>
      </c>
      <c r="U88" s="26">
        <f>AE87</f>
        <v>165000</v>
      </c>
    </row>
    <row r="90" spans="16:31" x14ac:dyDescent="0.35">
      <c r="P90" s="77">
        <v>0</v>
      </c>
      <c r="Q90" s="26">
        <f>IF(ABS(1-(T85+T90))&lt;=0.00001,T85*U88+T90*U93,NA())</f>
        <v>146250</v>
      </c>
      <c r="T90" s="77">
        <v>0.3</v>
      </c>
    </row>
    <row r="91" spans="16:31" x14ac:dyDescent="0.35">
      <c r="T91" s="26" t="str">
        <f>$D$6</f>
        <v>Unfavorable</v>
      </c>
    </row>
    <row r="92" spans="16:31" x14ac:dyDescent="0.35">
      <c r="AE92" s="52">
        <f>SUM(L80,P90,T93)</f>
        <v>102500</v>
      </c>
    </row>
    <row r="93" spans="16:31" x14ac:dyDescent="0.35">
      <c r="T93" s="77">
        <f>'Without Consultant'!G20</f>
        <v>102500</v>
      </c>
      <c r="U93" s="26">
        <f>AE92</f>
        <v>102500</v>
      </c>
    </row>
    <row r="1001" spans="184:199" x14ac:dyDescent="0.35">
      <c r="GC1001" s="42" t="s">
        <v>5</v>
      </c>
      <c r="GD1001" s="42" t="s">
        <v>6</v>
      </c>
      <c r="GE1001" s="42" t="s">
        <v>7</v>
      </c>
      <c r="GF1001" s="42" t="s">
        <v>8</v>
      </c>
      <c r="GG1001" s="42" t="s">
        <v>10</v>
      </c>
      <c r="GH1001" s="42" t="s">
        <v>11</v>
      </c>
      <c r="GI1001" s="42" t="s">
        <v>12</v>
      </c>
      <c r="GJ1001" s="42" t="s">
        <v>13</v>
      </c>
      <c r="GK1001" s="42" t="s">
        <v>14</v>
      </c>
      <c r="GL1001" s="42" t="s">
        <v>15</v>
      </c>
      <c r="GM1001" s="42" t="s">
        <v>16</v>
      </c>
      <c r="GN1001" s="42" t="s">
        <v>17</v>
      </c>
      <c r="GO1001" s="42" t="s">
        <v>18</v>
      </c>
      <c r="GP1001" s="42" t="s">
        <v>19</v>
      </c>
      <c r="GQ1001" s="42" t="s">
        <v>20</v>
      </c>
    </row>
    <row r="1002" spans="184:199" x14ac:dyDescent="0.35">
      <c r="GB1002" s="26">
        <v>0</v>
      </c>
      <c r="GC1002" s="42">
        <v>0</v>
      </c>
      <c r="GD1002" s="42" t="s">
        <v>9</v>
      </c>
      <c r="GE1002" s="42">
        <v>0</v>
      </c>
      <c r="GF1002" s="42">
        <v>0</v>
      </c>
      <c r="GG1002" s="42">
        <v>0</v>
      </c>
      <c r="GH1002" s="42" t="s">
        <v>21</v>
      </c>
      <c r="GI1002" s="42">
        <v>2</v>
      </c>
      <c r="GJ1002" s="42">
        <v>1</v>
      </c>
      <c r="GK1002" s="42">
        <v>2</v>
      </c>
      <c r="GL1002" s="42">
        <v>0</v>
      </c>
      <c r="GM1002" s="42">
        <v>0</v>
      </c>
      <c r="GN1002" s="42">
        <v>0</v>
      </c>
      <c r="GO1002" s="43">
        <v>54</v>
      </c>
      <c r="GP1002" s="43">
        <v>1</v>
      </c>
      <c r="GQ1002" s="43" t="b">
        <v>1</v>
      </c>
    </row>
    <row r="1003" spans="184:199" x14ac:dyDescent="0.35">
      <c r="GB1003" s="26">
        <v>0</v>
      </c>
      <c r="GC1003" s="42">
        <v>1</v>
      </c>
      <c r="GF1003" s="26">
        <v>0</v>
      </c>
      <c r="GG1003" s="42">
        <v>0</v>
      </c>
      <c r="GH1003" s="42" t="s">
        <v>21</v>
      </c>
      <c r="GI1003" s="42">
        <v>2</v>
      </c>
      <c r="GJ1003" s="42">
        <v>3</v>
      </c>
      <c r="GK1003" s="42">
        <v>4</v>
      </c>
      <c r="GL1003" s="42">
        <v>0</v>
      </c>
      <c r="GM1003" s="42">
        <v>0</v>
      </c>
      <c r="GN1003" s="42">
        <v>0</v>
      </c>
      <c r="GO1003" s="43">
        <v>34</v>
      </c>
      <c r="GP1003" s="43">
        <v>5</v>
      </c>
      <c r="GQ1003" s="43" t="b">
        <v>1</v>
      </c>
    </row>
    <row r="1004" spans="184:199" x14ac:dyDescent="0.35">
      <c r="GB1004" s="26">
        <v>0</v>
      </c>
      <c r="GC1004" s="42">
        <v>2</v>
      </c>
      <c r="GF1004" s="26">
        <v>0</v>
      </c>
      <c r="GG1004" s="42">
        <v>0</v>
      </c>
      <c r="GH1004" s="26" t="s">
        <v>24</v>
      </c>
      <c r="GI1004" s="26">
        <v>3</v>
      </c>
      <c r="GJ1004" s="26">
        <v>25</v>
      </c>
      <c r="GK1004" s="26">
        <v>26</v>
      </c>
      <c r="GL1004" s="42">
        <v>31</v>
      </c>
      <c r="GM1004" s="42">
        <v>0</v>
      </c>
      <c r="GN1004" s="42">
        <v>0</v>
      </c>
      <c r="GO1004" s="43">
        <v>74</v>
      </c>
      <c r="GP1004" s="43">
        <v>5</v>
      </c>
      <c r="GQ1004" s="43" t="b">
        <v>1</v>
      </c>
    </row>
    <row r="1005" spans="184:199" x14ac:dyDescent="0.35">
      <c r="GB1005" s="26">
        <v>0</v>
      </c>
      <c r="GC1005" s="26">
        <v>3</v>
      </c>
      <c r="GF1005" s="26">
        <v>0</v>
      </c>
      <c r="GG1005" s="26">
        <v>1</v>
      </c>
      <c r="GH1005" s="26" t="s">
        <v>24</v>
      </c>
      <c r="GI1005" s="26">
        <v>2</v>
      </c>
      <c r="GJ1005" s="26">
        <v>5</v>
      </c>
      <c r="GK1005" s="26">
        <v>6</v>
      </c>
      <c r="GL1005" s="26">
        <v>0</v>
      </c>
      <c r="GM1005" s="26">
        <v>0</v>
      </c>
      <c r="GN1005" s="26">
        <v>0</v>
      </c>
      <c r="GO1005" s="26">
        <v>19</v>
      </c>
      <c r="GP1005" s="26">
        <v>9</v>
      </c>
      <c r="GQ1005" s="26" t="b">
        <v>1</v>
      </c>
    </row>
    <row r="1006" spans="184:199" x14ac:dyDescent="0.35">
      <c r="GB1006" s="26">
        <v>0</v>
      </c>
      <c r="GC1006" s="26">
        <v>4</v>
      </c>
      <c r="GF1006" s="26">
        <v>0</v>
      </c>
      <c r="GG1006" s="26">
        <v>1</v>
      </c>
      <c r="GH1006" s="26" t="s">
        <v>24</v>
      </c>
      <c r="GI1006" s="26">
        <v>2</v>
      </c>
      <c r="GJ1006" s="26">
        <v>19</v>
      </c>
      <c r="GK1006" s="26">
        <v>20</v>
      </c>
      <c r="GL1006" s="26">
        <v>0</v>
      </c>
      <c r="GM1006" s="26">
        <v>0</v>
      </c>
      <c r="GN1006" s="26">
        <v>0</v>
      </c>
      <c r="GO1006" s="26">
        <v>49</v>
      </c>
      <c r="GP1006" s="26">
        <v>9</v>
      </c>
      <c r="GQ1006" s="26" t="b">
        <v>1</v>
      </c>
    </row>
    <row r="1007" spans="184:199" x14ac:dyDescent="0.35">
      <c r="GB1007" s="26">
        <v>0</v>
      </c>
      <c r="GC1007" s="26">
        <v>5</v>
      </c>
      <c r="GG1007" s="26">
        <v>3</v>
      </c>
      <c r="GH1007" s="26" t="s">
        <v>24</v>
      </c>
      <c r="GI1007" s="26">
        <v>2</v>
      </c>
      <c r="GJ1007" s="26">
        <v>7</v>
      </c>
      <c r="GK1007" s="26">
        <v>8</v>
      </c>
      <c r="GL1007" s="26">
        <v>0</v>
      </c>
      <c r="GM1007" s="26">
        <v>0</v>
      </c>
      <c r="GN1007" s="26">
        <v>0</v>
      </c>
      <c r="GO1007" s="26">
        <v>9</v>
      </c>
      <c r="GP1007" s="26">
        <v>13</v>
      </c>
      <c r="GQ1007" s="26" t="b">
        <v>1</v>
      </c>
    </row>
    <row r="1008" spans="184:199" x14ac:dyDescent="0.35">
      <c r="GB1008" s="26">
        <v>0</v>
      </c>
      <c r="GC1008" s="26">
        <v>6</v>
      </c>
      <c r="GG1008" s="26">
        <v>3</v>
      </c>
      <c r="GH1008" s="26" t="s">
        <v>24</v>
      </c>
      <c r="GI1008" s="26">
        <v>2</v>
      </c>
      <c r="GJ1008" s="26">
        <v>13</v>
      </c>
      <c r="GK1008" s="26">
        <v>14</v>
      </c>
      <c r="GL1008" s="26">
        <v>0</v>
      </c>
      <c r="GM1008" s="26">
        <v>0</v>
      </c>
      <c r="GN1008" s="26">
        <v>0</v>
      </c>
      <c r="GO1008" s="26">
        <v>29</v>
      </c>
      <c r="GP1008" s="26">
        <v>13</v>
      </c>
      <c r="GQ1008" s="26" t="b">
        <v>1</v>
      </c>
    </row>
    <row r="1009" spans="184:199" x14ac:dyDescent="0.35">
      <c r="GB1009" s="26">
        <v>0</v>
      </c>
      <c r="GC1009" s="26">
        <v>7</v>
      </c>
      <c r="GG1009" s="26">
        <v>5</v>
      </c>
      <c r="GH1009" s="26" t="s">
        <v>24</v>
      </c>
      <c r="GI1009" s="26">
        <v>2</v>
      </c>
      <c r="GJ1009" s="26">
        <v>9</v>
      </c>
      <c r="GK1009" s="26">
        <v>10</v>
      </c>
      <c r="GL1009" s="26">
        <v>0</v>
      </c>
      <c r="GM1009" s="26">
        <v>0</v>
      </c>
      <c r="GN1009" s="26">
        <v>0</v>
      </c>
      <c r="GO1009" s="26">
        <v>4</v>
      </c>
      <c r="GP1009" s="26">
        <v>17</v>
      </c>
      <c r="GQ1009" s="26" t="b">
        <v>1</v>
      </c>
    </row>
    <row r="1010" spans="184:199" x14ac:dyDescent="0.35">
      <c r="GB1010" s="26">
        <v>0</v>
      </c>
      <c r="GC1010" s="26">
        <v>8</v>
      </c>
      <c r="GG1010" s="26">
        <v>5</v>
      </c>
      <c r="GH1010" s="26" t="s">
        <v>24</v>
      </c>
      <c r="GI1010" s="26">
        <v>2</v>
      </c>
      <c r="GJ1010" s="26">
        <v>11</v>
      </c>
      <c r="GK1010" s="26">
        <v>12</v>
      </c>
      <c r="GL1010" s="26">
        <v>0</v>
      </c>
      <c r="GM1010" s="26">
        <v>0</v>
      </c>
      <c r="GN1010" s="26">
        <v>0</v>
      </c>
      <c r="GO1010" s="26">
        <v>14</v>
      </c>
      <c r="GP1010" s="26">
        <v>17</v>
      </c>
      <c r="GQ1010" s="26" t="b">
        <v>1</v>
      </c>
    </row>
    <row r="1011" spans="184:199" x14ac:dyDescent="0.35">
      <c r="GB1011" s="26">
        <v>0</v>
      </c>
      <c r="GC1011" s="26">
        <v>9</v>
      </c>
      <c r="GG1011" s="26">
        <v>7</v>
      </c>
      <c r="GH1011" s="26" t="s">
        <v>22</v>
      </c>
      <c r="GI1011" s="26">
        <v>0</v>
      </c>
      <c r="GJ1011" s="26">
        <v>0</v>
      </c>
      <c r="GK1011" s="26">
        <v>0</v>
      </c>
      <c r="GL1011" s="26">
        <v>0</v>
      </c>
      <c r="GM1011" s="26">
        <v>0</v>
      </c>
      <c r="GN1011" s="26">
        <v>0</v>
      </c>
      <c r="GO1011" s="26">
        <v>2</v>
      </c>
      <c r="GP1011" s="26">
        <v>21</v>
      </c>
      <c r="GQ1011" s="26" t="b">
        <v>1</v>
      </c>
    </row>
    <row r="1012" spans="184:199" x14ac:dyDescent="0.35">
      <c r="GB1012" s="26">
        <v>0</v>
      </c>
      <c r="GC1012" s="26">
        <v>10</v>
      </c>
      <c r="GG1012" s="26">
        <v>7</v>
      </c>
      <c r="GH1012" s="26" t="s">
        <v>22</v>
      </c>
      <c r="GI1012" s="26">
        <v>0</v>
      </c>
      <c r="GJ1012" s="26">
        <v>0</v>
      </c>
      <c r="GK1012" s="26">
        <v>0</v>
      </c>
      <c r="GL1012" s="26">
        <v>0</v>
      </c>
      <c r="GM1012" s="26">
        <v>0</v>
      </c>
      <c r="GN1012" s="26">
        <v>0</v>
      </c>
      <c r="GO1012" s="26">
        <v>7</v>
      </c>
      <c r="GP1012" s="26">
        <v>21</v>
      </c>
      <c r="GQ1012" s="26" t="b">
        <v>1</v>
      </c>
    </row>
    <row r="1013" spans="184:199" x14ac:dyDescent="0.35">
      <c r="GB1013" s="26">
        <v>0</v>
      </c>
      <c r="GC1013" s="26">
        <v>11</v>
      </c>
      <c r="GG1013" s="26">
        <v>8</v>
      </c>
      <c r="GH1013" s="26" t="s">
        <v>22</v>
      </c>
      <c r="GI1013" s="26">
        <v>0</v>
      </c>
      <c r="GJ1013" s="26">
        <v>0</v>
      </c>
      <c r="GK1013" s="26">
        <v>0</v>
      </c>
      <c r="GL1013" s="26">
        <v>0</v>
      </c>
      <c r="GM1013" s="26">
        <v>0</v>
      </c>
      <c r="GN1013" s="26">
        <v>0</v>
      </c>
      <c r="GO1013" s="26">
        <v>12</v>
      </c>
      <c r="GP1013" s="26">
        <v>21</v>
      </c>
      <c r="GQ1013" s="26" t="b">
        <v>1</v>
      </c>
    </row>
    <row r="1014" spans="184:199" x14ac:dyDescent="0.35">
      <c r="GB1014" s="26">
        <v>0</v>
      </c>
      <c r="GC1014" s="26">
        <v>12</v>
      </c>
      <c r="GG1014" s="26">
        <v>8</v>
      </c>
      <c r="GH1014" s="26" t="s">
        <v>22</v>
      </c>
      <c r="GI1014" s="26">
        <v>0</v>
      </c>
      <c r="GJ1014" s="26">
        <v>0</v>
      </c>
      <c r="GK1014" s="26">
        <v>0</v>
      </c>
      <c r="GL1014" s="26">
        <v>0</v>
      </c>
      <c r="GM1014" s="26">
        <v>0</v>
      </c>
      <c r="GN1014" s="26">
        <v>0</v>
      </c>
      <c r="GO1014" s="26">
        <v>17</v>
      </c>
      <c r="GP1014" s="26">
        <v>21</v>
      </c>
      <c r="GQ1014" s="26" t="b">
        <v>1</v>
      </c>
    </row>
    <row r="1015" spans="184:199" x14ac:dyDescent="0.35">
      <c r="GB1015" s="26">
        <v>0</v>
      </c>
      <c r="GC1015" s="26">
        <v>13</v>
      </c>
      <c r="GG1015" s="26">
        <v>6</v>
      </c>
      <c r="GH1015" s="26" t="s">
        <v>24</v>
      </c>
      <c r="GI1015" s="26">
        <v>2</v>
      </c>
      <c r="GJ1015" s="26">
        <v>15</v>
      </c>
      <c r="GK1015" s="26">
        <v>16</v>
      </c>
      <c r="GL1015" s="26">
        <v>0</v>
      </c>
      <c r="GM1015" s="26">
        <v>0</v>
      </c>
      <c r="GN1015" s="26">
        <v>0</v>
      </c>
      <c r="GO1015" s="26">
        <v>24</v>
      </c>
      <c r="GP1015" s="26">
        <v>17</v>
      </c>
      <c r="GQ1015" s="26" t="b">
        <v>1</v>
      </c>
    </row>
    <row r="1016" spans="184:199" x14ac:dyDescent="0.35">
      <c r="GB1016" s="26">
        <v>0</v>
      </c>
      <c r="GC1016" s="26">
        <v>14</v>
      </c>
      <c r="GG1016" s="26">
        <v>6</v>
      </c>
      <c r="GH1016" s="26" t="s">
        <v>24</v>
      </c>
      <c r="GI1016" s="26">
        <v>2</v>
      </c>
      <c r="GJ1016" s="26">
        <v>17</v>
      </c>
      <c r="GK1016" s="26">
        <v>18</v>
      </c>
      <c r="GL1016" s="26">
        <v>0</v>
      </c>
      <c r="GM1016" s="26">
        <v>0</v>
      </c>
      <c r="GN1016" s="26">
        <v>0</v>
      </c>
      <c r="GO1016" s="26">
        <v>34</v>
      </c>
      <c r="GP1016" s="26">
        <v>17</v>
      </c>
      <c r="GQ1016" s="26" t="b">
        <v>1</v>
      </c>
    </row>
    <row r="1017" spans="184:199" x14ac:dyDescent="0.35">
      <c r="GB1017" s="26">
        <v>0</v>
      </c>
      <c r="GC1017" s="26">
        <v>15</v>
      </c>
      <c r="GG1017" s="26">
        <v>13</v>
      </c>
      <c r="GH1017" s="26" t="s">
        <v>22</v>
      </c>
      <c r="GI1017" s="26">
        <v>0</v>
      </c>
      <c r="GJ1017" s="26">
        <v>0</v>
      </c>
      <c r="GK1017" s="26">
        <v>0</v>
      </c>
      <c r="GL1017" s="26">
        <v>0</v>
      </c>
      <c r="GM1017" s="26">
        <v>0</v>
      </c>
      <c r="GN1017" s="26">
        <v>0</v>
      </c>
      <c r="GO1017" s="26">
        <v>22</v>
      </c>
      <c r="GP1017" s="26">
        <v>21</v>
      </c>
      <c r="GQ1017" s="26" t="b">
        <v>1</v>
      </c>
    </row>
    <row r="1018" spans="184:199" x14ac:dyDescent="0.35">
      <c r="GB1018" s="26">
        <v>0</v>
      </c>
      <c r="GC1018" s="26">
        <v>16</v>
      </c>
      <c r="GG1018" s="26">
        <v>13</v>
      </c>
      <c r="GH1018" s="26" t="s">
        <v>22</v>
      </c>
      <c r="GI1018" s="26">
        <v>0</v>
      </c>
      <c r="GJ1018" s="26">
        <v>0</v>
      </c>
      <c r="GK1018" s="26">
        <v>0</v>
      </c>
      <c r="GL1018" s="26">
        <v>0</v>
      </c>
      <c r="GM1018" s="26">
        <v>0</v>
      </c>
      <c r="GN1018" s="26">
        <v>0</v>
      </c>
      <c r="GO1018" s="26">
        <v>27</v>
      </c>
      <c r="GP1018" s="26">
        <v>21</v>
      </c>
      <c r="GQ1018" s="26" t="b">
        <v>1</v>
      </c>
    </row>
    <row r="1019" spans="184:199" x14ac:dyDescent="0.35">
      <c r="GB1019" s="26">
        <v>0</v>
      </c>
      <c r="GC1019" s="26">
        <v>17</v>
      </c>
      <c r="GG1019" s="26">
        <v>14</v>
      </c>
      <c r="GH1019" s="26" t="s">
        <v>22</v>
      </c>
      <c r="GI1019" s="26">
        <v>0</v>
      </c>
      <c r="GJ1019" s="26">
        <v>0</v>
      </c>
      <c r="GK1019" s="26">
        <v>0</v>
      </c>
      <c r="GL1019" s="26">
        <v>0</v>
      </c>
      <c r="GM1019" s="26">
        <v>0</v>
      </c>
      <c r="GN1019" s="26">
        <v>0</v>
      </c>
      <c r="GO1019" s="26">
        <v>32</v>
      </c>
      <c r="GP1019" s="26">
        <v>21</v>
      </c>
      <c r="GQ1019" s="26" t="b">
        <v>1</v>
      </c>
    </row>
    <row r="1020" spans="184:199" x14ac:dyDescent="0.35">
      <c r="GB1020" s="26">
        <v>0</v>
      </c>
      <c r="GC1020" s="26">
        <v>18</v>
      </c>
      <c r="GG1020" s="26">
        <v>14</v>
      </c>
      <c r="GH1020" s="26" t="s">
        <v>22</v>
      </c>
      <c r="GI1020" s="26">
        <v>0</v>
      </c>
      <c r="GJ1020" s="26">
        <v>0</v>
      </c>
      <c r="GK1020" s="26">
        <v>0</v>
      </c>
      <c r="GL1020" s="26">
        <v>0</v>
      </c>
      <c r="GM1020" s="26">
        <v>0</v>
      </c>
      <c r="GN1020" s="26">
        <v>0</v>
      </c>
      <c r="GO1020" s="26">
        <v>37</v>
      </c>
      <c r="GP1020" s="26">
        <v>21</v>
      </c>
      <c r="GQ1020" s="26" t="b">
        <v>1</v>
      </c>
    </row>
    <row r="1021" spans="184:199" x14ac:dyDescent="0.35">
      <c r="GB1021" s="26">
        <v>0</v>
      </c>
      <c r="GC1021" s="26">
        <v>19</v>
      </c>
      <c r="GG1021" s="26">
        <v>4</v>
      </c>
      <c r="GH1021" s="26" t="s">
        <v>24</v>
      </c>
      <c r="GI1021" s="26">
        <v>2</v>
      </c>
      <c r="GJ1021" s="26">
        <v>21</v>
      </c>
      <c r="GK1021" s="26">
        <v>22</v>
      </c>
      <c r="GL1021" s="26">
        <v>0</v>
      </c>
      <c r="GM1021" s="26">
        <v>0</v>
      </c>
      <c r="GN1021" s="26">
        <v>0</v>
      </c>
      <c r="GO1021" s="26">
        <v>44</v>
      </c>
      <c r="GP1021" s="26">
        <v>13</v>
      </c>
      <c r="GQ1021" s="26" t="b">
        <v>1</v>
      </c>
    </row>
    <row r="1022" spans="184:199" x14ac:dyDescent="0.35">
      <c r="GB1022" s="26">
        <v>0</v>
      </c>
      <c r="GC1022" s="26">
        <v>20</v>
      </c>
      <c r="GG1022" s="26">
        <v>4</v>
      </c>
      <c r="GH1022" s="26" t="s">
        <v>24</v>
      </c>
      <c r="GI1022" s="26">
        <v>2</v>
      </c>
      <c r="GJ1022" s="26">
        <v>23</v>
      </c>
      <c r="GK1022" s="26">
        <v>24</v>
      </c>
      <c r="GL1022" s="26">
        <v>0</v>
      </c>
      <c r="GM1022" s="26">
        <v>0</v>
      </c>
      <c r="GN1022" s="26">
        <v>0</v>
      </c>
      <c r="GO1022" s="26">
        <v>54</v>
      </c>
      <c r="GP1022" s="26">
        <v>13</v>
      </c>
      <c r="GQ1022" s="26" t="b">
        <v>1</v>
      </c>
    </row>
    <row r="1023" spans="184:199" x14ac:dyDescent="0.35">
      <c r="GB1023" s="26">
        <v>0</v>
      </c>
      <c r="GC1023" s="26">
        <v>21</v>
      </c>
      <c r="GG1023" s="26">
        <v>19</v>
      </c>
      <c r="GH1023" s="26" t="s">
        <v>22</v>
      </c>
      <c r="GI1023" s="26">
        <v>0</v>
      </c>
      <c r="GJ1023" s="26">
        <v>0</v>
      </c>
      <c r="GK1023" s="26">
        <v>0</v>
      </c>
      <c r="GL1023" s="26">
        <v>0</v>
      </c>
      <c r="GM1023" s="26">
        <v>0</v>
      </c>
      <c r="GN1023" s="26">
        <v>0</v>
      </c>
      <c r="GO1023" s="26">
        <v>42</v>
      </c>
      <c r="GP1023" s="26">
        <v>17</v>
      </c>
      <c r="GQ1023" s="26" t="b">
        <v>1</v>
      </c>
    </row>
    <row r="1024" spans="184:199" x14ac:dyDescent="0.35">
      <c r="GB1024" s="26">
        <v>0</v>
      </c>
      <c r="GC1024" s="26">
        <v>22</v>
      </c>
      <c r="GG1024" s="26">
        <v>19</v>
      </c>
      <c r="GH1024" s="26" t="s">
        <v>22</v>
      </c>
      <c r="GI1024" s="26">
        <v>0</v>
      </c>
      <c r="GJ1024" s="26">
        <v>0</v>
      </c>
      <c r="GK1024" s="26">
        <v>0</v>
      </c>
      <c r="GL1024" s="26">
        <v>0</v>
      </c>
      <c r="GM1024" s="26">
        <v>0</v>
      </c>
      <c r="GN1024" s="26">
        <v>0</v>
      </c>
      <c r="GO1024" s="26">
        <v>47</v>
      </c>
      <c r="GP1024" s="26">
        <v>17</v>
      </c>
      <c r="GQ1024" s="26" t="b">
        <v>1</v>
      </c>
    </row>
    <row r="1025" spans="184:199" x14ac:dyDescent="0.35">
      <c r="GB1025" s="26">
        <v>0</v>
      </c>
      <c r="GC1025" s="26">
        <v>23</v>
      </c>
      <c r="GG1025" s="26">
        <v>20</v>
      </c>
      <c r="GH1025" s="26" t="s">
        <v>22</v>
      </c>
      <c r="GI1025" s="26">
        <v>0</v>
      </c>
      <c r="GJ1025" s="26">
        <v>0</v>
      </c>
      <c r="GK1025" s="26">
        <v>0</v>
      </c>
      <c r="GL1025" s="26">
        <v>0</v>
      </c>
      <c r="GM1025" s="26">
        <v>0</v>
      </c>
      <c r="GN1025" s="26">
        <v>0</v>
      </c>
      <c r="GO1025" s="26">
        <v>52</v>
      </c>
      <c r="GP1025" s="26">
        <v>17</v>
      </c>
      <c r="GQ1025" s="26" t="b">
        <v>1</v>
      </c>
    </row>
    <row r="1026" spans="184:199" x14ac:dyDescent="0.35">
      <c r="GB1026" s="26">
        <v>0</v>
      </c>
      <c r="GC1026" s="26">
        <v>24</v>
      </c>
      <c r="GG1026" s="26">
        <v>20</v>
      </c>
      <c r="GH1026" s="26" t="s">
        <v>22</v>
      </c>
      <c r="GI1026" s="26">
        <v>0</v>
      </c>
      <c r="GJ1026" s="26">
        <v>0</v>
      </c>
      <c r="GK1026" s="26">
        <v>0</v>
      </c>
      <c r="GL1026" s="26">
        <v>0</v>
      </c>
      <c r="GM1026" s="26">
        <v>0</v>
      </c>
      <c r="GN1026" s="26">
        <v>0</v>
      </c>
      <c r="GO1026" s="26">
        <v>57</v>
      </c>
      <c r="GP1026" s="26">
        <v>17</v>
      </c>
      <c r="GQ1026" s="26" t="b">
        <v>1</v>
      </c>
    </row>
    <row r="1027" spans="184:199" x14ac:dyDescent="0.35">
      <c r="GB1027" s="26">
        <v>0</v>
      </c>
      <c r="GC1027" s="26">
        <v>25</v>
      </c>
      <c r="GG1027" s="26">
        <v>2</v>
      </c>
      <c r="GH1027" s="26" t="s">
        <v>24</v>
      </c>
      <c r="GI1027" s="26">
        <v>2</v>
      </c>
      <c r="GJ1027" s="26">
        <v>27</v>
      </c>
      <c r="GK1027" s="26">
        <v>28</v>
      </c>
      <c r="GL1027" s="26">
        <v>0</v>
      </c>
      <c r="GM1027" s="26">
        <v>0</v>
      </c>
      <c r="GN1027" s="26">
        <v>0</v>
      </c>
      <c r="GO1027" s="26">
        <v>64</v>
      </c>
      <c r="GP1027" s="26">
        <v>9</v>
      </c>
      <c r="GQ1027" s="26" t="b">
        <v>1</v>
      </c>
    </row>
    <row r="1028" spans="184:199" x14ac:dyDescent="0.35">
      <c r="GB1028" s="26">
        <v>31</v>
      </c>
      <c r="GC1028" s="26">
        <v>26</v>
      </c>
      <c r="GG1028" s="26">
        <v>2</v>
      </c>
      <c r="GH1028" s="26" t="s">
        <v>24</v>
      </c>
      <c r="GI1028" s="26">
        <v>2</v>
      </c>
      <c r="GJ1028" s="26">
        <v>29</v>
      </c>
      <c r="GK1028" s="26">
        <v>30</v>
      </c>
      <c r="GL1028" s="26">
        <v>0</v>
      </c>
      <c r="GM1028" s="26">
        <v>0</v>
      </c>
      <c r="GN1028" s="26">
        <v>0</v>
      </c>
      <c r="GO1028" s="26">
        <v>74</v>
      </c>
      <c r="GP1028" s="26">
        <v>9</v>
      </c>
      <c r="GQ1028" s="26" t="b">
        <v>1</v>
      </c>
    </row>
    <row r="1029" spans="184:199" x14ac:dyDescent="0.35">
      <c r="GB1029" s="26">
        <v>0</v>
      </c>
      <c r="GC1029" s="26">
        <v>27</v>
      </c>
      <c r="GG1029" s="26">
        <v>25</v>
      </c>
      <c r="GH1029" s="26" t="s">
        <v>22</v>
      </c>
      <c r="GI1029" s="26">
        <v>0</v>
      </c>
      <c r="GJ1029" s="26">
        <v>0</v>
      </c>
      <c r="GK1029" s="26">
        <v>0</v>
      </c>
      <c r="GL1029" s="26">
        <v>0</v>
      </c>
      <c r="GM1029" s="26">
        <v>0</v>
      </c>
      <c r="GN1029" s="26">
        <v>0</v>
      </c>
      <c r="GO1029" s="26">
        <v>62</v>
      </c>
      <c r="GP1029" s="26">
        <v>13</v>
      </c>
      <c r="GQ1029" s="26" t="b">
        <v>1</v>
      </c>
    </row>
    <row r="1030" spans="184:199" x14ac:dyDescent="0.35">
      <c r="GB1030" s="26">
        <v>0</v>
      </c>
      <c r="GC1030" s="26">
        <v>28</v>
      </c>
      <c r="GG1030" s="26">
        <v>25</v>
      </c>
      <c r="GH1030" s="26" t="s">
        <v>22</v>
      </c>
      <c r="GI1030" s="26">
        <v>0</v>
      </c>
      <c r="GJ1030" s="26">
        <v>0</v>
      </c>
      <c r="GK1030" s="26">
        <v>0</v>
      </c>
      <c r="GL1030" s="26">
        <v>0</v>
      </c>
      <c r="GM1030" s="26">
        <v>0</v>
      </c>
      <c r="GN1030" s="26">
        <v>0</v>
      </c>
      <c r="GO1030" s="26">
        <v>67</v>
      </c>
      <c r="GP1030" s="26">
        <v>13</v>
      </c>
      <c r="GQ1030" s="26" t="b">
        <v>1</v>
      </c>
    </row>
    <row r="1031" spans="184:199" x14ac:dyDescent="0.35">
      <c r="GB1031" s="26">
        <v>32</v>
      </c>
      <c r="GC1031" s="26">
        <v>29</v>
      </c>
      <c r="GG1031" s="26">
        <v>26</v>
      </c>
      <c r="GH1031" s="26" t="s">
        <v>22</v>
      </c>
      <c r="GI1031" s="26">
        <v>0</v>
      </c>
      <c r="GJ1031" s="26">
        <v>0</v>
      </c>
      <c r="GK1031" s="26">
        <v>0</v>
      </c>
      <c r="GL1031" s="26">
        <v>0</v>
      </c>
      <c r="GM1031" s="26">
        <v>0</v>
      </c>
      <c r="GN1031" s="26">
        <v>0</v>
      </c>
      <c r="GO1031" s="26">
        <v>72</v>
      </c>
      <c r="GP1031" s="26">
        <v>13</v>
      </c>
      <c r="GQ1031" s="26" t="b">
        <v>1</v>
      </c>
    </row>
    <row r="1032" spans="184:199" x14ac:dyDescent="0.35">
      <c r="GB1032" s="26">
        <v>33</v>
      </c>
      <c r="GC1032" s="26">
        <v>30</v>
      </c>
      <c r="GG1032" s="26">
        <v>26</v>
      </c>
      <c r="GH1032" s="26" t="s">
        <v>22</v>
      </c>
      <c r="GI1032" s="26">
        <v>0</v>
      </c>
      <c r="GJ1032" s="26">
        <v>0</v>
      </c>
      <c r="GK1032" s="26">
        <v>0</v>
      </c>
      <c r="GL1032" s="26">
        <v>0</v>
      </c>
      <c r="GM1032" s="26">
        <v>0</v>
      </c>
      <c r="GN1032" s="26">
        <v>0</v>
      </c>
      <c r="GO1032" s="26">
        <v>77</v>
      </c>
      <c r="GP1032" s="26">
        <v>13</v>
      </c>
      <c r="GQ1032" s="26" t="b">
        <v>1</v>
      </c>
    </row>
    <row r="1033" spans="184:199" x14ac:dyDescent="0.35">
      <c r="GB1033" s="26">
        <v>0</v>
      </c>
      <c r="GC1033" s="26">
        <v>31</v>
      </c>
      <c r="GG1033" s="26">
        <v>2</v>
      </c>
      <c r="GH1033" s="26" t="s">
        <v>24</v>
      </c>
      <c r="GI1033" s="26">
        <v>2</v>
      </c>
      <c r="GJ1033" s="26">
        <v>32</v>
      </c>
      <c r="GK1033" s="26">
        <v>33</v>
      </c>
      <c r="GL1033" s="26">
        <v>0</v>
      </c>
      <c r="GM1033" s="26">
        <v>0</v>
      </c>
      <c r="GN1033" s="26">
        <v>0</v>
      </c>
      <c r="GO1033" s="26">
        <v>84</v>
      </c>
      <c r="GP1033" s="26">
        <v>9</v>
      </c>
      <c r="GQ1033" s="26" t="b">
        <v>1</v>
      </c>
    </row>
    <row r="1034" spans="184:199" x14ac:dyDescent="0.35">
      <c r="GC1034" s="26">
        <v>32</v>
      </c>
      <c r="GG1034" s="26">
        <v>31</v>
      </c>
      <c r="GH1034" s="26" t="s">
        <v>22</v>
      </c>
      <c r="GI1034" s="26">
        <v>0</v>
      </c>
      <c r="GJ1034" s="26">
        <v>0</v>
      </c>
      <c r="GK1034" s="26">
        <v>0</v>
      </c>
      <c r="GL1034" s="26">
        <v>0</v>
      </c>
      <c r="GM1034" s="26">
        <v>0</v>
      </c>
      <c r="GN1034" s="26">
        <v>0</v>
      </c>
      <c r="GO1034" s="26">
        <v>82</v>
      </c>
      <c r="GP1034" s="26">
        <v>13</v>
      </c>
      <c r="GQ1034" s="26" t="b">
        <v>1</v>
      </c>
    </row>
    <row r="1035" spans="184:199" x14ac:dyDescent="0.35">
      <c r="GC1035" s="26">
        <v>33</v>
      </c>
      <c r="GG1035" s="26">
        <v>31</v>
      </c>
      <c r="GH1035" s="26" t="s">
        <v>22</v>
      </c>
      <c r="GI1035" s="26">
        <v>0</v>
      </c>
      <c r="GJ1035" s="26">
        <v>0</v>
      </c>
      <c r="GK1035" s="26">
        <v>0</v>
      </c>
      <c r="GL1035" s="26">
        <v>0</v>
      </c>
      <c r="GM1035" s="26">
        <v>0</v>
      </c>
      <c r="GN1035" s="26">
        <v>0</v>
      </c>
      <c r="GO1035" s="26">
        <v>87</v>
      </c>
      <c r="GP1035" s="26">
        <v>13</v>
      </c>
      <c r="GQ1035" s="26" t="b">
        <v>1</v>
      </c>
    </row>
  </sheetData>
  <mergeCells count="7">
    <mergeCell ref="A20:A22"/>
    <mergeCell ref="A24:A26"/>
    <mergeCell ref="H6:I6"/>
    <mergeCell ref="F8:F9"/>
    <mergeCell ref="C5:D5"/>
    <mergeCell ref="A7:A8"/>
    <mergeCell ref="A14:A16"/>
  </mergeCells>
  <pageMargins left="0.7" right="0.7" top="0.75" bottom="0.75" header="0.3" footer="0.3"/>
  <pageSetup paperSize="9" orientation="portrait" verticalDpi="0" r:id="rId1"/>
  <headerFooter>
    <oddFooter>&amp;l&amp;bTreePlan Student License, For Education Only&amp;r&amp;bTreePlan.com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2848-0BD1-4003-9EF0-72BE9CD74A63}">
  <dimension ref="A1:D8"/>
  <sheetViews>
    <sheetView workbookViewId="0">
      <selection activeCell="D8" sqref="D8"/>
    </sheetView>
  </sheetViews>
  <sheetFormatPr defaultRowHeight="14.5" x14ac:dyDescent="0.35"/>
  <cols>
    <col min="1" max="1" width="16.1796875" bestFit="1" customWidth="1"/>
    <col min="2" max="2" width="12.36328125" bestFit="1" customWidth="1"/>
    <col min="3" max="3" width="33.7265625" bestFit="1" customWidth="1"/>
    <col min="4" max="4" width="14.36328125" bestFit="1" customWidth="1"/>
  </cols>
  <sheetData>
    <row r="1" spans="1:4" x14ac:dyDescent="0.35">
      <c r="A1" s="142" t="s">
        <v>117</v>
      </c>
      <c r="B1" s="143"/>
      <c r="C1" s="144"/>
      <c r="D1" s="127" t="s">
        <v>112</v>
      </c>
    </row>
    <row r="2" spans="1:4" x14ac:dyDescent="0.35">
      <c r="A2" s="139" t="s">
        <v>113</v>
      </c>
      <c r="B2" s="140" t="s">
        <v>114</v>
      </c>
      <c r="C2" s="128" t="s">
        <v>25</v>
      </c>
      <c r="D2" s="126">
        <v>118.57499999999999</v>
      </c>
    </row>
    <row r="3" spans="1:4" x14ac:dyDescent="0.35">
      <c r="A3" s="139"/>
      <c r="B3" s="140"/>
      <c r="C3" s="128" t="s">
        <v>26</v>
      </c>
      <c r="D3" s="126">
        <v>100.5</v>
      </c>
    </row>
    <row r="4" spans="1:4" x14ac:dyDescent="0.35">
      <c r="A4" s="139"/>
      <c r="B4" s="146" t="s">
        <v>115</v>
      </c>
      <c r="C4" s="128" t="s">
        <v>25</v>
      </c>
      <c r="D4" s="126">
        <v>138.57499999999999</v>
      </c>
    </row>
    <row r="5" spans="1:4" x14ac:dyDescent="0.35">
      <c r="A5" s="139"/>
      <c r="B5" s="147"/>
      <c r="C5" s="128" t="s">
        <v>26</v>
      </c>
      <c r="D5" s="126">
        <v>120.5</v>
      </c>
    </row>
    <row r="6" spans="1:4" x14ac:dyDescent="0.35">
      <c r="A6" s="141" t="s">
        <v>116</v>
      </c>
      <c r="B6" s="129"/>
      <c r="C6" s="128" t="s">
        <v>25</v>
      </c>
      <c r="D6" s="126">
        <v>138.05999999999997</v>
      </c>
    </row>
    <row r="7" spans="1:4" x14ac:dyDescent="0.35">
      <c r="A7" s="141"/>
      <c r="B7" s="129"/>
      <c r="C7" s="128" t="s">
        <v>26</v>
      </c>
      <c r="D7" s="126">
        <v>116.99999999999999</v>
      </c>
    </row>
    <row r="8" spans="1:4" x14ac:dyDescent="0.35">
      <c r="A8" s="141"/>
      <c r="B8" s="129"/>
      <c r="C8" s="128" t="s">
        <v>27</v>
      </c>
      <c r="D8" s="130">
        <v>146.25</v>
      </c>
    </row>
  </sheetData>
  <mergeCells count="5">
    <mergeCell ref="A2:A5"/>
    <mergeCell ref="B2:B3"/>
    <mergeCell ref="B4:B5"/>
    <mergeCell ref="A6:A8"/>
    <mergeCell ref="A1:C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CB25-E0CA-44FD-825C-6611F22DE3BA}">
  <dimension ref="A1:H11"/>
  <sheetViews>
    <sheetView zoomScale="110" workbookViewId="0">
      <selection activeCell="G3" sqref="G3"/>
    </sheetView>
  </sheetViews>
  <sheetFormatPr defaultRowHeight="14.5" x14ac:dyDescent="0.35"/>
  <cols>
    <col min="1" max="1" width="4.81640625" bestFit="1" customWidth="1"/>
    <col min="2" max="2" width="11.453125" bestFit="1" customWidth="1"/>
    <col min="3" max="3" width="12.90625" bestFit="1" customWidth="1"/>
    <col min="4" max="4" width="14.36328125" bestFit="1" customWidth="1"/>
    <col min="5" max="5" width="18.453125" bestFit="1" customWidth="1"/>
    <col min="6" max="6" width="18.453125" customWidth="1"/>
    <col min="7" max="7" width="24.6328125" customWidth="1"/>
    <col min="8" max="8" width="24.08984375" customWidth="1"/>
  </cols>
  <sheetData>
    <row r="1" spans="1:8" ht="15" thickBot="1" x14ac:dyDescent="0.4">
      <c r="A1" s="67"/>
      <c r="B1" s="67"/>
      <c r="C1" s="145" t="s">
        <v>33</v>
      </c>
      <c r="D1" s="145"/>
      <c r="E1" s="145" t="s">
        <v>34</v>
      </c>
      <c r="F1" s="145"/>
      <c r="G1" s="145"/>
      <c r="H1" s="145"/>
    </row>
    <row r="2" spans="1:8" ht="29.5" thickBot="1" x14ac:dyDescent="0.4">
      <c r="A2" s="67" t="s">
        <v>31</v>
      </c>
      <c r="B2" s="67" t="s">
        <v>32</v>
      </c>
      <c r="C2" s="67" t="s">
        <v>25</v>
      </c>
      <c r="D2" s="67" t="s">
        <v>26</v>
      </c>
      <c r="E2" s="67" t="s">
        <v>25</v>
      </c>
      <c r="F2" s="67" t="s">
        <v>52</v>
      </c>
      <c r="G2" s="79" t="str">
        <f>'Consultant- Maximum Accuracy'!A14</f>
        <v>P (Police Stations || Predict Police Stations)</v>
      </c>
      <c r="H2" s="79" t="s">
        <v>74</v>
      </c>
    </row>
    <row r="3" spans="1:8" x14ac:dyDescent="0.35">
      <c r="A3">
        <v>2013</v>
      </c>
      <c r="B3">
        <v>65</v>
      </c>
      <c r="C3">
        <v>27</v>
      </c>
      <c r="D3">
        <v>38</v>
      </c>
      <c r="E3">
        <v>21</v>
      </c>
      <c r="F3" s="8">
        <v>26</v>
      </c>
      <c r="G3" s="9">
        <f>E3/C3</f>
        <v>0.77777777777777779</v>
      </c>
      <c r="H3" s="9">
        <f>F3/D3</f>
        <v>0.68421052631578949</v>
      </c>
    </row>
    <row r="4" spans="1:8" x14ac:dyDescent="0.35">
      <c r="A4">
        <v>2014</v>
      </c>
      <c r="B4">
        <v>95</v>
      </c>
      <c r="C4">
        <v>32</v>
      </c>
      <c r="D4">
        <v>63</v>
      </c>
      <c r="E4">
        <v>25</v>
      </c>
      <c r="F4" s="8">
        <v>47</v>
      </c>
      <c r="G4" s="9">
        <f t="shared" ref="G4:G7" si="0">E4/C4</f>
        <v>0.78125</v>
      </c>
      <c r="H4" s="9">
        <f>F4/D4</f>
        <v>0.74603174603174605</v>
      </c>
    </row>
    <row r="5" spans="1:8" x14ac:dyDescent="0.35">
      <c r="A5">
        <v>2015</v>
      </c>
      <c r="B5">
        <v>116</v>
      </c>
      <c r="C5">
        <v>41</v>
      </c>
      <c r="D5">
        <v>75</v>
      </c>
      <c r="E5">
        <v>34</v>
      </c>
      <c r="F5" s="8">
        <v>61</v>
      </c>
      <c r="G5" s="9">
        <f t="shared" si="0"/>
        <v>0.82926829268292679</v>
      </c>
      <c r="H5" s="9">
        <f>F5/D5</f>
        <v>0.81333333333333335</v>
      </c>
    </row>
    <row r="6" spans="1:8" x14ac:dyDescent="0.35">
      <c r="A6">
        <v>2016</v>
      </c>
      <c r="B6">
        <v>134</v>
      </c>
      <c r="C6">
        <v>61</v>
      </c>
      <c r="D6">
        <v>73</v>
      </c>
      <c r="E6">
        <v>56</v>
      </c>
      <c r="F6" s="8">
        <v>61</v>
      </c>
      <c r="G6" s="9">
        <f t="shared" si="0"/>
        <v>0.91803278688524592</v>
      </c>
      <c r="H6" s="9">
        <f>F6/D6</f>
        <v>0.83561643835616439</v>
      </c>
    </row>
    <row r="7" spans="1:8" ht="15" thickBot="1" x14ac:dyDescent="0.4">
      <c r="A7" s="11">
        <v>2017</v>
      </c>
      <c r="B7" s="11">
        <v>160</v>
      </c>
      <c r="C7" s="11">
        <v>58</v>
      </c>
      <c r="D7" s="11">
        <v>102</v>
      </c>
      <c r="E7" s="11">
        <v>54</v>
      </c>
      <c r="F7" s="80">
        <v>88</v>
      </c>
      <c r="G7" s="81">
        <f t="shared" si="0"/>
        <v>0.93103448275862066</v>
      </c>
      <c r="H7" s="81">
        <f>F7/D7</f>
        <v>0.86274509803921573</v>
      </c>
    </row>
    <row r="9" spans="1:8" x14ac:dyDescent="0.35">
      <c r="F9" s="4" t="s">
        <v>49</v>
      </c>
      <c r="G9" s="8">
        <f>AVERAGE(G3:G7)</f>
        <v>0.84747266802091425</v>
      </c>
      <c r="H9" s="8">
        <v>0.8</v>
      </c>
    </row>
    <row r="10" spans="1:8" x14ac:dyDescent="0.35">
      <c r="F10" s="4"/>
    </row>
    <row r="11" spans="1:8" x14ac:dyDescent="0.35">
      <c r="F11" s="4" t="s">
        <v>51</v>
      </c>
      <c r="G11" s="8">
        <f>MAX(G3:G7)</f>
        <v>0.93103448275862066</v>
      </c>
      <c r="H11" s="8">
        <f>MAX(H3:H7)</f>
        <v>0.86274509803921573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Initial Estimates</vt:lpstr>
      <vt:lpstr>Without Consultant</vt:lpstr>
      <vt:lpstr>Consultant- Average Accuracy</vt:lpstr>
      <vt:lpstr>Tornado- Avg. Accuracy</vt:lpstr>
      <vt:lpstr>SensIt Plot- Avg. Accuracy</vt:lpstr>
      <vt:lpstr>Consultant- Maximum Accuracy</vt:lpstr>
      <vt:lpstr>Expected Payoffs</vt:lpstr>
      <vt:lpstr>Exhibit</vt:lpstr>
      <vt:lpstr>'Consultant- Average Accuracy'!Franchise_stores</vt:lpstr>
      <vt:lpstr>'Without Consultant'!Franchise_stores</vt:lpstr>
      <vt:lpstr>Franchise_stores</vt:lpstr>
      <vt:lpstr>'SensIt Plot- Avg. Accuracy'!Print_Area</vt:lpstr>
      <vt:lpstr>'Tornado- Avg. Accuracy'!Print_Area</vt:lpstr>
      <vt:lpstr>'Without Consultant'!probability</vt:lpstr>
      <vt:lpstr>Probability</vt:lpstr>
      <vt:lpstr>'Consultant- Average Accuracy'!Self_owned_stores</vt:lpstr>
      <vt:lpstr>'Without Consultant'!Self_owned_stores</vt:lpstr>
      <vt:lpstr>Self_owned_stores</vt:lpstr>
      <vt:lpstr>'Consultant- Average Accuracy'!TreeData</vt:lpstr>
      <vt:lpstr>'Consultant- Maximum Accuracy'!TreeData</vt:lpstr>
      <vt:lpstr>'Initial Estimates'!TreeData</vt:lpstr>
      <vt:lpstr>'Without Consultant'!TreeData</vt:lpstr>
      <vt:lpstr>'Consultant- Average Accuracy'!TreeDiagBase</vt:lpstr>
      <vt:lpstr>'Consultant- Maximum Accuracy'!TreeDiagBase</vt:lpstr>
      <vt:lpstr>'Initial Estimates'!TreeDiagBase</vt:lpstr>
      <vt:lpstr>'Without Consultant'!TreeDiagBase</vt:lpstr>
      <vt:lpstr>'Consultant- Average Accuracy'!TreeDiagram</vt:lpstr>
      <vt:lpstr>'Consultant- Maximum Accuracy'!TreeDiagram</vt:lpstr>
      <vt:lpstr>'Initial Estimates'!TreeDiagram</vt:lpstr>
      <vt:lpstr>'Without Consultant'!TreeDiagram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Saiprabha Mittal</dc:creator>
  <cp:lastModifiedBy>Ayush Gupta</cp:lastModifiedBy>
  <dcterms:created xsi:type="dcterms:W3CDTF">2023-06-28T06:41:30Z</dcterms:created>
  <dcterms:modified xsi:type="dcterms:W3CDTF">2023-06-28T18:18:03Z</dcterms:modified>
</cp:coreProperties>
</file>