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mittal\Desktop\Network_model\Scenario modeling\Scenario_C_4rth_rerun\Capacity_Modeling\"/>
    </mc:Choice>
  </mc:AlternateContent>
  <bookViews>
    <workbookView xWindow="0" yWindow="0" windowWidth="23040" windowHeight="9108" activeTab="3"/>
  </bookViews>
  <sheets>
    <sheet name="Scenario C_Capacity" sheetId="1" r:id="rId1"/>
    <sheet name="Capacity_Validation" sheetId="7" r:id="rId2"/>
    <sheet name="Capacity_Modeling" sheetId="6" r:id="rId3"/>
    <sheet name="Modeling_Capacity_Upload" sheetId="8" r:id="rId4"/>
    <sheet name="UPP" sheetId="2" r:id="rId5"/>
    <sheet name="CPP" sheetId="4" r:id="rId6"/>
    <sheet name="Demand Modeli`" sheetId="3" r:id="rId7"/>
    <sheet name="Cancelation rate" sheetId="5" r:id="rId8"/>
  </sheets>
  <definedNames>
    <definedName name="_xlnm._FilterDatabase" localSheetId="2" hidden="1">Capacity_Modeling!$A$1:$J$235</definedName>
  </definedNames>
  <calcPr calcId="171027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" i="6"/>
  <c r="L103" i="1" l="1"/>
  <c r="K103" i="1"/>
  <c r="J103" i="1"/>
  <c r="I103" i="1"/>
  <c r="H103" i="1"/>
  <c r="G103" i="1"/>
  <c r="L91" i="1"/>
  <c r="K91" i="1"/>
  <c r="J91" i="1"/>
  <c r="I91" i="1"/>
  <c r="H91" i="1"/>
  <c r="G91" i="1"/>
  <c r="L79" i="1"/>
  <c r="K79" i="1"/>
  <c r="J79" i="1"/>
  <c r="I79" i="1"/>
  <c r="H79" i="1"/>
  <c r="G79" i="1"/>
  <c r="L68" i="1"/>
  <c r="K68" i="1"/>
  <c r="J68" i="1"/>
  <c r="I68" i="1"/>
  <c r="H68" i="1"/>
  <c r="G68" i="1"/>
  <c r="L46" i="1"/>
  <c r="K46" i="1"/>
  <c r="J46" i="1"/>
  <c r="I46" i="1"/>
  <c r="H46" i="1"/>
  <c r="G46" i="1"/>
  <c r="L105" i="1"/>
  <c r="L104" i="1"/>
  <c r="L101" i="1"/>
  <c r="L100" i="1"/>
  <c r="L102" i="1"/>
  <c r="K102" i="1"/>
  <c r="J102" i="1"/>
  <c r="I102" i="1"/>
  <c r="H102" i="1"/>
  <c r="H101" i="1" s="1"/>
  <c r="G105" i="1"/>
  <c r="G104" i="1"/>
  <c r="G101" i="1"/>
  <c r="G100" i="1"/>
  <c r="L3" i="1"/>
  <c r="K3" i="1"/>
  <c r="J3" i="1"/>
  <c r="I3" i="1"/>
  <c r="H3" i="1"/>
  <c r="H105" i="1" l="1"/>
  <c r="I101" i="1"/>
  <c r="H100" i="1"/>
  <c r="I100" i="1" s="1"/>
  <c r="J100" i="1" s="1"/>
  <c r="K100" i="1" s="1"/>
  <c r="H104" i="1"/>
  <c r="I104" i="1" s="1"/>
  <c r="J104" i="1" s="1"/>
  <c r="K104" i="1" s="1"/>
  <c r="J101" i="1" l="1"/>
  <c r="I105" i="1"/>
  <c r="K101" i="1" l="1"/>
  <c r="J105" i="1"/>
  <c r="K105" i="1" l="1"/>
  <c r="A105" i="1" l="1"/>
  <c r="A104" i="1"/>
  <c r="A103" i="1"/>
  <c r="A102" i="1"/>
  <c r="A101" i="1"/>
  <c r="A100" i="1"/>
  <c r="A89" i="1"/>
  <c r="A90" i="1"/>
  <c r="A91" i="1"/>
  <c r="A92" i="1"/>
  <c r="A93" i="1"/>
  <c r="A88" i="1"/>
  <c r="A81" i="1"/>
  <c r="A80" i="1"/>
  <c r="A79" i="1"/>
  <c r="A78" i="1"/>
  <c r="A77" i="1"/>
  <c r="A76" i="1"/>
  <c r="A70" i="1"/>
  <c r="A69" i="1"/>
  <c r="A68" i="1"/>
  <c r="A67" i="1"/>
  <c r="A66" i="1"/>
  <c r="A65" i="1"/>
  <c r="A64" i="1"/>
  <c r="A58" i="1"/>
  <c r="A57" i="1"/>
  <c r="A56" i="1"/>
  <c r="A55" i="1"/>
  <c r="A54" i="1"/>
  <c r="A44" i="1"/>
  <c r="A45" i="1"/>
  <c r="A46" i="1"/>
  <c r="A47" i="1"/>
  <c r="A48" i="1"/>
  <c r="A43" i="1"/>
  <c r="A3" i="6" l="1"/>
  <c r="J3" i="6" s="1"/>
  <c r="A4" i="6"/>
  <c r="J4" i="6" s="1"/>
  <c r="A5" i="6"/>
  <c r="J5" i="6" s="1"/>
  <c r="A6" i="6"/>
  <c r="J6" i="6" s="1"/>
  <c r="A7" i="6"/>
  <c r="J7" i="6" s="1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J44" i="6" s="1"/>
  <c r="A45" i="6"/>
  <c r="J45" i="6" s="1"/>
  <c r="A46" i="6"/>
  <c r="J46" i="6" s="1"/>
  <c r="A47" i="6"/>
  <c r="J47" i="6" s="1"/>
  <c r="A48" i="6"/>
  <c r="J48" i="6" s="1"/>
  <c r="A49" i="6"/>
  <c r="J49" i="6" s="1"/>
  <c r="A50" i="6"/>
  <c r="J50" i="6" s="1"/>
  <c r="A51" i="6"/>
  <c r="J51" i="6" s="1"/>
  <c r="A52" i="6"/>
  <c r="J52" i="6" s="1"/>
  <c r="A53" i="6"/>
  <c r="J53" i="6" s="1"/>
  <c r="A54" i="6"/>
  <c r="J54" i="6" s="1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J91" i="6" s="1"/>
  <c r="A92" i="6"/>
  <c r="J92" i="6" s="1"/>
  <c r="A93" i="6"/>
  <c r="J93" i="6" s="1"/>
  <c r="A94" i="6"/>
  <c r="J94" i="6" s="1"/>
  <c r="A95" i="6"/>
  <c r="J95" i="6" s="1"/>
  <c r="A96" i="6"/>
  <c r="J96" i="6" s="1"/>
  <c r="A97" i="6"/>
  <c r="J97" i="6" s="1"/>
  <c r="A98" i="6"/>
  <c r="J98" i="6" s="1"/>
  <c r="A99" i="6"/>
  <c r="J99" i="6" s="1"/>
  <c r="A100" i="6"/>
  <c r="J100" i="6" s="1"/>
  <c r="A101" i="6"/>
  <c r="J101" i="6" s="1"/>
  <c r="A102" i="6"/>
  <c r="J102" i="6" s="1"/>
  <c r="A103" i="6"/>
  <c r="J103" i="6" s="1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J146" i="6" s="1"/>
  <c r="A147" i="6"/>
  <c r="J147" i="6" s="1"/>
  <c r="A148" i="6"/>
  <c r="J148" i="6" s="1"/>
  <c r="A149" i="6"/>
  <c r="J149" i="6" s="1"/>
  <c r="A150" i="6"/>
  <c r="J150" i="6" s="1"/>
  <c r="A151" i="6"/>
  <c r="J151" i="6" s="1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J188" i="6" s="1"/>
  <c r="A189" i="6"/>
  <c r="J189" i="6" s="1"/>
  <c r="A190" i="6"/>
  <c r="J190" i="6" s="1"/>
  <c r="A191" i="6"/>
  <c r="J191" i="6" s="1"/>
  <c r="A192" i="6"/>
  <c r="J192" i="6" s="1"/>
  <c r="A193" i="6"/>
  <c r="J193" i="6" s="1"/>
  <c r="A194" i="6"/>
  <c r="J194" i="6" s="1"/>
  <c r="A195" i="6"/>
  <c r="J195" i="6" s="1"/>
  <c r="A196" i="6"/>
  <c r="A197" i="6"/>
  <c r="J197" i="6" s="1"/>
  <c r="A198" i="6"/>
  <c r="J198" i="6" s="1"/>
  <c r="A199" i="6"/>
  <c r="J199" i="6" s="1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J230" i="6" s="1"/>
  <c r="A231" i="6"/>
  <c r="J231" i="6" s="1"/>
  <c r="A232" i="6"/>
  <c r="J232" i="6" s="1"/>
  <c r="A233" i="6"/>
  <c r="J233" i="6" s="1"/>
  <c r="A234" i="6"/>
  <c r="J234" i="6" s="1"/>
  <c r="A235" i="6"/>
  <c r="J235" i="6" s="1"/>
  <c r="A2" i="6"/>
  <c r="J2" i="6" s="1"/>
  <c r="V16" i="1" l="1"/>
  <c r="U16" i="1"/>
  <c r="K20" i="1" s="1"/>
  <c r="T16" i="1"/>
  <c r="J17" i="1" s="1"/>
  <c r="S16" i="1"/>
  <c r="I18" i="1" s="1"/>
  <c r="R16" i="1"/>
  <c r="Q16" i="1"/>
  <c r="H17" i="1"/>
  <c r="I17" i="1"/>
  <c r="K17" i="1"/>
  <c r="L17" i="1"/>
  <c r="H18" i="1"/>
  <c r="K18" i="1"/>
  <c r="L18" i="1"/>
  <c r="H19" i="1"/>
  <c r="J19" i="1"/>
  <c r="K19" i="1"/>
  <c r="L19" i="1"/>
  <c r="H20" i="1"/>
  <c r="J20" i="1"/>
  <c r="L20" i="1"/>
  <c r="H21" i="1"/>
  <c r="I21" i="1"/>
  <c r="K21" i="1"/>
  <c r="L21" i="1"/>
  <c r="H22" i="1"/>
  <c r="K22" i="1"/>
  <c r="L22" i="1"/>
  <c r="G18" i="1"/>
  <c r="G19" i="1"/>
  <c r="G20" i="1"/>
  <c r="G21" i="1"/>
  <c r="G22" i="1"/>
  <c r="G17" i="1"/>
  <c r="R4" i="1"/>
  <c r="U4" i="1"/>
  <c r="V4" i="1"/>
  <c r="S4" i="1"/>
  <c r="F22" i="1"/>
  <c r="F21" i="1"/>
  <c r="F20" i="1"/>
  <c r="F19" i="1"/>
  <c r="F18" i="1"/>
  <c r="F17" i="1"/>
  <c r="I20" i="1" l="1"/>
  <c r="J22" i="1"/>
  <c r="I19" i="1"/>
  <c r="J18" i="1"/>
  <c r="T4" i="1"/>
  <c r="I22" i="1"/>
  <c r="J21" i="1"/>
  <c r="D22" i="1" l="1"/>
  <c r="D21" i="1"/>
  <c r="D20" i="1"/>
  <c r="D19" i="1"/>
  <c r="D18" i="1"/>
  <c r="D17" i="1"/>
  <c r="I15" i="1"/>
  <c r="J15" i="1" s="1"/>
  <c r="K15" i="1" s="1"/>
  <c r="L15" i="1" s="1"/>
  <c r="H15" i="1"/>
  <c r="G15" i="1"/>
  <c r="F16" i="1"/>
  <c r="F106" i="1" l="1"/>
  <c r="F94" i="1"/>
  <c r="K45" i="1" l="1"/>
  <c r="J34" i="6" s="1"/>
  <c r="H67" i="1"/>
  <c r="J114" i="6" s="1"/>
  <c r="J220" i="6"/>
  <c r="L67" i="1"/>
  <c r="J142" i="6" s="1"/>
  <c r="H90" i="1"/>
  <c r="J63" i="6" s="1"/>
  <c r="I90" i="1"/>
  <c r="J69" i="6" s="1"/>
  <c r="J208" i="6"/>
  <c r="I67" i="1"/>
  <c r="J121" i="6" s="1"/>
  <c r="H45" i="1"/>
  <c r="J16" i="6" s="1"/>
  <c r="K90" i="1"/>
  <c r="J81" i="6" s="1"/>
  <c r="K78" i="1"/>
  <c r="J178" i="6" s="1"/>
  <c r="L45" i="1"/>
  <c r="J40" i="6" s="1"/>
  <c r="J214" i="6"/>
  <c r="J67" i="1"/>
  <c r="J128" i="6" s="1"/>
  <c r="H78" i="1"/>
  <c r="J160" i="6" s="1"/>
  <c r="L78" i="1"/>
  <c r="J184" i="6" s="1"/>
  <c r="I78" i="1"/>
  <c r="J166" i="6" s="1"/>
  <c r="I45" i="1"/>
  <c r="J22" i="6" s="1"/>
  <c r="J202" i="6"/>
  <c r="K67" i="1"/>
  <c r="J135" i="6" s="1"/>
  <c r="J226" i="6"/>
  <c r="J78" i="1"/>
  <c r="J172" i="6" s="1"/>
  <c r="J45" i="1"/>
  <c r="J28" i="6" s="1"/>
  <c r="R57" i="7"/>
  <c r="Q57" i="7"/>
  <c r="P57" i="7"/>
  <c r="O57" i="7"/>
  <c r="N57" i="7"/>
  <c r="M57" i="7"/>
  <c r="L57" i="7"/>
  <c r="F96" i="1"/>
  <c r="H16" i="1" l="1"/>
  <c r="H33" i="1" s="1"/>
  <c r="I16" i="1"/>
  <c r="J90" i="1"/>
  <c r="J75" i="6" s="1"/>
  <c r="L90" i="1"/>
  <c r="J87" i="6" s="1"/>
  <c r="K16" i="1"/>
  <c r="H32" i="1" l="1"/>
  <c r="I26" i="1"/>
  <c r="I30" i="1"/>
  <c r="I32" i="1"/>
  <c r="I35" i="1"/>
  <c r="I34" i="1"/>
  <c r="I31" i="1"/>
  <c r="L16" i="1"/>
  <c r="J16" i="1"/>
  <c r="I33" i="1"/>
  <c r="K26" i="1"/>
  <c r="K30" i="1"/>
  <c r="K35" i="1"/>
  <c r="K33" i="1"/>
  <c r="K34" i="1"/>
  <c r="K32" i="1"/>
  <c r="K36" i="1"/>
  <c r="I36" i="1"/>
  <c r="K31" i="1"/>
  <c r="H26" i="1"/>
  <c r="H30" i="1"/>
  <c r="H35" i="1"/>
  <c r="H31" i="1"/>
  <c r="H34" i="1"/>
  <c r="H36" i="1"/>
  <c r="F70" i="1"/>
  <c r="F71" i="1" s="1"/>
  <c r="F73" i="1" s="1"/>
  <c r="L26" i="1" l="1"/>
  <c r="L30" i="1"/>
  <c r="L36" i="1"/>
  <c r="L31" i="1"/>
  <c r="L34" i="1"/>
  <c r="L32" i="1"/>
  <c r="L35" i="1"/>
  <c r="L33" i="1"/>
  <c r="J26" i="1"/>
  <c r="J30" i="1"/>
  <c r="J32" i="1"/>
  <c r="J33" i="1"/>
  <c r="J36" i="1"/>
  <c r="J34" i="1"/>
  <c r="J31" i="1"/>
  <c r="J35" i="1"/>
  <c r="F81" i="1"/>
  <c r="F82" i="1" s="1"/>
  <c r="F84" i="1" s="1"/>
  <c r="F58" i="1"/>
  <c r="F59" i="1" s="1"/>
  <c r="F61" i="1" s="1"/>
  <c r="F48" i="1"/>
  <c r="F49" i="1" s="1"/>
  <c r="F51" i="1" s="1"/>
  <c r="F108" i="1" l="1"/>
  <c r="G45" i="1" l="1"/>
  <c r="J10" i="6" s="1"/>
  <c r="G47" i="1" l="1"/>
  <c r="G43" i="1"/>
  <c r="G44" i="1"/>
  <c r="J9" i="6" s="1"/>
  <c r="G78" i="1"/>
  <c r="J154" i="6" s="1"/>
  <c r="G102" i="1"/>
  <c r="J196" i="6" s="1"/>
  <c r="G67" i="1"/>
  <c r="J107" i="6" s="1"/>
  <c r="J11" i="6" l="1"/>
  <c r="H43" i="1"/>
  <c r="J8" i="6"/>
  <c r="H47" i="1"/>
  <c r="J12" i="6"/>
  <c r="H44" i="1"/>
  <c r="J15" i="6" s="1"/>
  <c r="G48" i="1"/>
  <c r="G69" i="1"/>
  <c r="J109" i="6" s="1"/>
  <c r="G66" i="1"/>
  <c r="G64" i="1"/>
  <c r="J104" i="6" s="1"/>
  <c r="G65" i="1"/>
  <c r="H117" i="1"/>
  <c r="G106" i="1"/>
  <c r="G108" i="1" s="1"/>
  <c r="J200" i="6"/>
  <c r="G80" i="1"/>
  <c r="G77" i="1"/>
  <c r="J153" i="6" s="1"/>
  <c r="G76" i="1"/>
  <c r="G90" i="1"/>
  <c r="H76" i="1" l="1"/>
  <c r="J152" i="6"/>
  <c r="J155" i="6"/>
  <c r="J201" i="6"/>
  <c r="J203" i="6"/>
  <c r="J205" i="6"/>
  <c r="H66" i="1"/>
  <c r="J106" i="6"/>
  <c r="J108" i="6"/>
  <c r="G49" i="1"/>
  <c r="G51" i="1" s="1"/>
  <c r="J13" i="6"/>
  <c r="I43" i="1"/>
  <c r="J14" i="6"/>
  <c r="J57" i="6"/>
  <c r="G92" i="1"/>
  <c r="G88" i="1"/>
  <c r="G89" i="1"/>
  <c r="H80" i="1"/>
  <c r="J156" i="6"/>
  <c r="J204" i="6"/>
  <c r="H65" i="1"/>
  <c r="J105" i="6"/>
  <c r="I47" i="1"/>
  <c r="J18" i="6"/>
  <c r="J17" i="6"/>
  <c r="H106" i="1"/>
  <c r="H108" i="1" s="1"/>
  <c r="J206" i="6"/>
  <c r="H77" i="1"/>
  <c r="J159" i="6" s="1"/>
  <c r="G81" i="1"/>
  <c r="H69" i="1"/>
  <c r="J116" i="6" s="1"/>
  <c r="G70" i="1"/>
  <c r="J110" i="6" s="1"/>
  <c r="G71" i="1"/>
  <c r="G73" i="1" s="1"/>
  <c r="H64" i="1"/>
  <c r="J111" i="6" s="1"/>
  <c r="H48" i="1"/>
  <c r="I44" i="1"/>
  <c r="J21" i="6" s="1"/>
  <c r="G16" i="1"/>
  <c r="J23" i="6" l="1"/>
  <c r="I65" i="1"/>
  <c r="J112" i="6"/>
  <c r="I80" i="1"/>
  <c r="J162" i="6"/>
  <c r="H92" i="1"/>
  <c r="J59" i="6"/>
  <c r="H89" i="1"/>
  <c r="G93" i="1"/>
  <c r="J56" i="6"/>
  <c r="I66" i="1"/>
  <c r="J113" i="6"/>
  <c r="J209" i="6"/>
  <c r="J161" i="6"/>
  <c r="H49" i="1"/>
  <c r="H51" i="1" s="1"/>
  <c r="J19" i="6"/>
  <c r="J47" i="1"/>
  <c r="J24" i="6"/>
  <c r="J210" i="6"/>
  <c r="J58" i="6"/>
  <c r="G82" i="1"/>
  <c r="G84" i="1" s="1"/>
  <c r="J157" i="6"/>
  <c r="H88" i="1"/>
  <c r="J55" i="6"/>
  <c r="J43" i="1"/>
  <c r="J20" i="6"/>
  <c r="J115" i="6"/>
  <c r="J211" i="6"/>
  <c r="J207" i="6"/>
  <c r="I76" i="1"/>
  <c r="J158" i="6"/>
  <c r="I77" i="1"/>
  <c r="J165" i="6" s="1"/>
  <c r="H81" i="1"/>
  <c r="I69" i="1"/>
  <c r="J123" i="6" s="1"/>
  <c r="H70" i="1"/>
  <c r="J44" i="1"/>
  <c r="J27" i="6" s="1"/>
  <c r="I48" i="1"/>
  <c r="I106" i="1"/>
  <c r="I108" i="1" s="1"/>
  <c r="J212" i="6"/>
  <c r="I64" i="1"/>
  <c r="J118" i="6" s="1"/>
  <c r="G30" i="1"/>
  <c r="G31" i="1"/>
  <c r="G34" i="1"/>
  <c r="G36" i="1"/>
  <c r="G33" i="1"/>
  <c r="G35" i="1"/>
  <c r="J213" i="6" l="1"/>
  <c r="J122" i="6"/>
  <c r="I88" i="1"/>
  <c r="J61" i="6"/>
  <c r="J64" i="6"/>
  <c r="K47" i="1"/>
  <c r="J30" i="6"/>
  <c r="J167" i="6"/>
  <c r="J66" i="1"/>
  <c r="J120" i="6"/>
  <c r="H71" i="1"/>
  <c r="H73" i="1" s="1"/>
  <c r="J117" i="6"/>
  <c r="I92" i="1"/>
  <c r="J65" i="6"/>
  <c r="J65" i="1"/>
  <c r="J119" i="6"/>
  <c r="J76" i="1"/>
  <c r="J164" i="6"/>
  <c r="J217" i="6"/>
  <c r="K43" i="1"/>
  <c r="J26" i="6"/>
  <c r="J216" i="6"/>
  <c r="J215" i="6"/>
  <c r="J60" i="6"/>
  <c r="G94" i="1"/>
  <c r="G96" i="1" s="1"/>
  <c r="I49" i="1"/>
  <c r="I51" i="1" s="1"/>
  <c r="J25" i="6"/>
  <c r="H82" i="1"/>
  <c r="H84" i="1" s="1"/>
  <c r="J163" i="6"/>
  <c r="I89" i="1"/>
  <c r="H93" i="1"/>
  <c r="J66" i="6" s="1"/>
  <c r="J62" i="6"/>
  <c r="J80" i="1"/>
  <c r="J168" i="6"/>
  <c r="J29" i="6"/>
  <c r="J106" i="1"/>
  <c r="J108" i="1" s="1"/>
  <c r="J218" i="6"/>
  <c r="J69" i="1"/>
  <c r="J130" i="6" s="1"/>
  <c r="I70" i="1"/>
  <c r="J64" i="1"/>
  <c r="J125" i="6" s="1"/>
  <c r="K44" i="1"/>
  <c r="J33" i="6" s="1"/>
  <c r="J48" i="1"/>
  <c r="J77" i="1"/>
  <c r="J171" i="6" s="1"/>
  <c r="I81" i="1"/>
  <c r="J41" i="6" l="1"/>
  <c r="J35" i="6"/>
  <c r="H94" i="1"/>
  <c r="H96" i="1" s="1"/>
  <c r="J129" i="6"/>
  <c r="J89" i="1"/>
  <c r="I93" i="1"/>
  <c r="J72" i="6" s="1"/>
  <c r="J68" i="6"/>
  <c r="J227" i="6"/>
  <c r="J221" i="6"/>
  <c r="J32" i="6"/>
  <c r="L43" i="1"/>
  <c r="J38" i="6" s="1"/>
  <c r="K76" i="1"/>
  <c r="J170" i="6"/>
  <c r="J92" i="1"/>
  <c r="J71" i="6"/>
  <c r="K66" i="1"/>
  <c r="J127" i="6"/>
  <c r="L47" i="1"/>
  <c r="J42" i="6" s="1"/>
  <c r="J36" i="6"/>
  <c r="I71" i="1"/>
  <c r="I73" i="1" s="1"/>
  <c r="J124" i="6"/>
  <c r="J228" i="6"/>
  <c r="J222" i="6"/>
  <c r="J229" i="6"/>
  <c r="J223" i="6"/>
  <c r="K65" i="1"/>
  <c r="J126" i="6"/>
  <c r="J173" i="6"/>
  <c r="J70" i="6"/>
  <c r="J49" i="1"/>
  <c r="J51" i="1" s="1"/>
  <c r="J31" i="6"/>
  <c r="I82" i="1"/>
  <c r="I84" i="1" s="1"/>
  <c r="J169" i="6"/>
  <c r="K80" i="1"/>
  <c r="J174" i="6"/>
  <c r="J88" i="1"/>
  <c r="J67" i="6"/>
  <c r="I94" i="1"/>
  <c r="I96" i="1" s="1"/>
  <c r="J225" i="6"/>
  <c r="J219" i="6"/>
  <c r="L44" i="1"/>
  <c r="J39" i="6" s="1"/>
  <c r="K48" i="1"/>
  <c r="K69" i="1"/>
  <c r="J137" i="6" s="1"/>
  <c r="J70" i="1"/>
  <c r="K77" i="1"/>
  <c r="J177" i="6" s="1"/>
  <c r="J81" i="1"/>
  <c r="K106" i="1"/>
  <c r="K108" i="1" s="1"/>
  <c r="K64" i="1"/>
  <c r="J132" i="6" s="1"/>
  <c r="J143" i="6" l="1"/>
  <c r="J136" i="6"/>
  <c r="L106" i="1"/>
  <c r="L108" i="1" s="1"/>
  <c r="J224" i="6"/>
  <c r="J71" i="1"/>
  <c r="J73" i="1" s="1"/>
  <c r="J131" i="6"/>
  <c r="K88" i="1"/>
  <c r="J73" i="6"/>
  <c r="J76" i="6"/>
  <c r="L65" i="1"/>
  <c r="J140" i="6" s="1"/>
  <c r="J133" i="6"/>
  <c r="K92" i="1"/>
  <c r="J77" i="6"/>
  <c r="K89" i="1"/>
  <c r="J93" i="1"/>
  <c r="J78" i="6" s="1"/>
  <c r="J74" i="6"/>
  <c r="J82" i="1"/>
  <c r="J84" i="1" s="1"/>
  <c r="J175" i="6"/>
  <c r="K49" i="1"/>
  <c r="K51" i="1" s="1"/>
  <c r="J37" i="6"/>
  <c r="L80" i="1"/>
  <c r="J186" i="6" s="1"/>
  <c r="J180" i="6"/>
  <c r="J185" i="6"/>
  <c r="J179" i="6"/>
  <c r="L66" i="1"/>
  <c r="J141" i="6" s="1"/>
  <c r="J134" i="6"/>
  <c r="L76" i="1"/>
  <c r="J182" i="6" s="1"/>
  <c r="J176" i="6"/>
  <c r="L64" i="1"/>
  <c r="J139" i="6" s="1"/>
  <c r="L69" i="1"/>
  <c r="K70" i="1"/>
  <c r="L77" i="1"/>
  <c r="J183" i="6" s="1"/>
  <c r="K81" i="1"/>
  <c r="L48" i="1"/>
  <c r="M50" i="1" l="1"/>
  <c r="N51" i="1" s="1"/>
  <c r="J43" i="6"/>
  <c r="L70" i="1"/>
  <c r="J145" i="6" s="1"/>
  <c r="J144" i="6"/>
  <c r="L88" i="1"/>
  <c r="J79" i="6"/>
  <c r="K94" i="1"/>
  <c r="K96" i="1" s="1"/>
  <c r="L92" i="1"/>
  <c r="J89" i="6" s="1"/>
  <c r="J83" i="6"/>
  <c r="J88" i="6"/>
  <c r="J82" i="6"/>
  <c r="L89" i="1"/>
  <c r="K93" i="1"/>
  <c r="J84" i="6" s="1"/>
  <c r="J80" i="6"/>
  <c r="K82" i="1"/>
  <c r="K84" i="1" s="1"/>
  <c r="J181" i="6"/>
  <c r="K71" i="1"/>
  <c r="K73" i="1" s="1"/>
  <c r="J138" i="6"/>
  <c r="J94" i="1"/>
  <c r="J96" i="1" s="1"/>
  <c r="L49" i="1"/>
  <c r="L51" i="1" s="1"/>
  <c r="L81" i="1"/>
  <c r="L93" i="1" l="1"/>
  <c r="J90" i="6" s="1"/>
  <c r="J86" i="6"/>
  <c r="L71" i="1"/>
  <c r="L73" i="1" s="1"/>
  <c r="L82" i="1"/>
  <c r="L84" i="1" s="1"/>
  <c r="J187" i="6"/>
  <c r="J85" i="6"/>
  <c r="L94" i="1"/>
  <c r="L96" i="1" s="1"/>
  <c r="G32" i="1" l="1"/>
  <c r="G26" i="1"/>
  <c r="G3" i="1"/>
  <c r="Q4" i="1" s="1"/>
</calcChain>
</file>

<file path=xl/sharedStrings.xml><?xml version="1.0" encoding="utf-8"?>
<sst xmlns="http://schemas.openxmlformats.org/spreadsheetml/2006/main" count="2172" uniqueCount="92">
  <si>
    <t>EAO =NDC</t>
  </si>
  <si>
    <t>Model</t>
  </si>
  <si>
    <t>Theoritical</t>
  </si>
  <si>
    <t>ODC</t>
  </si>
  <si>
    <t>TFC=CEO</t>
  </si>
  <si>
    <t>OFF peak (8/1)</t>
  </si>
  <si>
    <t>OFF peak (ALL)</t>
  </si>
  <si>
    <t>OFF peak (1/29 - 8/1)</t>
  </si>
  <si>
    <t>OFF peak (11/1-11/22)</t>
  </si>
  <si>
    <t>Peak (11/22-11/29)</t>
  </si>
  <si>
    <t>11/30-12/24</t>
  </si>
  <si>
    <t>&lt;- From Jess</t>
  </si>
  <si>
    <t>FDC = WEO</t>
  </si>
  <si>
    <t>OFC</t>
  </si>
  <si>
    <t>Jess Peak capacity for all years - 550K</t>
  </si>
  <si>
    <t>Model (Daily avg capacity based on the baclog)</t>
  </si>
  <si>
    <t>WFC</t>
  </si>
  <si>
    <t>12/24-next year</t>
  </si>
  <si>
    <t xml:space="preserve">Model </t>
  </si>
  <si>
    <t>2018+</t>
  </si>
  <si>
    <t>Jess Old Model. Used to match actual financial summary</t>
  </si>
  <si>
    <t>180806-1500h-Promise-ModelInputs-JPF (004)</t>
  </si>
  <si>
    <t>UPP DC</t>
  </si>
  <si>
    <t>UPP SFS</t>
  </si>
  <si>
    <t xml:space="preserve">180806-1500h-Promise-ModelInputs-JPF (004) i.e. </t>
  </si>
  <si>
    <t>3.5% growth rate</t>
  </si>
  <si>
    <t>Gap</t>
  </si>
  <si>
    <t>Old Navy</t>
  </si>
  <si>
    <t>Banana Republic</t>
  </si>
  <si>
    <t>Athleta</t>
  </si>
  <si>
    <t>GO</t>
  </si>
  <si>
    <t>BRFS</t>
  </si>
  <si>
    <t>Brand</t>
  </si>
  <si>
    <t>DC % growth</t>
  </si>
  <si>
    <t>Peak + Off Peak</t>
  </si>
  <si>
    <t>SFS % growth</t>
  </si>
  <si>
    <t xml:space="preserve">Cancelation rate </t>
  </si>
  <si>
    <t>Jess Old Model</t>
  </si>
  <si>
    <t>Date_to</t>
  </si>
  <si>
    <t>TFC</t>
  </si>
  <si>
    <t>Scenario</t>
  </si>
  <si>
    <t>1_29_to 8_1</t>
  </si>
  <si>
    <t>All</t>
  </si>
  <si>
    <t>Fiscal_Year</t>
  </si>
  <si>
    <t>DC_name</t>
  </si>
  <si>
    <t>EAO</t>
  </si>
  <si>
    <t>WEO</t>
  </si>
  <si>
    <t>8_2 to 11_21</t>
  </si>
  <si>
    <t>11_22 to 11_29</t>
  </si>
  <si>
    <t>11_28</t>
  </si>
  <si>
    <t>11_27</t>
  </si>
  <si>
    <t>11_25</t>
  </si>
  <si>
    <t>11_30 to 12_24</t>
  </si>
  <si>
    <t>Not_in_Date</t>
  </si>
  <si>
    <t>Fiscal_year</t>
  </si>
  <si>
    <t>Capacity</t>
  </si>
  <si>
    <t>Row Labels</t>
  </si>
  <si>
    <t>Grand Total</t>
  </si>
  <si>
    <t>EAO Total</t>
  </si>
  <si>
    <t>ODC Total</t>
  </si>
  <si>
    <t>OFC Total</t>
  </si>
  <si>
    <t>TFC Total</t>
  </si>
  <si>
    <t>WEO Total</t>
  </si>
  <si>
    <t>WFC Total</t>
  </si>
  <si>
    <t>Column Labels</t>
  </si>
  <si>
    <t>Sum of Capacity</t>
  </si>
  <si>
    <t>12_25 to End Year</t>
  </si>
  <si>
    <t>Total check</t>
  </si>
  <si>
    <t>11_1 to 11_21</t>
  </si>
  <si>
    <t>(blank)</t>
  </si>
  <si>
    <t>(blank) Total</t>
  </si>
  <si>
    <t>SQL server</t>
  </si>
  <si>
    <t>Variance</t>
  </si>
  <si>
    <t>8_2 to 11_1</t>
  </si>
  <si>
    <t>- Scenario C capacity same as Scenario A</t>
  </si>
  <si>
    <t>date_from</t>
  </si>
  <si>
    <t>Model_Scenario</t>
  </si>
  <si>
    <t>Total_Capacity</t>
  </si>
  <si>
    <t xml:space="preserve">Jess Capacity </t>
  </si>
  <si>
    <t>Old Capacity</t>
  </si>
  <si>
    <t>Difference New Vs Old</t>
  </si>
  <si>
    <t>Difference</t>
  </si>
  <si>
    <t>Jess Vs current</t>
  </si>
  <si>
    <t>&lt;- Update Jess Peak Capacity here</t>
  </si>
  <si>
    <t>Key</t>
  </si>
  <si>
    <t>DC_Name</t>
  </si>
  <si>
    <t>Dates</t>
  </si>
  <si>
    <t>Merged_DC</t>
  </si>
  <si>
    <t>Days_Distribution</t>
  </si>
  <si>
    <t>Modeled_Capacity</t>
  </si>
  <si>
    <t>s</t>
  </si>
  <si>
    <t>C_4th_run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</si>
</sst>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%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Font="1" applyBorder="1" applyAlignment="1">
      <alignment horizontal="center"/>
    </xf>
    <xf numFmtId="1" fontId="0" fillId="0" borderId="0" xfId="0" applyNumberFormat="1"/>
    <xf numFmtId="0" fontId="0" fillId="0" borderId="0" xfId="0" quotePrefix="1"/>
    <xf numFmtId="0" fontId="0" fillId="0" borderId="6" xfId="0" quotePrefix="1" applyBorder="1"/>
    <xf numFmtId="1" fontId="0" fillId="0" borderId="5" xfId="0" applyNumberFormat="1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/>
    <xf numFmtId="0" fontId="3" fillId="3" borderId="12" xfId="1" applyFont="1" applyFill="1" applyBorder="1" applyAlignment="1">
      <alignment horizontal="center"/>
    </xf>
    <xf numFmtId="0" fontId="3" fillId="0" borderId="13" xfId="1" applyFont="1" applyFill="1" applyBorder="1" applyAlignment="1">
      <alignment wrapText="1"/>
    </xf>
    <xf numFmtId="0" fontId="3" fillId="0" borderId="13" xfId="1" applyFont="1" applyFill="1" applyBorder="1" applyAlignment="1">
      <alignment horizontal="right" wrapText="1"/>
    </xf>
    <xf numFmtId="0" fontId="4" fillId="0" borderId="0" xfId="1"/>
    <xf numFmtId="0" fontId="3" fillId="3" borderId="12" xfId="2" applyFont="1" applyFill="1" applyBorder="1" applyAlignment="1">
      <alignment horizontal="center"/>
    </xf>
    <xf numFmtId="0" fontId="3" fillId="0" borderId="13" xfId="2" applyFont="1" applyFill="1" applyBorder="1" applyAlignment="1">
      <alignment wrapText="1"/>
    </xf>
    <xf numFmtId="0" fontId="3" fillId="0" borderId="13" xfId="2" applyFont="1" applyFill="1" applyBorder="1" applyAlignment="1">
      <alignment horizontal="right" wrapText="1"/>
    </xf>
    <xf numFmtId="0" fontId="4" fillId="0" borderId="0" xfId="2"/>
    <xf numFmtId="1" fontId="0" fillId="0" borderId="0" xfId="0" applyNumberFormat="1" applyFill="1"/>
    <xf numFmtId="1" fontId="1" fillId="0" borderId="14" xfId="0" applyNumberFormat="1" applyFont="1" applyBorder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1"/>
    </xf>
    <xf numFmtId="1" fontId="2" fillId="0" borderId="0" xfId="0" applyNumberFormat="1" applyFont="1" applyFill="1"/>
    <xf numFmtId="43" fontId="0" fillId="0" borderId="0" xfId="3" applyFont="1"/>
    <xf numFmtId="164" fontId="0" fillId="0" borderId="0" xfId="0" applyNumberFormat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/>
    </xf>
    <xf numFmtId="0" fontId="0" fillId="4" borderId="0" xfId="0" applyFill="1"/>
    <xf numFmtId="1" fontId="0" fillId="4" borderId="0" xfId="0" applyNumberFormat="1" applyFill="1"/>
    <xf numFmtId="14" fontId="0" fillId="0" borderId="0" xfId="0" applyNumberFormat="1" applyFill="1"/>
    <xf numFmtId="0" fontId="0" fillId="0" borderId="0" xfId="0" applyFont="1" applyFill="1"/>
    <xf numFmtId="14" fontId="0" fillId="0" borderId="0" xfId="0" applyNumberFormat="1" applyFont="1" applyFill="1"/>
    <xf numFmtId="165" fontId="6" fillId="0" borderId="0" xfId="3" applyNumberFormat="1" applyFont="1" applyAlignment="1">
      <alignment horizontal="center" vertical="top"/>
    </xf>
    <xf numFmtId="165" fontId="6" fillId="4" borderId="0" xfId="3" applyNumberFormat="1" applyFont="1" applyFill="1" applyAlignment="1">
      <alignment horizontal="center" vertical="top"/>
    </xf>
    <xf numFmtId="9" fontId="0" fillId="4" borderId="0" xfId="0" applyNumberFormat="1" applyFill="1"/>
    <xf numFmtId="165" fontId="0" fillId="0" borderId="0" xfId="0" applyNumberFormat="1"/>
    <xf numFmtId="43" fontId="0" fillId="0" borderId="0" xfId="0" applyNumberFormat="1"/>
    <xf numFmtId="0" fontId="1" fillId="4" borderId="1" xfId="0" applyFont="1" applyFill="1" applyBorder="1"/>
    <xf numFmtId="0" fontId="0" fillId="4" borderId="0" xfId="0" applyFont="1" applyFill="1" applyBorder="1"/>
    <xf numFmtId="1" fontId="1" fillId="4" borderId="14" xfId="0" applyNumberFormat="1" applyFont="1" applyFill="1" applyBorder="1"/>
    <xf numFmtId="10" fontId="0" fillId="4" borderId="0" xfId="0" applyNumberFormat="1" applyFill="1"/>
    <xf numFmtId="1" fontId="0" fillId="4" borderId="0" xfId="0" applyNumberFormat="1" applyFont="1" applyFill="1" applyBorder="1"/>
    <xf numFmtId="0" fontId="0" fillId="2" borderId="0" xfId="0" applyFont="1" applyFill="1"/>
    <xf numFmtId="0" fontId="0" fillId="2" borderId="0" xfId="0" applyFill="1"/>
    <xf numFmtId="0" fontId="0" fillId="5" borderId="0" xfId="0" applyFont="1" applyFill="1"/>
    <xf numFmtId="43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3" builtinId="3"/>
    <cellStyle name="Normal" xfId="0" builtinId="0"/>
    <cellStyle name="Normal_Capacity_Validation" xfId="2"/>
    <cellStyle name="Normal_Scenario A_Capacity" xfId="1"/>
  </cellStyles>
  <dxfs count="28">
    <dxf>
      <font>
        <color rgb="FFFF0000"/>
        <family val="2"/>
      </font>
    </dxf>
    <dxf>
      <font>
        <color rgb="FFFF0000"/>
        <family val="2"/>
      </font>
    </dxf>
    <dxf>
      <font>
        <color rgb="FFFF0000"/>
        <family val="2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108</xdr:row>
      <xdr:rowOff>7620</xdr:rowOff>
    </xdr:from>
    <xdr:to>
      <xdr:col>7</xdr:col>
      <xdr:colOff>373380</xdr:colOff>
      <xdr:row>114</xdr:row>
      <xdr:rowOff>53340</xdr:rowOff>
    </xdr:to>
    <xdr:sp macro="" textlink="">
      <xdr:nvSpPr>
        <xdr:cNvPr id="3" name="Arrow: Curved Up 2">
          <a:extLst>
            <a:ext uri="{FF2B5EF4-FFF2-40B4-BE49-F238E27FC236}">
              <a16:creationId xmlns:a16="http://schemas.microsoft.com/office/drawing/2014/main" id="{C230485C-6E3C-4664-8922-74D5E5D71E12}"/>
            </a:ext>
          </a:extLst>
        </xdr:cNvPr>
        <xdr:cNvSpPr/>
      </xdr:nvSpPr>
      <xdr:spPr>
        <a:xfrm>
          <a:off x="3086100" y="12184380"/>
          <a:ext cx="708660" cy="114300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167640</xdr:colOff>
      <xdr:row>111</xdr:row>
      <xdr:rowOff>76200</xdr:rowOff>
    </xdr:from>
    <xdr:to>
      <xdr:col>7</xdr:col>
      <xdr:colOff>487680</xdr:colOff>
      <xdr:row>112</xdr:row>
      <xdr:rowOff>144780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58CF77E-24A9-4DE3-BD2D-224847FE0213}"/>
            </a:ext>
          </a:extLst>
        </xdr:cNvPr>
        <xdr:cNvSpPr/>
      </xdr:nvSpPr>
      <xdr:spPr>
        <a:xfrm>
          <a:off x="2979420" y="12801600"/>
          <a:ext cx="929640" cy="2514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68%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karsh Mittal" refreshedDate="43367.567351736114" createdVersion="6" refreshedVersion="6" minRefreshableVersion="3" recordCount="245">
  <cacheSource type="worksheet">
    <worksheetSource ref="A1:D246" sheet="Capacity_Validation"/>
  </cacheSource>
  <cacheFields count="4">
    <cacheField name="DC_name" numFmtId="0">
      <sharedItems containsBlank="1" count="7">
        <s v="EAO"/>
        <s v="ODC"/>
        <s v="OFC"/>
        <s v="TFC"/>
        <s v="WEO"/>
        <s v="WFC"/>
        <m/>
      </sharedItems>
    </cacheField>
    <cacheField name="Fiscal_year" numFmtId="0">
      <sharedItems containsString="0" containsBlank="1" containsNumber="1" containsInteger="1" minValue="2017" maxValue="2024" count="9">
        <n v="2017"/>
        <n v="2018"/>
        <n v="2019"/>
        <n v="2020"/>
        <n v="2021"/>
        <n v="2022"/>
        <n v="2023"/>
        <n v="2024"/>
        <m/>
      </sharedItems>
    </cacheField>
    <cacheField name="Scenario" numFmtId="0">
      <sharedItems containsBlank="1" count="18">
        <s v="1_29_to 8_1"/>
        <s v="11_22 to 11_29"/>
        <s v="11_28"/>
        <s v="11_30 to 12_24"/>
        <s v="12_25 to End Year"/>
        <s v="8_2 to 11_21"/>
        <s v="All"/>
        <s v="11_25"/>
        <s v="11_1 to 11_21"/>
        <s v="11_27"/>
        <s v="8_2 to 11_1"/>
        <m/>
        <s v="11_1 to 11_25" u="1"/>
        <s v="11_1 to 11_23" u="1"/>
        <s v="11_1 to 11_26" u="1"/>
        <s v="11_1 to 11_24" u="1"/>
        <s v="11_1 to 11_27" u="1"/>
        <s v="11_1 to 11_22" u="1"/>
      </sharedItems>
    </cacheField>
    <cacheField name="Capacity" numFmtId="0">
      <sharedItems containsString="0" containsBlank="1" containsNumber="1" containsInteger="1" minValue="0" maxValue="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5">
  <r>
    <x v="0"/>
    <x v="0"/>
    <x v="0"/>
    <n v="90000"/>
  </r>
  <r>
    <x v="0"/>
    <x v="0"/>
    <x v="1"/>
    <n v="150003"/>
  </r>
  <r>
    <x v="0"/>
    <x v="0"/>
    <x v="2"/>
    <n v="299997"/>
  </r>
  <r>
    <x v="0"/>
    <x v="0"/>
    <x v="3"/>
    <n v="72000"/>
  </r>
  <r>
    <x v="0"/>
    <x v="0"/>
    <x v="4"/>
    <n v="60003"/>
  </r>
  <r>
    <x v="0"/>
    <x v="0"/>
    <x v="5"/>
    <n v="60003"/>
  </r>
  <r>
    <x v="0"/>
    <x v="1"/>
    <x v="0"/>
    <n v="240003"/>
  </r>
  <r>
    <x v="0"/>
    <x v="1"/>
    <x v="1"/>
    <n v="399996"/>
  </r>
  <r>
    <x v="0"/>
    <x v="1"/>
    <x v="2"/>
    <n v="800001"/>
  </r>
  <r>
    <x v="0"/>
    <x v="1"/>
    <x v="3"/>
    <n v="191997"/>
  </r>
  <r>
    <x v="0"/>
    <x v="1"/>
    <x v="4"/>
    <n v="160002"/>
  </r>
  <r>
    <x v="0"/>
    <x v="1"/>
    <x v="5"/>
    <n v="160002"/>
  </r>
  <r>
    <x v="0"/>
    <x v="2"/>
    <x v="0"/>
    <n v="299997"/>
  </r>
  <r>
    <x v="0"/>
    <x v="2"/>
    <x v="1"/>
    <n v="500004"/>
  </r>
  <r>
    <x v="0"/>
    <x v="2"/>
    <x v="2"/>
    <n v="999999"/>
  </r>
  <r>
    <x v="0"/>
    <x v="2"/>
    <x v="3"/>
    <n v="240003"/>
  </r>
  <r>
    <x v="0"/>
    <x v="2"/>
    <x v="4"/>
    <n v="199998"/>
  </r>
  <r>
    <x v="0"/>
    <x v="2"/>
    <x v="5"/>
    <n v="199998"/>
  </r>
  <r>
    <x v="0"/>
    <x v="3"/>
    <x v="0"/>
    <n v="299997"/>
  </r>
  <r>
    <x v="0"/>
    <x v="3"/>
    <x v="1"/>
    <n v="500004"/>
  </r>
  <r>
    <x v="0"/>
    <x v="3"/>
    <x v="2"/>
    <n v="999999"/>
  </r>
  <r>
    <x v="0"/>
    <x v="3"/>
    <x v="3"/>
    <n v="240003"/>
  </r>
  <r>
    <x v="0"/>
    <x v="3"/>
    <x v="4"/>
    <n v="199998"/>
  </r>
  <r>
    <x v="0"/>
    <x v="3"/>
    <x v="5"/>
    <n v="199998"/>
  </r>
  <r>
    <x v="0"/>
    <x v="4"/>
    <x v="0"/>
    <n v="299997"/>
  </r>
  <r>
    <x v="0"/>
    <x v="4"/>
    <x v="1"/>
    <n v="500004"/>
  </r>
  <r>
    <x v="0"/>
    <x v="4"/>
    <x v="2"/>
    <n v="999999"/>
  </r>
  <r>
    <x v="0"/>
    <x v="4"/>
    <x v="3"/>
    <n v="240003"/>
  </r>
  <r>
    <x v="0"/>
    <x v="4"/>
    <x v="4"/>
    <n v="199998"/>
  </r>
  <r>
    <x v="0"/>
    <x v="4"/>
    <x v="5"/>
    <n v="199998"/>
  </r>
  <r>
    <x v="0"/>
    <x v="5"/>
    <x v="0"/>
    <n v="299997"/>
  </r>
  <r>
    <x v="0"/>
    <x v="5"/>
    <x v="1"/>
    <n v="500004"/>
  </r>
  <r>
    <x v="0"/>
    <x v="5"/>
    <x v="2"/>
    <n v="999999"/>
  </r>
  <r>
    <x v="0"/>
    <x v="5"/>
    <x v="3"/>
    <n v="240003"/>
  </r>
  <r>
    <x v="0"/>
    <x v="5"/>
    <x v="4"/>
    <n v="199998"/>
  </r>
  <r>
    <x v="0"/>
    <x v="5"/>
    <x v="5"/>
    <n v="199998"/>
  </r>
  <r>
    <x v="0"/>
    <x v="6"/>
    <x v="0"/>
    <n v="299997"/>
  </r>
  <r>
    <x v="0"/>
    <x v="6"/>
    <x v="1"/>
    <n v="500004"/>
  </r>
  <r>
    <x v="0"/>
    <x v="6"/>
    <x v="2"/>
    <n v="999999"/>
  </r>
  <r>
    <x v="0"/>
    <x v="6"/>
    <x v="3"/>
    <n v="240003"/>
  </r>
  <r>
    <x v="0"/>
    <x v="6"/>
    <x v="4"/>
    <n v="199998"/>
  </r>
  <r>
    <x v="0"/>
    <x v="6"/>
    <x v="5"/>
    <n v="199998"/>
  </r>
  <r>
    <x v="1"/>
    <x v="0"/>
    <x v="1"/>
    <n v="250002"/>
  </r>
  <r>
    <x v="1"/>
    <x v="0"/>
    <x v="2"/>
    <n v="549999"/>
  </r>
  <r>
    <x v="1"/>
    <x v="0"/>
    <x v="3"/>
    <n v="112500"/>
  </r>
  <r>
    <x v="1"/>
    <x v="0"/>
    <x v="4"/>
    <n v="90000"/>
  </r>
  <r>
    <x v="1"/>
    <x v="0"/>
    <x v="6"/>
    <n v="90000"/>
  </r>
  <r>
    <x v="2"/>
    <x v="0"/>
    <x v="0"/>
    <n v="266236"/>
  </r>
  <r>
    <x v="2"/>
    <x v="0"/>
    <x v="1"/>
    <n v="446934"/>
  </r>
  <r>
    <x v="2"/>
    <x v="0"/>
    <x v="7"/>
    <n v="489753"/>
  </r>
  <r>
    <x v="2"/>
    <x v="0"/>
    <x v="3"/>
    <n v="298950"/>
  </r>
  <r>
    <x v="2"/>
    <x v="0"/>
    <x v="4"/>
    <n v="137745"/>
  </r>
  <r>
    <x v="2"/>
    <x v="0"/>
    <x v="5"/>
    <n v="284377"/>
  </r>
  <r>
    <x v="2"/>
    <x v="1"/>
    <x v="0"/>
    <n v="266236"/>
  </r>
  <r>
    <x v="2"/>
    <x v="1"/>
    <x v="1"/>
    <n v="446934"/>
  </r>
  <r>
    <x v="2"/>
    <x v="1"/>
    <x v="7"/>
    <n v="489753"/>
  </r>
  <r>
    <x v="2"/>
    <x v="1"/>
    <x v="3"/>
    <n v="298950"/>
  </r>
  <r>
    <x v="2"/>
    <x v="1"/>
    <x v="4"/>
    <n v="136326"/>
  </r>
  <r>
    <x v="2"/>
    <x v="1"/>
    <x v="5"/>
    <n v="284377"/>
  </r>
  <r>
    <x v="2"/>
    <x v="2"/>
    <x v="0"/>
    <n v="266236"/>
  </r>
  <r>
    <x v="2"/>
    <x v="2"/>
    <x v="1"/>
    <n v="446934"/>
  </r>
  <r>
    <x v="2"/>
    <x v="2"/>
    <x v="7"/>
    <n v="489753"/>
  </r>
  <r>
    <x v="2"/>
    <x v="2"/>
    <x v="3"/>
    <n v="298950"/>
  </r>
  <r>
    <x v="2"/>
    <x v="2"/>
    <x v="4"/>
    <n v="136326"/>
  </r>
  <r>
    <x v="2"/>
    <x v="2"/>
    <x v="5"/>
    <n v="284377"/>
  </r>
  <r>
    <x v="2"/>
    <x v="3"/>
    <x v="0"/>
    <n v="266236"/>
  </r>
  <r>
    <x v="2"/>
    <x v="3"/>
    <x v="1"/>
    <n v="446934"/>
  </r>
  <r>
    <x v="2"/>
    <x v="3"/>
    <x v="7"/>
    <n v="489753"/>
  </r>
  <r>
    <x v="2"/>
    <x v="3"/>
    <x v="3"/>
    <n v="298950"/>
  </r>
  <r>
    <x v="2"/>
    <x v="3"/>
    <x v="4"/>
    <n v="136326"/>
  </r>
  <r>
    <x v="2"/>
    <x v="3"/>
    <x v="5"/>
    <n v="284377"/>
  </r>
  <r>
    <x v="2"/>
    <x v="4"/>
    <x v="0"/>
    <n v="266236"/>
  </r>
  <r>
    <x v="2"/>
    <x v="4"/>
    <x v="1"/>
    <n v="446934"/>
  </r>
  <r>
    <x v="2"/>
    <x v="4"/>
    <x v="7"/>
    <n v="489753"/>
  </r>
  <r>
    <x v="2"/>
    <x v="4"/>
    <x v="3"/>
    <n v="298950"/>
  </r>
  <r>
    <x v="2"/>
    <x v="4"/>
    <x v="4"/>
    <n v="136326"/>
  </r>
  <r>
    <x v="2"/>
    <x v="4"/>
    <x v="5"/>
    <n v="284377"/>
  </r>
  <r>
    <x v="2"/>
    <x v="5"/>
    <x v="0"/>
    <n v="266236"/>
  </r>
  <r>
    <x v="2"/>
    <x v="5"/>
    <x v="1"/>
    <n v="446934"/>
  </r>
  <r>
    <x v="2"/>
    <x v="5"/>
    <x v="7"/>
    <n v="489753"/>
  </r>
  <r>
    <x v="2"/>
    <x v="5"/>
    <x v="3"/>
    <n v="298950"/>
  </r>
  <r>
    <x v="2"/>
    <x v="5"/>
    <x v="4"/>
    <n v="136326"/>
  </r>
  <r>
    <x v="2"/>
    <x v="5"/>
    <x v="5"/>
    <n v="284377"/>
  </r>
  <r>
    <x v="2"/>
    <x v="6"/>
    <x v="0"/>
    <n v="266236"/>
  </r>
  <r>
    <x v="2"/>
    <x v="6"/>
    <x v="1"/>
    <n v="446934"/>
  </r>
  <r>
    <x v="2"/>
    <x v="6"/>
    <x v="7"/>
    <n v="489753"/>
  </r>
  <r>
    <x v="2"/>
    <x v="6"/>
    <x v="3"/>
    <n v="298950"/>
  </r>
  <r>
    <x v="2"/>
    <x v="6"/>
    <x v="4"/>
    <n v="137745"/>
  </r>
  <r>
    <x v="2"/>
    <x v="6"/>
    <x v="5"/>
    <n v="284377"/>
  </r>
  <r>
    <x v="2"/>
    <x v="7"/>
    <x v="0"/>
    <n v="5473"/>
  </r>
  <r>
    <x v="2"/>
    <x v="7"/>
    <x v="1"/>
    <n v="0"/>
  </r>
  <r>
    <x v="2"/>
    <x v="7"/>
    <x v="7"/>
    <n v="0"/>
  </r>
  <r>
    <x v="2"/>
    <x v="7"/>
    <x v="3"/>
    <n v="0"/>
  </r>
  <r>
    <x v="2"/>
    <x v="7"/>
    <x v="4"/>
    <n v="0"/>
  </r>
  <r>
    <x v="2"/>
    <x v="7"/>
    <x v="5"/>
    <n v="0"/>
  </r>
  <r>
    <x v="3"/>
    <x v="0"/>
    <x v="0"/>
    <n v="50004"/>
  </r>
  <r>
    <x v="3"/>
    <x v="0"/>
    <x v="8"/>
    <n v="136432"/>
  </r>
  <r>
    <x v="3"/>
    <x v="0"/>
    <x v="1"/>
    <n v="299997"/>
  </r>
  <r>
    <x v="3"/>
    <x v="0"/>
    <x v="9"/>
    <n v="450000"/>
  </r>
  <r>
    <x v="3"/>
    <x v="0"/>
    <x v="3"/>
    <n v="119997"/>
  </r>
  <r>
    <x v="3"/>
    <x v="0"/>
    <x v="4"/>
    <n v="119997"/>
  </r>
  <r>
    <x v="3"/>
    <x v="0"/>
    <x v="10"/>
    <n v="64998"/>
  </r>
  <r>
    <x v="3"/>
    <x v="1"/>
    <x v="0"/>
    <n v="83331"/>
  </r>
  <r>
    <x v="3"/>
    <x v="1"/>
    <x v="8"/>
    <n v="227382"/>
  </r>
  <r>
    <x v="3"/>
    <x v="1"/>
    <x v="1"/>
    <n v="500004"/>
  </r>
  <r>
    <x v="3"/>
    <x v="1"/>
    <x v="9"/>
    <n v="749997"/>
  </r>
  <r>
    <x v="3"/>
    <x v="1"/>
    <x v="3"/>
    <n v="199998"/>
  </r>
  <r>
    <x v="3"/>
    <x v="1"/>
    <x v="4"/>
    <n v="199998"/>
  </r>
  <r>
    <x v="3"/>
    <x v="1"/>
    <x v="10"/>
    <n v="108333"/>
  </r>
  <r>
    <x v="3"/>
    <x v="2"/>
    <x v="0"/>
    <n v="83331"/>
  </r>
  <r>
    <x v="3"/>
    <x v="2"/>
    <x v="8"/>
    <n v="227382"/>
  </r>
  <r>
    <x v="3"/>
    <x v="2"/>
    <x v="1"/>
    <n v="500004"/>
  </r>
  <r>
    <x v="3"/>
    <x v="2"/>
    <x v="9"/>
    <n v="749997"/>
  </r>
  <r>
    <x v="3"/>
    <x v="2"/>
    <x v="3"/>
    <n v="199998"/>
  </r>
  <r>
    <x v="3"/>
    <x v="2"/>
    <x v="4"/>
    <n v="199998"/>
  </r>
  <r>
    <x v="3"/>
    <x v="2"/>
    <x v="10"/>
    <n v="108333"/>
  </r>
  <r>
    <x v="3"/>
    <x v="3"/>
    <x v="0"/>
    <n v="83331"/>
  </r>
  <r>
    <x v="3"/>
    <x v="3"/>
    <x v="8"/>
    <n v="227382"/>
  </r>
  <r>
    <x v="3"/>
    <x v="3"/>
    <x v="1"/>
    <n v="500004"/>
  </r>
  <r>
    <x v="3"/>
    <x v="3"/>
    <x v="9"/>
    <n v="749997"/>
  </r>
  <r>
    <x v="3"/>
    <x v="3"/>
    <x v="3"/>
    <n v="199998"/>
  </r>
  <r>
    <x v="3"/>
    <x v="3"/>
    <x v="4"/>
    <n v="199998"/>
  </r>
  <r>
    <x v="3"/>
    <x v="3"/>
    <x v="10"/>
    <n v="108333"/>
  </r>
  <r>
    <x v="3"/>
    <x v="4"/>
    <x v="0"/>
    <n v="83331"/>
  </r>
  <r>
    <x v="3"/>
    <x v="4"/>
    <x v="8"/>
    <n v="233334"/>
  </r>
  <r>
    <x v="3"/>
    <x v="4"/>
    <x v="1"/>
    <n v="500004"/>
  </r>
  <r>
    <x v="3"/>
    <x v="4"/>
    <x v="9"/>
    <n v="749997"/>
  </r>
  <r>
    <x v="3"/>
    <x v="4"/>
    <x v="3"/>
    <n v="199998"/>
  </r>
  <r>
    <x v="3"/>
    <x v="4"/>
    <x v="4"/>
    <n v="199998"/>
  </r>
  <r>
    <x v="3"/>
    <x v="4"/>
    <x v="10"/>
    <n v="109692"/>
  </r>
  <r>
    <x v="3"/>
    <x v="5"/>
    <x v="0"/>
    <n v="83331"/>
  </r>
  <r>
    <x v="3"/>
    <x v="5"/>
    <x v="8"/>
    <n v="227382"/>
  </r>
  <r>
    <x v="3"/>
    <x v="5"/>
    <x v="1"/>
    <n v="500004"/>
  </r>
  <r>
    <x v="3"/>
    <x v="5"/>
    <x v="9"/>
    <n v="749997"/>
  </r>
  <r>
    <x v="3"/>
    <x v="5"/>
    <x v="3"/>
    <n v="199998"/>
  </r>
  <r>
    <x v="3"/>
    <x v="5"/>
    <x v="4"/>
    <n v="199998"/>
  </r>
  <r>
    <x v="3"/>
    <x v="5"/>
    <x v="10"/>
    <n v="108333"/>
  </r>
  <r>
    <x v="3"/>
    <x v="6"/>
    <x v="0"/>
    <n v="83331"/>
  </r>
  <r>
    <x v="3"/>
    <x v="6"/>
    <x v="8"/>
    <n v="227382"/>
  </r>
  <r>
    <x v="3"/>
    <x v="6"/>
    <x v="1"/>
    <n v="500004"/>
  </r>
  <r>
    <x v="3"/>
    <x v="6"/>
    <x v="9"/>
    <n v="749997"/>
  </r>
  <r>
    <x v="3"/>
    <x v="6"/>
    <x v="3"/>
    <n v="199998"/>
  </r>
  <r>
    <x v="3"/>
    <x v="6"/>
    <x v="4"/>
    <n v="199998"/>
  </r>
  <r>
    <x v="3"/>
    <x v="6"/>
    <x v="10"/>
    <n v="108333"/>
  </r>
  <r>
    <x v="4"/>
    <x v="0"/>
    <x v="0"/>
    <n v="64998"/>
  </r>
  <r>
    <x v="4"/>
    <x v="0"/>
    <x v="1"/>
    <n v="199998"/>
  </r>
  <r>
    <x v="4"/>
    <x v="0"/>
    <x v="7"/>
    <n v="299997"/>
  </r>
  <r>
    <x v="4"/>
    <x v="0"/>
    <x v="3"/>
    <n v="78003"/>
  </r>
  <r>
    <x v="4"/>
    <x v="0"/>
    <x v="4"/>
    <n v="64998"/>
  </r>
  <r>
    <x v="4"/>
    <x v="0"/>
    <x v="5"/>
    <n v="64998"/>
  </r>
  <r>
    <x v="4"/>
    <x v="1"/>
    <x v="0"/>
    <n v="97497"/>
  </r>
  <r>
    <x v="4"/>
    <x v="1"/>
    <x v="1"/>
    <n v="299997"/>
  </r>
  <r>
    <x v="4"/>
    <x v="1"/>
    <x v="7"/>
    <n v="450000"/>
  </r>
  <r>
    <x v="4"/>
    <x v="1"/>
    <x v="3"/>
    <n v="117000"/>
  </r>
  <r>
    <x v="4"/>
    <x v="1"/>
    <x v="4"/>
    <n v="97497"/>
  </r>
  <r>
    <x v="4"/>
    <x v="1"/>
    <x v="5"/>
    <n v="97497"/>
  </r>
  <r>
    <x v="4"/>
    <x v="2"/>
    <x v="0"/>
    <n v="162504"/>
  </r>
  <r>
    <x v="4"/>
    <x v="2"/>
    <x v="1"/>
    <n v="500004"/>
  </r>
  <r>
    <x v="4"/>
    <x v="2"/>
    <x v="7"/>
    <n v="749997"/>
  </r>
  <r>
    <x v="4"/>
    <x v="2"/>
    <x v="3"/>
    <n v="195003"/>
  </r>
  <r>
    <x v="4"/>
    <x v="2"/>
    <x v="4"/>
    <n v="162504"/>
  </r>
  <r>
    <x v="4"/>
    <x v="2"/>
    <x v="5"/>
    <n v="162504"/>
  </r>
  <r>
    <x v="4"/>
    <x v="3"/>
    <x v="0"/>
    <n v="162504"/>
  </r>
  <r>
    <x v="4"/>
    <x v="3"/>
    <x v="1"/>
    <n v="500004"/>
  </r>
  <r>
    <x v="4"/>
    <x v="3"/>
    <x v="7"/>
    <n v="749997"/>
  </r>
  <r>
    <x v="4"/>
    <x v="3"/>
    <x v="3"/>
    <n v="195003"/>
  </r>
  <r>
    <x v="4"/>
    <x v="3"/>
    <x v="4"/>
    <n v="162504"/>
  </r>
  <r>
    <x v="4"/>
    <x v="3"/>
    <x v="5"/>
    <n v="162504"/>
  </r>
  <r>
    <x v="4"/>
    <x v="4"/>
    <x v="0"/>
    <n v="162504"/>
  </r>
  <r>
    <x v="4"/>
    <x v="4"/>
    <x v="1"/>
    <n v="500004"/>
  </r>
  <r>
    <x v="4"/>
    <x v="4"/>
    <x v="7"/>
    <n v="749997"/>
  </r>
  <r>
    <x v="4"/>
    <x v="4"/>
    <x v="3"/>
    <n v="195003"/>
  </r>
  <r>
    <x v="4"/>
    <x v="4"/>
    <x v="4"/>
    <n v="162504"/>
  </r>
  <r>
    <x v="4"/>
    <x v="4"/>
    <x v="5"/>
    <n v="162504"/>
  </r>
  <r>
    <x v="4"/>
    <x v="5"/>
    <x v="0"/>
    <n v="162504"/>
  </r>
  <r>
    <x v="4"/>
    <x v="5"/>
    <x v="1"/>
    <n v="500004"/>
  </r>
  <r>
    <x v="4"/>
    <x v="5"/>
    <x v="7"/>
    <n v="749997"/>
  </r>
  <r>
    <x v="4"/>
    <x v="5"/>
    <x v="3"/>
    <n v="195003"/>
  </r>
  <r>
    <x v="4"/>
    <x v="5"/>
    <x v="4"/>
    <n v="162504"/>
  </r>
  <r>
    <x v="4"/>
    <x v="5"/>
    <x v="5"/>
    <n v="162504"/>
  </r>
  <r>
    <x v="4"/>
    <x v="6"/>
    <x v="0"/>
    <n v="162504"/>
  </r>
  <r>
    <x v="4"/>
    <x v="6"/>
    <x v="1"/>
    <n v="500004"/>
  </r>
  <r>
    <x v="4"/>
    <x v="6"/>
    <x v="7"/>
    <n v="749997"/>
  </r>
  <r>
    <x v="4"/>
    <x v="6"/>
    <x v="3"/>
    <n v="195003"/>
  </r>
  <r>
    <x v="4"/>
    <x v="6"/>
    <x v="4"/>
    <n v="162504"/>
  </r>
  <r>
    <x v="4"/>
    <x v="6"/>
    <x v="5"/>
    <n v="162504"/>
  </r>
  <r>
    <x v="5"/>
    <x v="0"/>
    <x v="0"/>
    <n v="124429"/>
  </r>
  <r>
    <x v="5"/>
    <x v="0"/>
    <x v="1"/>
    <n v="175434"/>
  </r>
  <r>
    <x v="5"/>
    <x v="0"/>
    <x v="2"/>
    <n v="237600"/>
  </r>
  <r>
    <x v="5"/>
    <x v="0"/>
    <x v="3"/>
    <n v="116453"/>
  </r>
  <r>
    <x v="5"/>
    <x v="0"/>
    <x v="4"/>
    <n v="80369"/>
  </r>
  <r>
    <x v="5"/>
    <x v="0"/>
    <x v="5"/>
    <n v="132926"/>
  </r>
  <r>
    <x v="5"/>
    <x v="1"/>
    <x v="0"/>
    <n v="124429"/>
  </r>
  <r>
    <x v="5"/>
    <x v="1"/>
    <x v="1"/>
    <n v="175434"/>
  </r>
  <r>
    <x v="5"/>
    <x v="1"/>
    <x v="2"/>
    <n v="237600"/>
  </r>
  <r>
    <x v="5"/>
    <x v="1"/>
    <x v="3"/>
    <n v="116453"/>
  </r>
  <r>
    <x v="5"/>
    <x v="1"/>
    <x v="4"/>
    <n v="78157"/>
  </r>
  <r>
    <x v="5"/>
    <x v="1"/>
    <x v="5"/>
    <n v="132926"/>
  </r>
  <r>
    <x v="5"/>
    <x v="2"/>
    <x v="0"/>
    <n v="85109"/>
  </r>
  <r>
    <x v="5"/>
    <x v="2"/>
    <x v="1"/>
    <n v="119998"/>
  </r>
  <r>
    <x v="5"/>
    <x v="2"/>
    <x v="2"/>
    <n v="162522"/>
  </r>
  <r>
    <x v="5"/>
    <x v="2"/>
    <x v="3"/>
    <n v="79654"/>
  </r>
  <r>
    <x v="5"/>
    <x v="2"/>
    <x v="4"/>
    <n v="53459"/>
  </r>
  <r>
    <x v="5"/>
    <x v="2"/>
    <x v="5"/>
    <n v="90921"/>
  </r>
  <r>
    <x v="5"/>
    <x v="3"/>
    <x v="0"/>
    <n v="85109"/>
  </r>
  <r>
    <x v="5"/>
    <x v="3"/>
    <x v="1"/>
    <n v="119998"/>
  </r>
  <r>
    <x v="5"/>
    <x v="3"/>
    <x v="2"/>
    <n v="162522"/>
  </r>
  <r>
    <x v="5"/>
    <x v="3"/>
    <x v="3"/>
    <n v="79654"/>
  </r>
  <r>
    <x v="5"/>
    <x v="3"/>
    <x v="4"/>
    <n v="53459"/>
  </r>
  <r>
    <x v="5"/>
    <x v="3"/>
    <x v="5"/>
    <n v="90921"/>
  </r>
  <r>
    <x v="5"/>
    <x v="4"/>
    <x v="0"/>
    <n v="85109"/>
  </r>
  <r>
    <x v="5"/>
    <x v="4"/>
    <x v="1"/>
    <n v="119998"/>
  </r>
  <r>
    <x v="5"/>
    <x v="4"/>
    <x v="2"/>
    <n v="162522"/>
  </r>
  <r>
    <x v="5"/>
    <x v="4"/>
    <x v="3"/>
    <n v="79654"/>
  </r>
  <r>
    <x v="5"/>
    <x v="4"/>
    <x v="4"/>
    <n v="53459"/>
  </r>
  <r>
    <x v="5"/>
    <x v="4"/>
    <x v="5"/>
    <n v="90921"/>
  </r>
  <r>
    <x v="5"/>
    <x v="5"/>
    <x v="0"/>
    <n v="85109"/>
  </r>
  <r>
    <x v="5"/>
    <x v="5"/>
    <x v="1"/>
    <n v="119998"/>
  </r>
  <r>
    <x v="5"/>
    <x v="5"/>
    <x v="2"/>
    <n v="162522"/>
  </r>
  <r>
    <x v="5"/>
    <x v="5"/>
    <x v="3"/>
    <n v="79654"/>
  </r>
  <r>
    <x v="5"/>
    <x v="5"/>
    <x v="4"/>
    <n v="53459"/>
  </r>
  <r>
    <x v="5"/>
    <x v="5"/>
    <x v="5"/>
    <n v="90921"/>
  </r>
  <r>
    <x v="5"/>
    <x v="6"/>
    <x v="0"/>
    <n v="85109"/>
  </r>
  <r>
    <x v="5"/>
    <x v="6"/>
    <x v="1"/>
    <n v="119998"/>
  </r>
  <r>
    <x v="5"/>
    <x v="6"/>
    <x v="2"/>
    <n v="162522"/>
  </r>
  <r>
    <x v="5"/>
    <x v="6"/>
    <x v="3"/>
    <n v="79654"/>
  </r>
  <r>
    <x v="5"/>
    <x v="6"/>
    <x v="4"/>
    <n v="54972"/>
  </r>
  <r>
    <x v="5"/>
    <x v="6"/>
    <x v="5"/>
    <n v="90921"/>
  </r>
  <r>
    <x v="5"/>
    <x v="7"/>
    <x v="0"/>
    <n v="2358"/>
  </r>
  <r>
    <x v="5"/>
    <x v="7"/>
    <x v="1"/>
    <n v="0"/>
  </r>
  <r>
    <x v="5"/>
    <x v="7"/>
    <x v="2"/>
    <n v="0"/>
  </r>
  <r>
    <x v="5"/>
    <x v="7"/>
    <x v="3"/>
    <n v="0"/>
  </r>
  <r>
    <x v="5"/>
    <x v="7"/>
    <x v="4"/>
    <n v="0"/>
  </r>
  <r>
    <x v="5"/>
    <x v="7"/>
    <x v="5"/>
    <n v="0"/>
  </r>
  <r>
    <x v="6"/>
    <x v="8"/>
    <x v="11"/>
    <m/>
  </r>
  <r>
    <x v="6"/>
    <x v="8"/>
    <x v="11"/>
    <m/>
  </r>
  <r>
    <x v="6"/>
    <x v="8"/>
    <x v="11"/>
    <m/>
  </r>
  <r>
    <x v="6"/>
    <x v="8"/>
    <x v="11"/>
    <m/>
  </r>
  <r>
    <x v="6"/>
    <x v="8"/>
    <x v="11"/>
    <m/>
  </r>
  <r>
    <x v="6"/>
    <x v="8"/>
    <x v="11"/>
    <m/>
  </r>
  <r>
    <x v="6"/>
    <x v="8"/>
    <x v="11"/>
    <m/>
  </r>
  <r>
    <x v="6"/>
    <x v="8"/>
    <x v="11"/>
    <m/>
  </r>
  <r>
    <x v="6"/>
    <x v="8"/>
    <x v="11"/>
    <m/>
  </r>
  <r>
    <x v="6"/>
    <x v="8"/>
    <x v="11"/>
    <m/>
  </r>
  <r>
    <x v="6"/>
    <x v="8"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U55" firstHeaderRow="1" firstDataRow="2" firstDataCol="1"/>
  <pivotFields count="4">
    <pivotField axis="axisRow" subtotalTop="0" showAll="0">
      <items count="8">
        <item x="0"/>
        <item x="1"/>
        <item x="3"/>
        <item x="4"/>
        <item x="2"/>
        <item x="5"/>
        <item x="6"/>
        <item t="default"/>
      </items>
    </pivotField>
    <pivotField axis="axisCol"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ubtotalTop="0" showAll="0">
      <items count="19">
        <item x="6"/>
        <item x="0"/>
        <item x="5"/>
        <item x="10"/>
        <item x="8"/>
        <item x="1"/>
        <item x="7"/>
        <item x="9"/>
        <item x="2"/>
        <item x="3"/>
        <item x="4"/>
        <item m="1" x="17"/>
        <item m="1" x="13"/>
        <item m="1" x="15"/>
        <item m="1" x="12"/>
        <item m="1" x="14"/>
        <item m="1" x="16"/>
        <item x="11"/>
        <item t="default"/>
      </items>
    </pivotField>
    <pivotField dataField="1" subtotalTop="0" showAll="0"/>
  </pivotFields>
  <rowFields count="2">
    <field x="0"/>
    <field x="2"/>
  </rowFields>
  <rowItems count="52">
    <i>
      <x/>
    </i>
    <i r="1">
      <x v="1"/>
    </i>
    <i r="1">
      <x v="2"/>
    </i>
    <i r="1">
      <x v="5"/>
    </i>
    <i r="1">
      <x v="8"/>
    </i>
    <i r="1">
      <x v="9"/>
    </i>
    <i r="1">
      <x v="10"/>
    </i>
    <i t="default">
      <x/>
    </i>
    <i>
      <x v="1"/>
    </i>
    <i r="1">
      <x/>
    </i>
    <i r="1">
      <x v="5"/>
    </i>
    <i r="1">
      <x v="8"/>
    </i>
    <i r="1">
      <x v="9"/>
    </i>
    <i r="1">
      <x v="10"/>
    </i>
    <i t="default">
      <x v="1"/>
    </i>
    <i>
      <x v="2"/>
    </i>
    <i r="1">
      <x v="1"/>
    </i>
    <i r="1">
      <x v="3"/>
    </i>
    <i r="1">
      <x v="4"/>
    </i>
    <i r="1">
      <x v="5"/>
    </i>
    <i r="1">
      <x v="7"/>
    </i>
    <i r="1">
      <x v="9"/>
    </i>
    <i r="1">
      <x v="10"/>
    </i>
    <i t="default">
      <x v="2"/>
    </i>
    <i>
      <x v="3"/>
    </i>
    <i r="1">
      <x v="1"/>
    </i>
    <i r="1">
      <x v="2"/>
    </i>
    <i r="1">
      <x v="5"/>
    </i>
    <i r="1">
      <x v="6"/>
    </i>
    <i r="1">
      <x v="9"/>
    </i>
    <i r="1">
      <x v="10"/>
    </i>
    <i t="default">
      <x v="3"/>
    </i>
    <i>
      <x v="4"/>
    </i>
    <i r="1">
      <x v="1"/>
    </i>
    <i r="1">
      <x v="2"/>
    </i>
    <i r="1">
      <x v="5"/>
    </i>
    <i r="1">
      <x v="6"/>
    </i>
    <i r="1">
      <x v="9"/>
    </i>
    <i r="1">
      <x v="10"/>
    </i>
    <i t="default">
      <x v="4"/>
    </i>
    <i>
      <x v="5"/>
    </i>
    <i r="1">
      <x v="1"/>
    </i>
    <i r="1">
      <x v="2"/>
    </i>
    <i r="1">
      <x v="5"/>
    </i>
    <i r="1">
      <x v="8"/>
    </i>
    <i r="1">
      <x v="9"/>
    </i>
    <i r="1">
      <x v="10"/>
    </i>
    <i t="default">
      <x v="5"/>
    </i>
    <i>
      <x v="6"/>
    </i>
    <i r="1">
      <x v="17"/>
    </i>
    <i t="default">
      <x v="6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Capacity" fld="3" baseField="2" baseItem="1" numFmtId="1"/>
  </dataFields>
  <formats count="28">
    <format dxfId="27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2">
            <x v="9"/>
            <x v="10"/>
          </reference>
        </references>
      </pivotArea>
    </format>
    <format dxfId="26">
      <pivotArea collapsedLevelsAreSubtotals="1" fieldPosition="0">
        <references count="2">
          <reference field="0" count="1" selected="0">
            <x v="0"/>
          </reference>
          <reference field="2" count="2">
            <x v="9"/>
            <x v="10"/>
          </reference>
        </references>
      </pivotArea>
    </format>
    <format dxfId="25">
      <pivotArea collapsedLevelsAreSubtotals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1">
            <x v="9"/>
          </reference>
        </references>
      </pivotArea>
    </format>
    <format dxfId="24">
      <pivotArea collapsedLevelsAreSubtotals="1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6">
            <x v="1"/>
            <x v="2"/>
            <x v="5"/>
            <x v="7"/>
            <x v="9"/>
            <x v="10"/>
          </reference>
        </references>
      </pivotArea>
    </format>
    <format dxfId="23">
      <pivotArea collapsedLevelsAreSubtotals="1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5">
            <x v="1"/>
            <x v="2"/>
            <x v="5"/>
            <x v="7"/>
            <x v="9"/>
          </reference>
        </references>
      </pivotArea>
    </format>
    <format dxfId="22">
      <pivotArea collapsedLevelsAreSubtotals="1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1">
            <x v="10"/>
          </reference>
        </references>
      </pivotArea>
    </format>
    <format dxfId="21">
      <pivotArea collapsedLevelsAreSubtotals="1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1">
            <x v="2"/>
          </reference>
        </references>
      </pivotArea>
    </format>
    <format dxfId="20">
      <pivotArea collapsedLevelsAreSubtotals="1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2">
            <x v="9"/>
            <x v="10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0" count="0" defaultSubtotal="1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" selected="0">
            <x v="0"/>
          </reference>
          <reference field="2" count="6">
            <x v="1"/>
            <x v="2"/>
            <x v="5"/>
            <x v="8"/>
            <x v="9"/>
            <x v="10"/>
          </reference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2" count="5">
            <x v="0"/>
            <x v="5"/>
            <x v="8"/>
            <x v="9"/>
            <x v="10"/>
          </reference>
        </references>
      </pivotArea>
    </format>
    <format dxfId="8">
      <pivotArea dataOnly="0" labelOnly="1" fieldPosition="0">
        <references count="2">
          <reference field="0" count="1" selected="0">
            <x v="4"/>
          </reference>
          <reference field="2" count="6">
            <x v="1"/>
            <x v="2"/>
            <x v="5"/>
            <x v="6"/>
            <x v="9"/>
            <x v="10"/>
          </reference>
        </references>
      </pivotArea>
    </format>
    <format dxfId="7">
      <pivotArea dataOnly="0" labelOnly="1" fieldPosition="0">
        <references count="2">
          <reference field="0" count="1" selected="0">
            <x v="2"/>
          </reference>
          <reference field="2" count="13">
            <x v="1"/>
            <x v="2"/>
            <x v="4"/>
            <x v="5"/>
            <x v="7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6">
      <pivotArea dataOnly="0" labelOnly="1" fieldPosition="0">
        <references count="2">
          <reference field="0" count="1" selected="0">
            <x v="3"/>
          </reference>
          <reference field="2" count="6">
            <x v="1"/>
            <x v="2"/>
            <x v="5"/>
            <x v="6"/>
            <x v="9"/>
            <x v="10"/>
          </reference>
        </references>
      </pivotArea>
    </format>
    <format dxfId="5">
      <pivotArea dataOnly="0" labelOnly="1" fieldPosition="0">
        <references count="2">
          <reference field="0" count="1" selected="0">
            <x v="5"/>
          </reference>
          <reference field="2" count="6">
            <x v="1"/>
            <x v="2"/>
            <x v="5"/>
            <x v="8"/>
            <x v="9"/>
            <x v="10"/>
          </reference>
        </references>
      </pivotArea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Col="1" outline="0" fieldPosition="0"/>
    </format>
    <format dxfId="2">
      <pivotArea collapsedLevelsAreSubtotals="1" fieldPosition="0">
        <references count="3">
          <reference field="0" count="1" selected="0">
            <x v="0"/>
          </reference>
          <reference field="1" count="7" selected="0">
            <x v="0"/>
            <x v="1"/>
            <x v="2"/>
            <x v="3"/>
            <x v="4"/>
            <x v="5"/>
            <x v="6"/>
          </reference>
          <reference field="2" count="1">
            <x v="8"/>
          </reference>
        </references>
      </pivotArea>
    </format>
    <format dxfId="1">
      <pivotArea collapsedLevelsAreSubtotals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1">
            <x v="8"/>
          </reference>
        </references>
      </pivotArea>
    </format>
    <format dxfId="0">
      <pivotArea collapsedLevelsAreSubtotals="1" fieldPosition="0">
        <references count="3">
          <reference field="0" count="1" selected="0">
            <x v="2"/>
          </reference>
          <reference field="1" count="7" selected="0">
            <x v="0"/>
            <x v="1"/>
            <x v="2"/>
            <x v="3"/>
            <x v="4"/>
            <x v="5"/>
            <x v="6"/>
          </reference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61"/>
  <sheetViews>
    <sheetView topLeftCell="A58" workbookViewId="0">
      <selection activeCell="L86" sqref="L86"/>
    </sheetView>
  </sheetViews>
  <sheetFormatPr defaultRowHeight="14.4" x14ac:dyDescent="0.3"/>
  <cols>
    <col min="2" max="2" width="15.88671875" bestFit="1" customWidth="1"/>
    <col min="4" max="4" width="13.33203125" bestFit="1" customWidth="1"/>
    <col min="5" max="5" width="19.44140625" style="1" bestFit="1" customWidth="1"/>
    <col min="6" max="6" width="10.44140625" style="37" customWidth="1"/>
    <col min="7" max="7" width="11.109375" bestFit="1" customWidth="1"/>
    <col min="8" max="10" width="12" bestFit="1" customWidth="1"/>
    <col min="11" max="12" width="12.5546875" bestFit="1" customWidth="1"/>
    <col min="13" max="13" width="13.6640625" bestFit="1" customWidth="1"/>
    <col min="15" max="15" width="9.5546875" bestFit="1" customWidth="1"/>
    <col min="16" max="16" width="10.44140625" bestFit="1" customWidth="1"/>
    <col min="19" max="19" width="8.5546875" customWidth="1"/>
    <col min="20" max="20" width="10" customWidth="1"/>
    <col min="21" max="22" width="10" bestFit="1" customWidth="1"/>
  </cols>
  <sheetData>
    <row r="2" spans="4:22" x14ac:dyDescent="0.3"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</row>
    <row r="3" spans="4:22" x14ac:dyDescent="0.3">
      <c r="D3" t="s">
        <v>78</v>
      </c>
      <c r="F3" s="43">
        <v>1335000</v>
      </c>
      <c r="G3" s="42">
        <f>SUM(G4:G9)</f>
        <v>1800000</v>
      </c>
      <c r="H3" s="42">
        <f t="shared" ref="H3:L3" si="0">SUM(H4:H9)</f>
        <v>2145000</v>
      </c>
      <c r="I3" s="42">
        <f t="shared" si="0"/>
        <v>2420000</v>
      </c>
      <c r="J3" s="42">
        <f t="shared" si="0"/>
        <v>2770000</v>
      </c>
      <c r="K3" s="42">
        <f t="shared" si="0"/>
        <v>2700000</v>
      </c>
      <c r="L3" s="42">
        <f t="shared" si="0"/>
        <v>2750000</v>
      </c>
      <c r="M3" s="5" t="s">
        <v>83</v>
      </c>
      <c r="Q3" s="56" t="s">
        <v>80</v>
      </c>
      <c r="R3" s="56"/>
      <c r="S3" s="56"/>
      <c r="T3" s="56"/>
      <c r="U3" s="56"/>
      <c r="V3" s="56"/>
    </row>
    <row r="4" spans="4:22" x14ac:dyDescent="0.3">
      <c r="D4" t="s">
        <v>0</v>
      </c>
      <c r="G4" s="46">
        <v>300000</v>
      </c>
      <c r="H4" s="46">
        <v>500000</v>
      </c>
      <c r="I4" s="46">
        <v>500000</v>
      </c>
      <c r="J4" s="46">
        <v>500000</v>
      </c>
      <c r="K4" s="46">
        <v>500000</v>
      </c>
      <c r="L4" s="46">
        <v>500000</v>
      </c>
      <c r="Q4" s="45">
        <f t="shared" ref="Q4:R4" si="1">G3-Q16</f>
        <v>-125434</v>
      </c>
      <c r="R4" s="45">
        <f t="shared" si="1"/>
        <v>-25000</v>
      </c>
      <c r="S4" s="45">
        <f>I3-S16</f>
        <v>250000</v>
      </c>
      <c r="T4" s="45">
        <f t="shared" ref="T4:V4" si="2">J3-T16</f>
        <v>600000</v>
      </c>
      <c r="U4" s="45">
        <f t="shared" si="2"/>
        <v>530000</v>
      </c>
      <c r="V4" s="45">
        <f t="shared" si="2"/>
        <v>580000</v>
      </c>
    </row>
    <row r="5" spans="4:22" x14ac:dyDescent="0.3">
      <c r="D5" t="s">
        <v>3</v>
      </c>
      <c r="G5" s="46"/>
      <c r="H5" s="46"/>
      <c r="I5" s="46"/>
      <c r="J5" s="46"/>
      <c r="K5" s="46"/>
      <c r="L5" s="46"/>
    </row>
    <row r="6" spans="4:22" x14ac:dyDescent="0.3">
      <c r="D6" t="s">
        <v>4</v>
      </c>
      <c r="G6" s="46">
        <v>500000</v>
      </c>
      <c r="H6" s="46">
        <v>500000</v>
      </c>
      <c r="I6" s="46">
        <v>650000</v>
      </c>
      <c r="J6" s="46">
        <v>750000</v>
      </c>
      <c r="K6" s="46">
        <v>750000</v>
      </c>
      <c r="L6" s="46">
        <v>750000</v>
      </c>
    </row>
    <row r="7" spans="4:22" x14ac:dyDescent="0.3">
      <c r="D7" t="s">
        <v>12</v>
      </c>
      <c r="G7" s="46">
        <v>300000</v>
      </c>
      <c r="H7" s="46">
        <v>500000</v>
      </c>
      <c r="I7" s="46">
        <v>650000</v>
      </c>
      <c r="J7" s="46">
        <v>750000</v>
      </c>
      <c r="K7" s="46">
        <v>750000</v>
      </c>
      <c r="L7" s="46">
        <v>750000</v>
      </c>
    </row>
    <row r="8" spans="4:22" x14ac:dyDescent="0.3">
      <c r="D8" t="s">
        <v>13</v>
      </c>
      <c r="G8" s="55">
        <v>525000</v>
      </c>
      <c r="H8" s="55">
        <v>525000</v>
      </c>
      <c r="I8" s="55">
        <v>500000</v>
      </c>
      <c r="J8" s="55">
        <v>650000</v>
      </c>
      <c r="K8" s="55">
        <v>700000</v>
      </c>
      <c r="L8" s="55">
        <v>750000</v>
      </c>
    </row>
    <row r="9" spans="4:22" x14ac:dyDescent="0.3">
      <c r="D9" t="s">
        <v>16</v>
      </c>
      <c r="G9" s="46">
        <v>175000</v>
      </c>
      <c r="H9" s="46">
        <v>120000</v>
      </c>
      <c r="I9" s="46">
        <v>120000</v>
      </c>
      <c r="J9" s="46">
        <v>120000</v>
      </c>
      <c r="K9" s="46">
        <v>0</v>
      </c>
      <c r="L9" s="46">
        <v>0</v>
      </c>
    </row>
    <row r="14" spans="4:22" x14ac:dyDescent="0.3">
      <c r="N14" s="56" t="s">
        <v>79</v>
      </c>
      <c r="O14" s="56"/>
      <c r="P14" s="56"/>
      <c r="Q14" s="56"/>
      <c r="R14" s="56"/>
      <c r="S14" s="56"/>
      <c r="T14" s="56"/>
      <c r="U14" s="56"/>
      <c r="V14" s="56"/>
    </row>
    <row r="15" spans="4:22" x14ac:dyDescent="0.3">
      <c r="F15" s="37">
        <v>2017</v>
      </c>
      <c r="G15">
        <f>F15+1</f>
        <v>2018</v>
      </c>
      <c r="H15">
        <f t="shared" ref="H15:L15" si="3">G15+1</f>
        <v>2019</v>
      </c>
      <c r="I15">
        <f t="shared" si="3"/>
        <v>2020</v>
      </c>
      <c r="J15">
        <f t="shared" si="3"/>
        <v>2021</v>
      </c>
      <c r="K15">
        <f t="shared" si="3"/>
        <v>2022</v>
      </c>
      <c r="L15">
        <f t="shared" si="3"/>
        <v>2023</v>
      </c>
      <c r="P15" s="37">
        <v>2017</v>
      </c>
      <c r="Q15">
        <v>2018</v>
      </c>
      <c r="R15">
        <v>2019</v>
      </c>
      <c r="S15">
        <v>2020</v>
      </c>
      <c r="T15">
        <v>2021</v>
      </c>
      <c r="U15">
        <v>2022</v>
      </c>
      <c r="V15">
        <v>2023</v>
      </c>
    </row>
    <row r="16" spans="4:22" x14ac:dyDescent="0.3">
      <c r="D16" t="s">
        <v>77</v>
      </c>
      <c r="F16" s="38">
        <f>F45+F55+F67+F78+F90+F102</f>
        <v>1522368</v>
      </c>
      <c r="G16" s="4">
        <f t="shared" ref="G16:L16" si="4">G45+G55+G67+G78+G90+G102</f>
        <v>1800000</v>
      </c>
      <c r="H16" s="4">
        <f t="shared" si="4"/>
        <v>2145000</v>
      </c>
      <c r="I16" s="4">
        <f t="shared" si="4"/>
        <v>2420000</v>
      </c>
      <c r="J16" s="4">
        <f t="shared" si="4"/>
        <v>2770000</v>
      </c>
      <c r="K16" s="4">
        <f t="shared" si="4"/>
        <v>2700000</v>
      </c>
      <c r="L16" s="4">
        <f t="shared" si="4"/>
        <v>2750000</v>
      </c>
      <c r="N16" t="s">
        <v>77</v>
      </c>
      <c r="P16" s="38">
        <v>1522368</v>
      </c>
      <c r="Q16" s="4">
        <f>SUM(Q17:Q22)</f>
        <v>1925434</v>
      </c>
      <c r="R16" s="4">
        <f t="shared" ref="R16:V16" si="5">SUM(R17:R22)</f>
        <v>2170000</v>
      </c>
      <c r="S16" s="4">
        <f t="shared" si="5"/>
        <v>2170000</v>
      </c>
      <c r="T16" s="4">
        <f t="shared" si="5"/>
        <v>2170000</v>
      </c>
      <c r="U16" s="4">
        <f t="shared" si="5"/>
        <v>2170000</v>
      </c>
      <c r="V16" s="4">
        <f t="shared" si="5"/>
        <v>2170000</v>
      </c>
    </row>
    <row r="17" spans="4:22" x14ac:dyDescent="0.3">
      <c r="D17" t="str">
        <f>D44</f>
        <v>EAO =NDC</v>
      </c>
      <c r="F17" s="44">
        <f>F45/F16</f>
        <v>9.8530710051708922E-2</v>
      </c>
      <c r="G17" s="14">
        <f>Q17/Q$16</f>
        <v>0.20774537065409668</v>
      </c>
      <c r="H17" s="14">
        <f t="shared" ref="H17:L22" si="6">R17/R$16</f>
        <v>0.2304147465437788</v>
      </c>
      <c r="I17" s="14">
        <f t="shared" si="6"/>
        <v>0.2304147465437788</v>
      </c>
      <c r="J17" s="14">
        <f t="shared" si="6"/>
        <v>0.2304147465437788</v>
      </c>
      <c r="K17" s="14">
        <f t="shared" si="6"/>
        <v>0.2304147465437788</v>
      </c>
      <c r="L17" s="14">
        <f t="shared" si="6"/>
        <v>0.2304147465437788</v>
      </c>
      <c r="N17" t="s">
        <v>0</v>
      </c>
      <c r="P17" s="38">
        <v>150000</v>
      </c>
      <c r="Q17" s="4">
        <v>400000</v>
      </c>
      <c r="R17" s="4">
        <v>500000</v>
      </c>
      <c r="S17" s="4">
        <v>500000</v>
      </c>
      <c r="T17" s="4">
        <v>500000</v>
      </c>
      <c r="U17" s="4">
        <v>500000</v>
      </c>
      <c r="V17" s="4">
        <v>500000</v>
      </c>
    </row>
    <row r="18" spans="4:22" x14ac:dyDescent="0.3">
      <c r="D18" t="str">
        <f>D54</f>
        <v>ODC</v>
      </c>
      <c r="F18" s="44">
        <f>F55/F16</f>
        <v>0.16421785008618153</v>
      </c>
      <c r="G18" s="14">
        <f t="shared" ref="G18:G22" si="7">Q18/Q$16</f>
        <v>0</v>
      </c>
      <c r="H18" s="14">
        <f t="shared" si="6"/>
        <v>0</v>
      </c>
      <c r="I18" s="14">
        <f t="shared" si="6"/>
        <v>0</v>
      </c>
      <c r="J18" s="14">
        <f t="shared" si="6"/>
        <v>0</v>
      </c>
      <c r="K18" s="14">
        <f t="shared" si="6"/>
        <v>0</v>
      </c>
      <c r="L18" s="14">
        <f t="shared" si="6"/>
        <v>0</v>
      </c>
      <c r="N18" t="s">
        <v>3</v>
      </c>
      <c r="P18" s="38">
        <v>250000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</row>
    <row r="19" spans="4:22" x14ac:dyDescent="0.3">
      <c r="D19" t="str">
        <f>D65</f>
        <v>TFC=CEO</v>
      </c>
      <c r="F19" s="44">
        <f>F67/F16</f>
        <v>0.19706142010341784</v>
      </c>
      <c r="G19" s="14">
        <f t="shared" si="7"/>
        <v>0.25968171331762085</v>
      </c>
      <c r="H19" s="14">
        <f t="shared" si="6"/>
        <v>0.2304147465437788</v>
      </c>
      <c r="I19" s="14">
        <f t="shared" si="6"/>
        <v>0.2304147465437788</v>
      </c>
      <c r="J19" s="14">
        <f t="shared" si="6"/>
        <v>0.2304147465437788</v>
      </c>
      <c r="K19" s="14">
        <f t="shared" si="6"/>
        <v>0.2304147465437788</v>
      </c>
      <c r="L19" s="14">
        <f t="shared" si="6"/>
        <v>0.2304147465437788</v>
      </c>
      <c r="N19" t="s">
        <v>4</v>
      </c>
      <c r="P19" s="38">
        <v>300000</v>
      </c>
      <c r="Q19" s="4">
        <v>499999.99999999994</v>
      </c>
      <c r="R19" s="4">
        <v>500000</v>
      </c>
      <c r="S19" s="4">
        <v>500000</v>
      </c>
      <c r="T19" s="4">
        <v>500000</v>
      </c>
      <c r="U19" s="4">
        <v>500000</v>
      </c>
      <c r="V19" s="4">
        <v>500000</v>
      </c>
    </row>
    <row r="20" spans="4:22" x14ac:dyDescent="0.3">
      <c r="D20" t="str">
        <f>D77</f>
        <v>FDC = WEO</v>
      </c>
      <c r="F20" s="44">
        <f>F78/F16</f>
        <v>0.13137428006894522</v>
      </c>
      <c r="G20" s="14">
        <f t="shared" si="7"/>
        <v>0.1558090279905725</v>
      </c>
      <c r="H20" s="14">
        <f t="shared" si="6"/>
        <v>0.2304147465437788</v>
      </c>
      <c r="I20" s="14">
        <f t="shared" si="6"/>
        <v>0.2304147465437788</v>
      </c>
      <c r="J20" s="14">
        <f t="shared" si="6"/>
        <v>0.2304147465437788</v>
      </c>
      <c r="K20" s="14">
        <f t="shared" si="6"/>
        <v>0.2304147465437788</v>
      </c>
      <c r="L20" s="14">
        <f t="shared" si="6"/>
        <v>0.2304147465437788</v>
      </c>
      <c r="N20" t="s">
        <v>12</v>
      </c>
      <c r="P20" s="38">
        <v>200000</v>
      </c>
      <c r="Q20" s="4">
        <v>300000</v>
      </c>
      <c r="R20" s="4">
        <v>500000</v>
      </c>
      <c r="S20" s="4">
        <v>500000</v>
      </c>
      <c r="T20" s="4">
        <v>500000</v>
      </c>
      <c r="U20" s="4">
        <v>500000</v>
      </c>
      <c r="V20" s="4">
        <v>500000</v>
      </c>
    </row>
    <row r="21" spans="4:22" x14ac:dyDescent="0.3">
      <c r="D21" t="str">
        <f>D89</f>
        <v>OFC</v>
      </c>
      <c r="F21" s="44">
        <f>F90/F16</f>
        <v>0.29357816244166984</v>
      </c>
      <c r="G21" s="14">
        <f t="shared" si="7"/>
        <v>0.28564988464938296</v>
      </c>
      <c r="H21" s="14">
        <f t="shared" si="6"/>
        <v>0.25345622119815669</v>
      </c>
      <c r="I21" s="14">
        <f t="shared" si="6"/>
        <v>0.25345622119815669</v>
      </c>
      <c r="J21" s="14">
        <f t="shared" si="6"/>
        <v>0.25345622119815669</v>
      </c>
      <c r="K21" s="14">
        <f t="shared" si="6"/>
        <v>0.25345622119815669</v>
      </c>
      <c r="L21" s="14">
        <f t="shared" si="6"/>
        <v>0.25345622119815669</v>
      </c>
      <c r="N21" t="s">
        <v>13</v>
      </c>
      <c r="P21" s="38">
        <v>446934.00000000006</v>
      </c>
      <c r="Q21" s="4">
        <v>550000</v>
      </c>
      <c r="R21" s="4">
        <v>550000</v>
      </c>
      <c r="S21" s="4">
        <v>550000</v>
      </c>
      <c r="T21" s="4">
        <v>550000</v>
      </c>
      <c r="U21" s="4">
        <v>550000</v>
      </c>
      <c r="V21" s="4">
        <v>550000</v>
      </c>
    </row>
    <row r="22" spans="4:22" x14ac:dyDescent="0.3">
      <c r="D22" t="str">
        <f>D101</f>
        <v>WFC</v>
      </c>
      <c r="F22" s="44">
        <f>F102/F16</f>
        <v>0.11523757724807668</v>
      </c>
      <c r="G22" s="14">
        <f t="shared" si="7"/>
        <v>9.1114003388326995E-2</v>
      </c>
      <c r="H22" s="14">
        <f t="shared" si="6"/>
        <v>5.5299539170506916E-2</v>
      </c>
      <c r="I22" s="14">
        <f t="shared" si="6"/>
        <v>5.5299539170506916E-2</v>
      </c>
      <c r="J22" s="14">
        <f t="shared" si="6"/>
        <v>5.5299539170506916E-2</v>
      </c>
      <c r="K22" s="14">
        <f t="shared" si="6"/>
        <v>5.5299539170506916E-2</v>
      </c>
      <c r="L22" s="14">
        <f t="shared" si="6"/>
        <v>5.5299539170506916E-2</v>
      </c>
      <c r="N22" t="s">
        <v>16</v>
      </c>
      <c r="P22" s="38">
        <v>175434</v>
      </c>
      <c r="Q22" s="4">
        <v>175434</v>
      </c>
      <c r="R22" s="4">
        <v>120000</v>
      </c>
      <c r="S22" s="4">
        <v>120000</v>
      </c>
      <c r="T22" s="4">
        <v>120000</v>
      </c>
      <c r="U22" s="4">
        <v>120000</v>
      </c>
      <c r="V22" s="4">
        <v>120000</v>
      </c>
    </row>
    <row r="23" spans="4:22" x14ac:dyDescent="0.3">
      <c r="F23" s="38"/>
      <c r="G23" s="4"/>
      <c r="H23" s="4"/>
      <c r="I23" s="4"/>
      <c r="J23" s="4"/>
      <c r="K23" s="4"/>
      <c r="L23" s="4"/>
      <c r="P23" s="4"/>
      <c r="Q23" s="4"/>
      <c r="R23" s="4"/>
      <c r="S23" s="4"/>
      <c r="T23" s="4"/>
      <c r="U23" s="4"/>
      <c r="V23" s="4"/>
    </row>
    <row r="24" spans="4:22" x14ac:dyDescent="0.3">
      <c r="F24" s="38"/>
      <c r="G24" s="4"/>
      <c r="H24" s="4"/>
      <c r="I24" s="4"/>
      <c r="J24" s="4"/>
      <c r="K24" s="4"/>
      <c r="L24" s="4"/>
    </row>
    <row r="25" spans="4:22" x14ac:dyDescent="0.3">
      <c r="F25" s="38"/>
      <c r="G25" s="4"/>
      <c r="H25" s="4"/>
      <c r="I25" s="4"/>
      <c r="J25" s="4"/>
      <c r="K25" s="4"/>
      <c r="L25" s="4"/>
    </row>
    <row r="26" spans="4:22" x14ac:dyDescent="0.3">
      <c r="D26" t="s">
        <v>81</v>
      </c>
      <c r="E26" s="1" t="s">
        <v>82</v>
      </c>
      <c r="F26" s="38"/>
      <c r="G26" s="4">
        <f>G3-G16</f>
        <v>0</v>
      </c>
      <c r="H26" s="4">
        <f t="shared" ref="H26:L26" si="8">H3-H16</f>
        <v>0</v>
      </c>
      <c r="I26" s="4">
        <f t="shared" si="8"/>
        <v>0</v>
      </c>
      <c r="J26" s="4">
        <f t="shared" si="8"/>
        <v>0</v>
      </c>
      <c r="K26" s="4">
        <f t="shared" si="8"/>
        <v>0</v>
      </c>
      <c r="L26" s="4">
        <f t="shared" si="8"/>
        <v>0</v>
      </c>
    </row>
    <row r="27" spans="4:22" x14ac:dyDescent="0.3">
      <c r="F27" s="38"/>
      <c r="G27" s="4"/>
      <c r="H27" s="4"/>
      <c r="I27" s="4"/>
      <c r="J27" s="4"/>
      <c r="K27" s="4"/>
      <c r="L27" s="4"/>
    </row>
    <row r="28" spans="4:22" x14ac:dyDescent="0.3">
      <c r="F28" s="38"/>
      <c r="G28" s="4"/>
      <c r="H28" s="4"/>
      <c r="I28" s="4"/>
      <c r="J28" s="4"/>
      <c r="K28" s="4"/>
      <c r="L28" s="4"/>
    </row>
    <row r="29" spans="4:22" x14ac:dyDescent="0.3">
      <c r="F29" s="37">
        <v>2017</v>
      </c>
      <c r="G29">
        <v>2018</v>
      </c>
      <c r="H29">
        <v>2019</v>
      </c>
      <c r="I29">
        <v>2020</v>
      </c>
      <c r="J29">
        <v>2021</v>
      </c>
      <c r="K29">
        <v>2022</v>
      </c>
      <c r="L29">
        <v>2023</v>
      </c>
    </row>
    <row r="30" spans="4:22" x14ac:dyDescent="0.3">
      <c r="D30" t="s">
        <v>77</v>
      </c>
      <c r="F30" s="38">
        <v>1522368</v>
      </c>
      <c r="G30" s="4">
        <f>G16</f>
        <v>1800000</v>
      </c>
      <c r="H30" s="4">
        <f t="shared" ref="H30:L30" si="9">H16</f>
        <v>2145000</v>
      </c>
      <c r="I30" s="4">
        <f t="shared" si="9"/>
        <v>2420000</v>
      </c>
      <c r="J30" s="4">
        <f t="shared" si="9"/>
        <v>2770000</v>
      </c>
      <c r="K30" s="4">
        <f t="shared" si="9"/>
        <v>2700000</v>
      </c>
      <c r="L30" s="4">
        <f t="shared" si="9"/>
        <v>2750000</v>
      </c>
    </row>
    <row r="31" spans="4:22" x14ac:dyDescent="0.3">
      <c r="D31" t="s">
        <v>0</v>
      </c>
      <c r="F31" s="44">
        <v>9.8530710051708922E-2</v>
      </c>
      <c r="G31" s="4">
        <f>G17*G$16-G4</f>
        <v>73941.667177374009</v>
      </c>
      <c r="H31" s="4">
        <f t="shared" ref="H31:L31" si="10">H17*H$16-H4</f>
        <v>-5760.3686635944759</v>
      </c>
      <c r="I31" s="4">
        <f t="shared" si="10"/>
        <v>57603.686635944759</v>
      </c>
      <c r="J31" s="4">
        <f t="shared" si="10"/>
        <v>138248.84792626731</v>
      </c>
      <c r="K31" s="4">
        <f t="shared" si="10"/>
        <v>122119.81566820282</v>
      </c>
      <c r="L31" s="4">
        <f t="shared" si="10"/>
        <v>133640.55299539166</v>
      </c>
    </row>
    <row r="32" spans="4:22" x14ac:dyDescent="0.3">
      <c r="D32" t="s">
        <v>3</v>
      </c>
      <c r="F32" s="44">
        <v>0.16421785008618153</v>
      </c>
      <c r="G32" s="4">
        <f t="shared" ref="G32:L36" si="11">G18*G$16-G5</f>
        <v>0</v>
      </c>
      <c r="H32" s="4">
        <f t="shared" si="11"/>
        <v>0</v>
      </c>
      <c r="I32" s="4">
        <f t="shared" si="11"/>
        <v>0</v>
      </c>
      <c r="J32" s="4">
        <f t="shared" si="11"/>
        <v>0</v>
      </c>
      <c r="K32" s="4">
        <f t="shared" si="11"/>
        <v>0</v>
      </c>
      <c r="L32" s="4">
        <f t="shared" si="11"/>
        <v>0</v>
      </c>
    </row>
    <row r="33" spans="1:23" x14ac:dyDescent="0.3">
      <c r="D33" t="s">
        <v>4</v>
      </c>
      <c r="F33" s="44">
        <v>0.19706142010341784</v>
      </c>
      <c r="G33" s="4">
        <f t="shared" si="11"/>
        <v>-32572.916028282489</v>
      </c>
      <c r="H33" s="4">
        <f t="shared" si="11"/>
        <v>-5760.3686635944759</v>
      </c>
      <c r="I33" s="4">
        <f t="shared" si="11"/>
        <v>-92396.313364055241</v>
      </c>
      <c r="J33" s="4">
        <f t="shared" si="11"/>
        <v>-111751.15207373269</v>
      </c>
      <c r="K33" s="4">
        <f t="shared" si="11"/>
        <v>-127880.18433179718</v>
      </c>
      <c r="L33" s="4">
        <f t="shared" si="11"/>
        <v>-116359.44700460834</v>
      </c>
    </row>
    <row r="34" spans="1:23" x14ac:dyDescent="0.3">
      <c r="D34" t="s">
        <v>12</v>
      </c>
      <c r="F34" s="44">
        <v>0.13137428006894522</v>
      </c>
      <c r="G34" s="4">
        <f t="shared" si="11"/>
        <v>-19543.749616969493</v>
      </c>
      <c r="H34" s="4">
        <f t="shared" si="11"/>
        <v>-5760.3686635944759</v>
      </c>
      <c r="I34" s="4">
        <f t="shared" si="11"/>
        <v>-92396.313364055241</v>
      </c>
      <c r="J34" s="4">
        <f t="shared" si="11"/>
        <v>-111751.15207373269</v>
      </c>
      <c r="K34" s="4">
        <f t="shared" si="11"/>
        <v>-127880.18433179718</v>
      </c>
      <c r="L34" s="4">
        <f t="shared" si="11"/>
        <v>-116359.44700460834</v>
      </c>
    </row>
    <row r="35" spans="1:23" x14ac:dyDescent="0.3">
      <c r="D35" t="s">
        <v>13</v>
      </c>
      <c r="F35" s="44">
        <v>0.29357816244166984</v>
      </c>
      <c r="G35" s="4">
        <f t="shared" si="11"/>
        <v>-10830.207631110679</v>
      </c>
      <c r="H35" s="4">
        <f t="shared" si="11"/>
        <v>18663.594470046111</v>
      </c>
      <c r="I35" s="4">
        <f t="shared" si="11"/>
        <v>113364.05529953924</v>
      </c>
      <c r="J35" s="4">
        <f t="shared" si="11"/>
        <v>52073.732718894025</v>
      </c>
      <c r="K35" s="4">
        <f t="shared" si="11"/>
        <v>-15668.202764976886</v>
      </c>
      <c r="L35" s="4">
        <f t="shared" si="11"/>
        <v>-52995.391705069109</v>
      </c>
    </row>
    <row r="36" spans="1:23" x14ac:dyDescent="0.3">
      <c r="D36" t="s">
        <v>16</v>
      </c>
      <c r="F36" s="44">
        <v>0.11523757724807668</v>
      </c>
      <c r="G36" s="4">
        <f t="shared" si="11"/>
        <v>-10994.793901011406</v>
      </c>
      <c r="H36" s="4">
        <f t="shared" si="11"/>
        <v>-1382.488479262669</v>
      </c>
      <c r="I36" s="4">
        <f t="shared" si="11"/>
        <v>13824.884792626748</v>
      </c>
      <c r="J36" s="4">
        <f t="shared" si="11"/>
        <v>33179.723502304143</v>
      </c>
      <c r="K36" s="4">
        <f t="shared" si="11"/>
        <v>149308.75576036869</v>
      </c>
      <c r="L36" s="4">
        <f t="shared" si="11"/>
        <v>152073.73271889403</v>
      </c>
    </row>
    <row r="37" spans="1:23" x14ac:dyDescent="0.3">
      <c r="F37" s="38"/>
      <c r="G37" s="4"/>
      <c r="H37" s="4"/>
      <c r="I37" s="4"/>
      <c r="J37" s="4"/>
      <c r="K37" s="4"/>
      <c r="L37" s="4"/>
    </row>
    <row r="38" spans="1:23" x14ac:dyDescent="0.3">
      <c r="F38" s="38"/>
      <c r="G38" s="4"/>
      <c r="H38" s="4"/>
      <c r="I38" s="4"/>
      <c r="J38" s="4"/>
      <c r="K38" s="4"/>
      <c r="L38" s="4"/>
    </row>
    <row r="39" spans="1:23" x14ac:dyDescent="0.3">
      <c r="F39" s="38"/>
      <c r="G39" s="4"/>
      <c r="H39" s="4"/>
      <c r="I39" s="4"/>
      <c r="J39" s="4"/>
      <c r="K39" s="4"/>
      <c r="L39" s="4"/>
    </row>
    <row r="41" spans="1:23" ht="15" thickBot="1" x14ac:dyDescent="0.35">
      <c r="B41" t="s">
        <v>88</v>
      </c>
      <c r="C41" t="s">
        <v>85</v>
      </c>
      <c r="D41" t="s">
        <v>87</v>
      </c>
      <c r="E41" s="1" t="s">
        <v>86</v>
      </c>
      <c r="F41" s="37">
        <v>2017</v>
      </c>
      <c r="G41">
        <v>2018</v>
      </c>
      <c r="H41">
        <v>2019</v>
      </c>
      <c r="I41">
        <v>2020</v>
      </c>
      <c r="J41">
        <v>2021</v>
      </c>
      <c r="K41">
        <v>2022</v>
      </c>
      <c r="L41">
        <v>2023</v>
      </c>
      <c r="N41" s="5" t="s">
        <v>74</v>
      </c>
    </row>
    <row r="42" spans="1:23" ht="15" thickBot="1" x14ac:dyDescent="0.35">
      <c r="F42" s="47" t="s">
        <v>1</v>
      </c>
      <c r="G42" s="58" t="s">
        <v>2</v>
      </c>
      <c r="H42" s="59"/>
      <c r="I42" s="59"/>
      <c r="J42" s="59"/>
      <c r="K42" s="59"/>
      <c r="L42" s="60"/>
      <c r="T42" s="19"/>
      <c r="U42" s="19"/>
      <c r="V42" s="19"/>
      <c r="W42" s="19"/>
    </row>
    <row r="43" spans="1:23" x14ac:dyDescent="0.3">
      <c r="A43" t="str">
        <f>C43&amp;"-"&amp;B43</f>
        <v>EAO-1_29_to 8_1</v>
      </c>
      <c r="B43" s="40" t="s">
        <v>41</v>
      </c>
      <c r="C43" t="s">
        <v>45</v>
      </c>
      <c r="E43" s="17" t="s">
        <v>7</v>
      </c>
      <c r="F43" s="48">
        <v>90000</v>
      </c>
      <c r="G43" s="3">
        <f>(F43/F45)*G45</f>
        <v>180000</v>
      </c>
      <c r="H43" s="3">
        <f t="shared" ref="H43:L43" si="12">(G43/G45)*H45</f>
        <v>300000</v>
      </c>
      <c r="I43" s="3">
        <f t="shared" si="12"/>
        <v>300000</v>
      </c>
      <c r="J43" s="3">
        <f t="shared" si="12"/>
        <v>300000</v>
      </c>
      <c r="K43" s="3">
        <f t="shared" si="12"/>
        <v>300000</v>
      </c>
      <c r="L43" s="3">
        <f t="shared" si="12"/>
        <v>300000</v>
      </c>
      <c r="O43" s="16"/>
      <c r="T43" s="20"/>
      <c r="U43" s="21"/>
      <c r="V43" s="20"/>
      <c r="W43" s="21"/>
    </row>
    <row r="44" spans="1:23" x14ac:dyDescent="0.3">
      <c r="A44" t="str">
        <f t="shared" ref="A44:A48" si="13">C44&amp;"-"&amp;B44</f>
        <v>EAO-8_2 to 11_21</v>
      </c>
      <c r="B44" s="40" t="s">
        <v>47</v>
      </c>
      <c r="C44" t="s">
        <v>45</v>
      </c>
      <c r="D44" s="57" t="s">
        <v>0</v>
      </c>
      <c r="E44" s="1" t="s">
        <v>5</v>
      </c>
      <c r="F44" s="37">
        <v>60000</v>
      </c>
      <c r="G44" s="4">
        <f>(F44/F45)*G45</f>
        <v>120000</v>
      </c>
      <c r="H44" s="4">
        <f>(G44/G45)*H45</f>
        <v>200000</v>
      </c>
      <c r="I44" s="4">
        <f t="shared" ref="I44:L44" si="14">(H44/H45)*I45</f>
        <v>200000</v>
      </c>
      <c r="J44" s="4">
        <f t="shared" si="14"/>
        <v>200000</v>
      </c>
      <c r="K44" s="4">
        <f t="shared" si="14"/>
        <v>200000</v>
      </c>
      <c r="L44" s="4">
        <f t="shared" si="14"/>
        <v>200000</v>
      </c>
      <c r="O44" s="16"/>
      <c r="T44" s="20"/>
      <c r="U44" s="21"/>
      <c r="V44" s="20"/>
      <c r="W44" s="21"/>
    </row>
    <row r="45" spans="1:23" x14ac:dyDescent="0.3">
      <c r="A45" t="str">
        <f t="shared" si="13"/>
        <v>EAO-11_22 to 11_29</v>
      </c>
      <c r="B45" s="40" t="s">
        <v>48</v>
      </c>
      <c r="C45" t="s">
        <v>45</v>
      </c>
      <c r="D45" s="57"/>
      <c r="E45" s="1" t="s">
        <v>9</v>
      </c>
      <c r="F45" s="37">
        <v>150000</v>
      </c>
      <c r="G45" s="7">
        <f>G4</f>
        <v>300000</v>
      </c>
      <c r="H45" s="7">
        <f t="shared" ref="H45:L45" si="15">H4</f>
        <v>500000</v>
      </c>
      <c r="I45" s="7">
        <f t="shared" si="15"/>
        <v>500000</v>
      </c>
      <c r="J45" s="7">
        <f t="shared" si="15"/>
        <v>500000</v>
      </c>
      <c r="K45" s="7">
        <f t="shared" si="15"/>
        <v>500000</v>
      </c>
      <c r="L45" s="7">
        <f t="shared" si="15"/>
        <v>500000</v>
      </c>
      <c r="M45" s="6" t="s">
        <v>11</v>
      </c>
      <c r="T45" s="20"/>
      <c r="U45" s="21"/>
      <c r="V45" s="20"/>
      <c r="W45" s="21"/>
    </row>
    <row r="46" spans="1:23" x14ac:dyDescent="0.3">
      <c r="A46" t="str">
        <f t="shared" si="13"/>
        <v>EAO-11_28</v>
      </c>
      <c r="B46" s="40" t="s">
        <v>49</v>
      </c>
      <c r="C46" t="s">
        <v>45</v>
      </c>
      <c r="D46" s="57"/>
      <c r="E46" s="2">
        <v>43067</v>
      </c>
      <c r="F46" s="37">
        <v>300000</v>
      </c>
      <c r="G46" s="4">
        <f>G45</f>
        <v>300000</v>
      </c>
      <c r="H46" s="4">
        <f t="shared" ref="H46:L46" si="16">H45</f>
        <v>500000</v>
      </c>
      <c r="I46" s="4">
        <f t="shared" si="16"/>
        <v>500000</v>
      </c>
      <c r="J46" s="4">
        <f t="shared" si="16"/>
        <v>500000</v>
      </c>
      <c r="K46" s="4">
        <f t="shared" si="16"/>
        <v>500000</v>
      </c>
      <c r="L46" s="4">
        <f t="shared" si="16"/>
        <v>500000</v>
      </c>
      <c r="T46" s="20"/>
      <c r="U46" s="21"/>
      <c r="V46" s="20"/>
      <c r="W46" s="21"/>
    </row>
    <row r="47" spans="1:23" x14ac:dyDescent="0.3">
      <c r="A47" t="str">
        <f t="shared" si="13"/>
        <v>EAO-11_30 to 12_24</v>
      </c>
      <c r="B47" s="40" t="s">
        <v>52</v>
      </c>
      <c r="C47" t="s">
        <v>45</v>
      </c>
      <c r="D47" s="57"/>
      <c r="E47" s="1" t="s">
        <v>10</v>
      </c>
      <c r="F47" s="37">
        <v>72000</v>
      </c>
      <c r="G47" s="4">
        <f>(F47/F45)*G45</f>
        <v>144000</v>
      </c>
      <c r="H47" s="4">
        <f>(G47/G45)*H45</f>
        <v>240000</v>
      </c>
      <c r="I47" s="4">
        <f t="shared" ref="I47:L47" si="17">(H47/H45)*I45</f>
        <v>240000</v>
      </c>
      <c r="J47" s="4">
        <f t="shared" si="17"/>
        <v>240000</v>
      </c>
      <c r="K47" s="4">
        <f t="shared" si="17"/>
        <v>240000</v>
      </c>
      <c r="L47" s="4">
        <f t="shared" si="17"/>
        <v>240000</v>
      </c>
      <c r="T47" s="20"/>
      <c r="U47" s="21"/>
      <c r="V47" s="20"/>
      <c r="W47" s="21"/>
    </row>
    <row r="48" spans="1:23" x14ac:dyDescent="0.3">
      <c r="A48" t="str">
        <f t="shared" si="13"/>
        <v>EAO-12_25 to End Year</v>
      </c>
      <c r="B48" s="40" t="s">
        <v>66</v>
      </c>
      <c r="C48" t="s">
        <v>45</v>
      </c>
      <c r="D48" s="9"/>
      <c r="E48" s="1" t="s">
        <v>17</v>
      </c>
      <c r="F48" s="37">
        <f>F44</f>
        <v>60000</v>
      </c>
      <c r="G48" s="4">
        <f t="shared" ref="G48:L48" si="18">G44</f>
        <v>120000</v>
      </c>
      <c r="H48" s="4">
        <f t="shared" si="18"/>
        <v>200000</v>
      </c>
      <c r="I48" s="4">
        <f t="shared" si="18"/>
        <v>200000</v>
      </c>
      <c r="J48" s="4">
        <f t="shared" si="18"/>
        <v>200000</v>
      </c>
      <c r="K48" s="4">
        <f t="shared" si="18"/>
        <v>200000</v>
      </c>
      <c r="L48" s="4">
        <f t="shared" si="18"/>
        <v>200000</v>
      </c>
      <c r="T48" s="20"/>
      <c r="U48" s="21"/>
      <c r="V48" s="20"/>
      <c r="W48" s="21"/>
    </row>
    <row r="49" spans="1:23" x14ac:dyDescent="0.3">
      <c r="D49" s="35" t="s">
        <v>67</v>
      </c>
      <c r="E49" s="36"/>
      <c r="F49" s="37">
        <f>SUM(F43:F48)</f>
        <v>732000</v>
      </c>
      <c r="G49" s="37">
        <f t="shared" ref="G49:L49" si="19">SUM(G43:G48)</f>
        <v>1164000</v>
      </c>
      <c r="H49" s="37">
        <f t="shared" si="19"/>
        <v>1940000</v>
      </c>
      <c r="I49" s="37">
        <f t="shared" si="19"/>
        <v>1940000</v>
      </c>
      <c r="J49" s="37">
        <f t="shared" si="19"/>
        <v>1940000</v>
      </c>
      <c r="K49" s="37">
        <f t="shared" si="19"/>
        <v>1940000</v>
      </c>
      <c r="L49" s="37">
        <f t="shared" si="19"/>
        <v>1940000</v>
      </c>
      <c r="T49" s="20"/>
      <c r="U49" s="21"/>
      <c r="V49" s="20"/>
      <c r="W49" s="21"/>
    </row>
    <row r="50" spans="1:23" x14ac:dyDescent="0.3">
      <c r="D50" s="15" t="s">
        <v>71</v>
      </c>
      <c r="F50" s="49">
        <v>731979</v>
      </c>
      <c r="G50" s="28"/>
      <c r="H50" s="28"/>
      <c r="I50" s="28"/>
      <c r="J50" s="28"/>
      <c r="K50" s="28"/>
      <c r="L50" s="28"/>
      <c r="M50" s="33">
        <f>SUM(F43:L48)</f>
        <v>11596000</v>
      </c>
      <c r="T50" s="20"/>
      <c r="U50" s="21"/>
      <c r="V50" s="20"/>
      <c r="W50" s="21"/>
    </row>
    <row r="51" spans="1:23" x14ac:dyDescent="0.3">
      <c r="D51" s="15" t="s">
        <v>72</v>
      </c>
      <c r="F51" s="50">
        <f>(F49-F50)/F49</f>
        <v>2.8688524590163935E-5</v>
      </c>
      <c r="G51" s="13">
        <f t="shared" ref="G51:L51" si="20">(G49-G50)/G49</f>
        <v>1</v>
      </c>
      <c r="H51" s="13">
        <f t="shared" si="20"/>
        <v>1</v>
      </c>
      <c r="I51" s="13">
        <f t="shared" si="20"/>
        <v>1</v>
      </c>
      <c r="J51" s="13">
        <f t="shared" si="20"/>
        <v>1</v>
      </c>
      <c r="K51" s="13">
        <f t="shared" si="20"/>
        <v>1</v>
      </c>
      <c r="L51" s="13">
        <f t="shared" si="20"/>
        <v>1</v>
      </c>
      <c r="M51" s="28">
        <v>14883849</v>
      </c>
      <c r="N51" s="34">
        <f>M50/M51-1</f>
        <v>-0.22090045390812552</v>
      </c>
      <c r="T51" s="20"/>
      <c r="U51" s="21"/>
      <c r="V51" s="20"/>
      <c r="W51" s="21"/>
    </row>
    <row r="52" spans="1:23" ht="15" thickBot="1" x14ac:dyDescent="0.35">
      <c r="F52" s="37">
        <v>2017</v>
      </c>
      <c r="G52">
        <v>2018</v>
      </c>
      <c r="H52">
        <v>2019</v>
      </c>
      <c r="I52">
        <v>2020</v>
      </c>
      <c r="J52">
        <v>2021</v>
      </c>
      <c r="K52">
        <v>2022</v>
      </c>
      <c r="L52">
        <v>2023</v>
      </c>
      <c r="T52" s="20"/>
      <c r="U52" s="21"/>
      <c r="V52" s="20"/>
      <c r="W52" s="21"/>
    </row>
    <row r="53" spans="1:23" ht="15" thickBot="1" x14ac:dyDescent="0.35">
      <c r="F53" s="47" t="s">
        <v>1</v>
      </c>
      <c r="G53" s="58" t="s">
        <v>2</v>
      </c>
      <c r="H53" s="59"/>
      <c r="I53" s="59"/>
      <c r="J53" s="59"/>
      <c r="K53" s="59"/>
      <c r="L53" s="60"/>
      <c r="T53" s="20"/>
      <c r="U53" s="21"/>
      <c r="V53" s="20"/>
      <c r="W53" s="21"/>
    </row>
    <row r="54" spans="1:23" x14ac:dyDescent="0.3">
      <c r="A54" t="str">
        <f t="shared" ref="A54:A58" si="21">C54&amp;"-"&amp;B54</f>
        <v>ODC-All</v>
      </c>
      <c r="B54" s="40" t="s">
        <v>42</v>
      </c>
      <c r="C54" t="s">
        <v>3</v>
      </c>
      <c r="D54" s="57" t="s">
        <v>3</v>
      </c>
      <c r="E54" s="17" t="s">
        <v>6</v>
      </c>
      <c r="F54" s="37">
        <v>90000</v>
      </c>
      <c r="T54" s="20"/>
      <c r="U54" s="21"/>
      <c r="V54" s="20"/>
      <c r="W54" s="21"/>
    </row>
    <row r="55" spans="1:23" x14ac:dyDescent="0.3">
      <c r="A55" t="str">
        <f t="shared" si="21"/>
        <v>ODC-11_22 to 11_29</v>
      </c>
      <c r="B55" s="40" t="s">
        <v>48</v>
      </c>
      <c r="C55" t="s">
        <v>3</v>
      </c>
      <c r="D55" s="57"/>
      <c r="E55" s="1" t="s">
        <v>9</v>
      </c>
      <c r="F55" s="37">
        <v>250000</v>
      </c>
      <c r="M55" s="5" t="s">
        <v>11</v>
      </c>
      <c r="T55" s="20"/>
      <c r="U55" s="21"/>
      <c r="V55" s="20"/>
      <c r="W55" s="21"/>
    </row>
    <row r="56" spans="1:23" x14ac:dyDescent="0.3">
      <c r="A56" t="str">
        <f t="shared" si="21"/>
        <v>ODC-11_28</v>
      </c>
      <c r="B56" s="40" t="s">
        <v>49</v>
      </c>
      <c r="C56" t="s">
        <v>3</v>
      </c>
      <c r="D56" s="57"/>
      <c r="E56" s="2">
        <v>43067</v>
      </c>
      <c r="F56" s="37">
        <v>550000</v>
      </c>
      <c r="T56" s="20"/>
      <c r="U56" s="21"/>
      <c r="V56" s="20"/>
      <c r="W56" s="21"/>
    </row>
    <row r="57" spans="1:23" x14ac:dyDescent="0.3">
      <c r="A57" t="str">
        <f t="shared" si="21"/>
        <v>ODC-11_30 to 12_24</v>
      </c>
      <c r="B57" s="40" t="s">
        <v>52</v>
      </c>
      <c r="C57" t="s">
        <v>3</v>
      </c>
      <c r="D57" s="57"/>
      <c r="E57" s="1" t="s">
        <v>10</v>
      </c>
      <c r="F57" s="37">
        <v>112500</v>
      </c>
      <c r="T57" s="20"/>
      <c r="U57" s="21"/>
      <c r="V57" s="20"/>
      <c r="W57" s="21"/>
    </row>
    <row r="58" spans="1:23" x14ac:dyDescent="0.3">
      <c r="A58" t="str">
        <f t="shared" si="21"/>
        <v>ODC-12_25 to End Year</v>
      </c>
      <c r="B58" s="40" t="s">
        <v>66</v>
      </c>
      <c r="C58" t="s">
        <v>3</v>
      </c>
      <c r="E58" s="1" t="s">
        <v>17</v>
      </c>
      <c r="F58" s="37">
        <f>F54</f>
        <v>90000</v>
      </c>
      <c r="T58" s="20"/>
      <c r="U58" s="21"/>
      <c r="V58" s="20"/>
      <c r="W58" s="21"/>
    </row>
    <row r="59" spans="1:23" x14ac:dyDescent="0.3">
      <c r="D59" s="35" t="s">
        <v>67</v>
      </c>
      <c r="E59" s="36"/>
      <c r="F59" s="37">
        <f>SUM(F54:F58)</f>
        <v>1092500</v>
      </c>
      <c r="T59" s="20"/>
      <c r="U59" s="21"/>
      <c r="V59" s="20"/>
      <c r="W59" s="21"/>
    </row>
    <row r="60" spans="1:23" x14ac:dyDescent="0.3">
      <c r="D60" s="15" t="s">
        <v>71</v>
      </c>
      <c r="F60" s="49">
        <v>1092492</v>
      </c>
      <c r="T60" s="20"/>
      <c r="U60" s="21"/>
      <c r="V60" s="20"/>
      <c r="W60" s="21"/>
    </row>
    <row r="61" spans="1:23" x14ac:dyDescent="0.3">
      <c r="D61" s="15" t="s">
        <v>72</v>
      </c>
      <c r="F61" s="50">
        <f>(F59-F60)/F59</f>
        <v>7.3226544622425627E-6</v>
      </c>
      <c r="T61" s="20"/>
      <c r="U61" s="21"/>
      <c r="V61" s="20"/>
      <c r="W61" s="21"/>
    </row>
    <row r="62" spans="1:23" ht="15" thickBot="1" x14ac:dyDescent="0.35">
      <c r="F62" s="37">
        <v>2017</v>
      </c>
      <c r="G62">
        <v>2018</v>
      </c>
      <c r="H62">
        <v>2019</v>
      </c>
      <c r="I62">
        <v>2020</v>
      </c>
      <c r="J62">
        <v>2021</v>
      </c>
      <c r="K62">
        <v>2022</v>
      </c>
      <c r="L62">
        <v>2023</v>
      </c>
      <c r="T62" s="20"/>
      <c r="U62" s="21"/>
      <c r="V62" s="20"/>
      <c r="W62" s="21"/>
    </row>
    <row r="63" spans="1:23" ht="15" thickBot="1" x14ac:dyDescent="0.35">
      <c r="F63" s="47" t="s">
        <v>1</v>
      </c>
      <c r="G63" s="58" t="s">
        <v>2</v>
      </c>
      <c r="H63" s="59"/>
      <c r="I63" s="59"/>
      <c r="J63" s="59"/>
      <c r="K63" s="59"/>
      <c r="L63" s="60"/>
      <c r="T63" s="20"/>
      <c r="U63" s="21"/>
      <c r="V63" s="20"/>
      <c r="W63" s="21"/>
    </row>
    <row r="64" spans="1:23" x14ac:dyDescent="0.3">
      <c r="A64" t="str">
        <f t="shared" ref="A64:A70" si="22">C64&amp;"-"&amp;B64</f>
        <v>TFC-1_29_to 8_1</v>
      </c>
      <c r="B64" s="40" t="s">
        <v>41</v>
      </c>
      <c r="C64" t="s">
        <v>39</v>
      </c>
      <c r="E64" s="17" t="s">
        <v>7</v>
      </c>
      <c r="F64" s="51">
        <v>50000</v>
      </c>
      <c r="G64" s="3">
        <f>(F64/F67)*G67</f>
        <v>83333.333333333328</v>
      </c>
      <c r="H64" s="3">
        <f t="shared" ref="H64:L64" si="23">(G64/G67)*H67</f>
        <v>83333.333333333328</v>
      </c>
      <c r="I64" s="3">
        <f t="shared" si="23"/>
        <v>108333.33333333333</v>
      </c>
      <c r="J64" s="3">
        <f t="shared" si="23"/>
        <v>125000</v>
      </c>
      <c r="K64" s="3">
        <f t="shared" si="23"/>
        <v>125000</v>
      </c>
      <c r="L64" s="3">
        <f t="shared" si="23"/>
        <v>125000</v>
      </c>
      <c r="T64" s="20"/>
      <c r="U64" s="21"/>
      <c r="V64" s="20"/>
      <c r="W64" s="21"/>
    </row>
    <row r="65" spans="1:23" x14ac:dyDescent="0.3">
      <c r="A65" t="str">
        <f t="shared" si="22"/>
        <v>TFC-8_2 to 11_1</v>
      </c>
      <c r="B65" s="40" t="s">
        <v>73</v>
      </c>
      <c r="C65" t="s">
        <v>39</v>
      </c>
      <c r="D65" s="57" t="s">
        <v>4</v>
      </c>
      <c r="E65" s="1" t="s">
        <v>5</v>
      </c>
      <c r="F65" s="38">
        <v>65000</v>
      </c>
      <c r="G65" s="4">
        <f>(F65/F67)*G67</f>
        <v>108333.33333333334</v>
      </c>
      <c r="H65" s="4">
        <f>(G65/G67)*H67</f>
        <v>108333.33333333334</v>
      </c>
      <c r="I65" s="4">
        <f t="shared" ref="I65" si="24">(H65/H67)*I67</f>
        <v>140833.33333333334</v>
      </c>
      <c r="J65" s="4">
        <f t="shared" ref="J65" si="25">(I65/I67)*J67</f>
        <v>162500</v>
      </c>
      <c r="K65" s="4">
        <f t="shared" ref="K65" si="26">(J65/J67)*K67</f>
        <v>162500</v>
      </c>
      <c r="L65" s="4">
        <f t="shared" ref="L65" si="27">(K65/K67)*L67</f>
        <v>162500</v>
      </c>
      <c r="T65" s="20"/>
      <c r="U65" s="21"/>
      <c r="V65" s="20"/>
      <c r="W65" s="21"/>
    </row>
    <row r="66" spans="1:23" x14ac:dyDescent="0.3">
      <c r="A66" t="str">
        <f t="shared" si="22"/>
        <v>TFC-11_1 to 11_21</v>
      </c>
      <c r="B66" s="40" t="s">
        <v>68</v>
      </c>
      <c r="C66" t="s">
        <v>39</v>
      </c>
      <c r="D66" s="57"/>
      <c r="E66" s="1" t="s">
        <v>8</v>
      </c>
      <c r="F66" s="38">
        <v>140000</v>
      </c>
      <c r="G66" s="4">
        <f>(F66/F67)*G67</f>
        <v>233333.33333333334</v>
      </c>
      <c r="H66" s="4">
        <f t="shared" ref="H66:L66" si="28">(G66/G67)*H67</f>
        <v>233333.33333333334</v>
      </c>
      <c r="I66" s="4">
        <f t="shared" si="28"/>
        <v>303333.33333333331</v>
      </c>
      <c r="J66" s="4">
        <f t="shared" si="28"/>
        <v>349999.99999999994</v>
      </c>
      <c r="K66" s="4">
        <f t="shared" si="28"/>
        <v>349999.99999999994</v>
      </c>
      <c r="L66" s="4">
        <f t="shared" si="28"/>
        <v>349999.99999999994</v>
      </c>
      <c r="T66" s="20"/>
      <c r="U66" s="21"/>
      <c r="V66" s="20"/>
      <c r="W66" s="21"/>
    </row>
    <row r="67" spans="1:23" x14ac:dyDescent="0.3">
      <c r="A67" t="str">
        <f t="shared" si="22"/>
        <v>TFC-11_22 to 11_29</v>
      </c>
      <c r="B67" s="40" t="s">
        <v>48</v>
      </c>
      <c r="C67" t="s">
        <v>39</v>
      </c>
      <c r="D67" s="57"/>
      <c r="E67" s="1" t="s">
        <v>9</v>
      </c>
      <c r="F67" s="38">
        <v>300000</v>
      </c>
      <c r="G67" s="7">
        <f>G6</f>
        <v>500000</v>
      </c>
      <c r="H67" s="7">
        <f t="shared" ref="H67:L67" si="29">H6</f>
        <v>500000</v>
      </c>
      <c r="I67" s="7">
        <f t="shared" si="29"/>
        <v>650000</v>
      </c>
      <c r="J67" s="7">
        <f t="shared" si="29"/>
        <v>750000</v>
      </c>
      <c r="K67" s="7">
        <f t="shared" si="29"/>
        <v>750000</v>
      </c>
      <c r="L67" s="7">
        <f t="shared" si="29"/>
        <v>750000</v>
      </c>
      <c r="M67" s="6" t="s">
        <v>11</v>
      </c>
      <c r="T67" s="20"/>
      <c r="U67" s="21"/>
      <c r="V67" s="20"/>
      <c r="W67" s="21"/>
    </row>
    <row r="68" spans="1:23" x14ac:dyDescent="0.3">
      <c r="A68" t="str">
        <f t="shared" si="22"/>
        <v>TFC-11_27</v>
      </c>
      <c r="B68" s="40" t="s">
        <v>50</v>
      </c>
      <c r="C68" t="s">
        <v>39</v>
      </c>
      <c r="D68" s="57"/>
      <c r="E68" s="2">
        <v>43066</v>
      </c>
      <c r="F68" s="38">
        <v>450000</v>
      </c>
      <c r="G68" s="4">
        <f>G67</f>
        <v>500000</v>
      </c>
      <c r="H68" s="4">
        <f t="shared" ref="H68:L68" si="30">H67</f>
        <v>500000</v>
      </c>
      <c r="I68" s="4">
        <f t="shared" si="30"/>
        <v>650000</v>
      </c>
      <c r="J68" s="4">
        <f t="shared" si="30"/>
        <v>750000</v>
      </c>
      <c r="K68" s="4">
        <f t="shared" si="30"/>
        <v>750000</v>
      </c>
      <c r="L68" s="4">
        <f t="shared" si="30"/>
        <v>750000</v>
      </c>
      <c r="T68" s="20"/>
      <c r="U68" s="21"/>
      <c r="V68" s="20"/>
      <c r="W68" s="21"/>
    </row>
    <row r="69" spans="1:23" x14ac:dyDescent="0.3">
      <c r="A69" t="str">
        <f t="shared" si="22"/>
        <v>TFC-11_30 to 12_24</v>
      </c>
      <c r="B69" s="40" t="s">
        <v>52</v>
      </c>
      <c r="C69" t="s">
        <v>39</v>
      </c>
      <c r="D69" s="57"/>
      <c r="E69" s="1" t="s">
        <v>10</v>
      </c>
      <c r="F69" s="38">
        <v>120000</v>
      </c>
      <c r="G69">
        <f>(F69/F67)*G67</f>
        <v>200000</v>
      </c>
      <c r="H69">
        <f t="shared" ref="H69:L69" si="31">(G69/G67)*H67</f>
        <v>200000</v>
      </c>
      <c r="I69">
        <f t="shared" si="31"/>
        <v>260000</v>
      </c>
      <c r="J69">
        <f t="shared" si="31"/>
        <v>300000</v>
      </c>
      <c r="K69">
        <f t="shared" si="31"/>
        <v>300000</v>
      </c>
      <c r="L69">
        <f t="shared" si="31"/>
        <v>300000</v>
      </c>
      <c r="T69" s="20"/>
      <c r="U69" s="21"/>
      <c r="V69" s="20"/>
      <c r="W69" s="21"/>
    </row>
    <row r="70" spans="1:23" x14ac:dyDescent="0.3">
      <c r="A70" t="str">
        <f t="shared" si="22"/>
        <v>TFC-12_25 to End Year</v>
      </c>
      <c r="B70" s="40" t="s">
        <v>66</v>
      </c>
      <c r="C70" t="s">
        <v>39</v>
      </c>
      <c r="E70" s="1" t="s">
        <v>17</v>
      </c>
      <c r="F70" s="38">
        <f>F69</f>
        <v>120000</v>
      </c>
      <c r="G70" s="4">
        <f t="shared" ref="G70:L70" si="32">G69</f>
        <v>200000</v>
      </c>
      <c r="H70" s="4">
        <f t="shared" si="32"/>
        <v>200000</v>
      </c>
      <c r="I70" s="4">
        <f t="shared" si="32"/>
        <v>260000</v>
      </c>
      <c r="J70" s="4">
        <f t="shared" si="32"/>
        <v>300000</v>
      </c>
      <c r="K70" s="4">
        <f t="shared" si="32"/>
        <v>300000</v>
      </c>
      <c r="L70" s="4">
        <f t="shared" si="32"/>
        <v>300000</v>
      </c>
      <c r="T70" s="20"/>
      <c r="U70" s="21"/>
      <c r="V70" s="20"/>
      <c r="W70" s="21"/>
    </row>
    <row r="71" spans="1:23" x14ac:dyDescent="0.3">
      <c r="D71" s="35" t="s">
        <v>67</v>
      </c>
      <c r="E71" s="36"/>
      <c r="F71" s="38">
        <f>SUM(F64:F70)</f>
        <v>1245000</v>
      </c>
      <c r="G71" s="38">
        <f t="shared" ref="G71:L71" si="33">SUM(G64:G70)</f>
        <v>1825000</v>
      </c>
      <c r="H71" s="38">
        <f t="shared" si="33"/>
        <v>1825000</v>
      </c>
      <c r="I71" s="38">
        <f t="shared" si="33"/>
        <v>2372500</v>
      </c>
      <c r="J71" s="38">
        <f t="shared" si="33"/>
        <v>2737500</v>
      </c>
      <c r="K71" s="38">
        <f t="shared" si="33"/>
        <v>2737500</v>
      </c>
      <c r="L71" s="38">
        <f t="shared" si="33"/>
        <v>2737500</v>
      </c>
      <c r="T71" s="20"/>
      <c r="U71" s="21"/>
      <c r="V71" s="20"/>
      <c r="W71" s="21"/>
    </row>
    <row r="72" spans="1:23" x14ac:dyDescent="0.3">
      <c r="D72" s="15" t="s">
        <v>71</v>
      </c>
      <c r="F72" s="49">
        <v>1241408</v>
      </c>
      <c r="G72" s="28"/>
      <c r="H72" s="28"/>
      <c r="I72" s="28"/>
      <c r="J72" s="28"/>
      <c r="K72" s="28"/>
      <c r="L72" s="28"/>
      <c r="T72" s="20"/>
      <c r="U72" s="21"/>
      <c r="V72" s="20"/>
      <c r="W72" s="21"/>
    </row>
    <row r="73" spans="1:23" x14ac:dyDescent="0.3">
      <c r="D73" s="15" t="s">
        <v>72</v>
      </c>
      <c r="F73" s="50">
        <f>(F71-F72)/F71</f>
        <v>2.8851405622489961E-3</v>
      </c>
      <c r="G73" s="13">
        <f t="shared" ref="G73:L73" si="34">(G71-G72)/G71</f>
        <v>1</v>
      </c>
      <c r="H73" s="13">
        <f t="shared" si="34"/>
        <v>1</v>
      </c>
      <c r="I73" s="13">
        <f t="shared" si="34"/>
        <v>1</v>
      </c>
      <c r="J73" s="13">
        <f t="shared" si="34"/>
        <v>1</v>
      </c>
      <c r="K73" s="13">
        <f t="shared" si="34"/>
        <v>1</v>
      </c>
      <c r="L73" s="13">
        <f t="shared" si="34"/>
        <v>1</v>
      </c>
      <c r="T73" s="20"/>
      <c r="U73" s="21"/>
      <c r="V73" s="20"/>
      <c r="W73" s="21"/>
    </row>
    <row r="74" spans="1:23" ht="15" thickBot="1" x14ac:dyDescent="0.35">
      <c r="F74" s="37">
        <v>2017</v>
      </c>
      <c r="G74">
        <v>2018</v>
      </c>
      <c r="H74">
        <v>2019</v>
      </c>
      <c r="I74">
        <v>2020</v>
      </c>
      <c r="J74">
        <v>2021</v>
      </c>
      <c r="K74">
        <v>2022</v>
      </c>
      <c r="L74">
        <v>2023</v>
      </c>
      <c r="T74" s="20"/>
      <c r="U74" s="21"/>
      <c r="V74" s="20"/>
      <c r="W74" s="21"/>
    </row>
    <row r="75" spans="1:23" ht="15" thickBot="1" x14ac:dyDescent="0.35">
      <c r="F75" s="47" t="s">
        <v>1</v>
      </c>
      <c r="G75" s="58" t="s">
        <v>2</v>
      </c>
      <c r="H75" s="59"/>
      <c r="I75" s="59"/>
      <c r="J75" s="59"/>
      <c r="K75" s="59"/>
      <c r="L75" s="60"/>
      <c r="T75" s="20"/>
      <c r="U75" s="21"/>
      <c r="V75" s="20"/>
      <c r="W75" s="21"/>
    </row>
    <row r="76" spans="1:23" x14ac:dyDescent="0.3">
      <c r="A76" t="str">
        <f t="shared" ref="A76:A81" si="35">C76&amp;"-"&amp;B76</f>
        <v>WEO-1_29_to 8_1</v>
      </c>
      <c r="B76" s="40" t="s">
        <v>41</v>
      </c>
      <c r="C76" t="s">
        <v>46</v>
      </c>
      <c r="E76" s="17" t="s">
        <v>7</v>
      </c>
      <c r="F76" s="48">
        <v>65000</v>
      </c>
      <c r="G76" s="3">
        <f>(F76/F78)*G78</f>
        <v>97500</v>
      </c>
      <c r="H76" s="3">
        <f t="shared" ref="H76:L76" si="36">(G76/G78)*H78</f>
        <v>162500</v>
      </c>
      <c r="I76" s="3">
        <f t="shared" si="36"/>
        <v>211250</v>
      </c>
      <c r="J76" s="3">
        <f t="shared" si="36"/>
        <v>243750</v>
      </c>
      <c r="K76" s="3">
        <f t="shared" si="36"/>
        <v>243750</v>
      </c>
      <c r="L76" s="3">
        <f t="shared" si="36"/>
        <v>243750</v>
      </c>
      <c r="T76" s="20"/>
      <c r="U76" s="21"/>
      <c r="V76" s="20"/>
      <c r="W76" s="21"/>
    </row>
    <row r="77" spans="1:23" x14ac:dyDescent="0.3">
      <c r="A77" t="str">
        <f t="shared" si="35"/>
        <v>WEO-8_2 to 11_21</v>
      </c>
      <c r="B77" s="40" t="s">
        <v>47</v>
      </c>
      <c r="C77" t="s">
        <v>46</v>
      </c>
      <c r="D77" s="57" t="s">
        <v>12</v>
      </c>
      <c r="E77" s="1" t="s">
        <v>5</v>
      </c>
      <c r="F77" s="48">
        <v>65000</v>
      </c>
      <c r="G77" s="4">
        <f>(F77/F78)*G78</f>
        <v>97500</v>
      </c>
      <c r="H77" s="4">
        <f>(G77/G78)*H78</f>
        <v>162500</v>
      </c>
      <c r="I77" s="4">
        <f t="shared" ref="I77" si="37">(H77/H78)*I78</f>
        <v>211250</v>
      </c>
      <c r="J77" s="4">
        <f t="shared" ref="J77" si="38">(I77/I78)*J78</f>
        <v>243750</v>
      </c>
      <c r="K77" s="4">
        <f t="shared" ref="K77:L77" si="39">(J77/J78)*K78</f>
        <v>243750</v>
      </c>
      <c r="L77" s="4">
        <f t="shared" si="39"/>
        <v>243750</v>
      </c>
      <c r="T77" s="20"/>
      <c r="U77" s="21"/>
      <c r="V77" s="20"/>
      <c r="W77" s="21"/>
    </row>
    <row r="78" spans="1:23" x14ac:dyDescent="0.3">
      <c r="A78" t="str">
        <f t="shared" si="35"/>
        <v>WEO-11_22 to 11_29</v>
      </c>
      <c r="B78" s="40" t="s">
        <v>48</v>
      </c>
      <c r="C78" t="s">
        <v>46</v>
      </c>
      <c r="D78" s="57"/>
      <c r="E78" s="1" t="s">
        <v>9</v>
      </c>
      <c r="F78" s="37">
        <v>200000</v>
      </c>
      <c r="G78" s="7">
        <f>G7</f>
        <v>300000</v>
      </c>
      <c r="H78" s="7">
        <f t="shared" ref="H78:L78" si="40">H7</f>
        <v>500000</v>
      </c>
      <c r="I78" s="7">
        <f t="shared" si="40"/>
        <v>650000</v>
      </c>
      <c r="J78" s="7">
        <f t="shared" si="40"/>
        <v>750000</v>
      </c>
      <c r="K78" s="7">
        <f t="shared" si="40"/>
        <v>750000</v>
      </c>
      <c r="L78" s="7">
        <f t="shared" si="40"/>
        <v>750000</v>
      </c>
      <c r="M78" s="6" t="s">
        <v>11</v>
      </c>
      <c r="T78" s="20"/>
      <c r="U78" s="21"/>
      <c r="V78" s="20"/>
      <c r="W78" s="21"/>
    </row>
    <row r="79" spans="1:23" x14ac:dyDescent="0.3">
      <c r="A79" t="str">
        <f t="shared" si="35"/>
        <v>WEO-11_25</v>
      </c>
      <c r="B79" s="40" t="s">
        <v>51</v>
      </c>
      <c r="C79" t="s">
        <v>46</v>
      </c>
      <c r="D79" s="57"/>
      <c r="E79" s="2">
        <v>43064</v>
      </c>
      <c r="F79" s="37">
        <v>300000</v>
      </c>
      <c r="G79" s="4">
        <f>G78</f>
        <v>300000</v>
      </c>
      <c r="H79" s="4">
        <f t="shared" ref="H79:L79" si="41">H78</f>
        <v>500000</v>
      </c>
      <c r="I79" s="4">
        <f t="shared" si="41"/>
        <v>650000</v>
      </c>
      <c r="J79" s="4">
        <f t="shared" si="41"/>
        <v>750000</v>
      </c>
      <c r="K79" s="4">
        <f t="shared" si="41"/>
        <v>750000</v>
      </c>
      <c r="L79" s="4">
        <f t="shared" si="41"/>
        <v>750000</v>
      </c>
      <c r="T79" s="20"/>
      <c r="U79" s="21"/>
      <c r="V79" s="20"/>
      <c r="W79" s="21"/>
    </row>
    <row r="80" spans="1:23" x14ac:dyDescent="0.3">
      <c r="A80" t="str">
        <f t="shared" si="35"/>
        <v>WEO-11_30 to 12_24</v>
      </c>
      <c r="B80" s="40" t="s">
        <v>52</v>
      </c>
      <c r="C80" t="s">
        <v>46</v>
      </c>
      <c r="D80" s="57"/>
      <c r="E80" s="1" t="s">
        <v>10</v>
      </c>
      <c r="F80" s="37">
        <v>78000</v>
      </c>
      <c r="G80" s="4">
        <f>(F80/F78)*G78</f>
        <v>117000</v>
      </c>
      <c r="H80" s="4">
        <f>(G80/G78)*H78</f>
        <v>195000</v>
      </c>
      <c r="I80" s="4">
        <f t="shared" ref="I80:L80" si="42">(H80/H78)*I78</f>
        <v>253500</v>
      </c>
      <c r="J80" s="4">
        <f t="shared" si="42"/>
        <v>292500</v>
      </c>
      <c r="K80" s="4">
        <f t="shared" si="42"/>
        <v>292500</v>
      </c>
      <c r="L80" s="4">
        <f t="shared" si="42"/>
        <v>292500</v>
      </c>
      <c r="T80" s="20"/>
      <c r="U80" s="21"/>
      <c r="V80" s="20"/>
      <c r="W80" s="21"/>
    </row>
    <row r="81" spans="1:23" x14ac:dyDescent="0.3">
      <c r="A81" t="str">
        <f t="shared" si="35"/>
        <v>WEO-12_25 to End Year</v>
      </c>
      <c r="B81" s="40" t="s">
        <v>66</v>
      </c>
      <c r="C81" t="s">
        <v>46</v>
      </c>
      <c r="E81" s="1" t="s">
        <v>17</v>
      </c>
      <c r="F81" s="37">
        <f>F77</f>
        <v>65000</v>
      </c>
      <c r="G81" s="4">
        <f t="shared" ref="G81:K81" si="43">G77</f>
        <v>97500</v>
      </c>
      <c r="H81" s="4">
        <f t="shared" si="43"/>
        <v>162500</v>
      </c>
      <c r="I81" s="4">
        <f t="shared" si="43"/>
        <v>211250</v>
      </c>
      <c r="J81" s="4">
        <f t="shared" si="43"/>
        <v>243750</v>
      </c>
      <c r="K81" s="4">
        <f t="shared" si="43"/>
        <v>243750</v>
      </c>
      <c r="L81" s="4">
        <f t="shared" ref="L81" si="44">L77</f>
        <v>243750</v>
      </c>
      <c r="T81" s="20"/>
      <c r="U81" s="21"/>
      <c r="V81" s="20"/>
      <c r="W81" s="21"/>
    </row>
    <row r="82" spans="1:23" x14ac:dyDescent="0.3">
      <c r="D82" s="15" t="s">
        <v>67</v>
      </c>
      <c r="F82" s="38">
        <f>SUM(F76:F81)</f>
        <v>773000</v>
      </c>
      <c r="G82" s="4">
        <f t="shared" ref="G82:L82" si="45">SUM(G76:G81)</f>
        <v>1009500</v>
      </c>
      <c r="H82" s="4">
        <f t="shared" si="45"/>
        <v>1682500</v>
      </c>
      <c r="I82" s="4">
        <f t="shared" si="45"/>
        <v>2187250</v>
      </c>
      <c r="J82" s="4">
        <f t="shared" si="45"/>
        <v>2523750</v>
      </c>
      <c r="K82" s="4">
        <f t="shared" si="45"/>
        <v>2523750</v>
      </c>
      <c r="L82" s="4">
        <f t="shared" si="45"/>
        <v>2523750</v>
      </c>
      <c r="T82" s="20"/>
      <c r="U82" s="21"/>
      <c r="V82" s="20"/>
      <c r="W82" s="21"/>
    </row>
    <row r="83" spans="1:23" x14ac:dyDescent="0.3">
      <c r="D83" s="15" t="s">
        <v>71</v>
      </c>
      <c r="F83" s="49">
        <v>772983</v>
      </c>
      <c r="G83" s="28"/>
      <c r="H83" s="28"/>
      <c r="I83" s="28"/>
      <c r="J83" s="28"/>
      <c r="K83" s="28"/>
      <c r="L83" s="28"/>
      <c r="T83" s="20"/>
      <c r="U83" s="21"/>
      <c r="V83" s="20"/>
      <c r="W83" s="21"/>
    </row>
    <row r="84" spans="1:23" x14ac:dyDescent="0.3">
      <c r="D84" s="15" t="s">
        <v>72</v>
      </c>
      <c r="F84" s="50">
        <f>(F82-F83)/F82</f>
        <v>2.1992238033635187E-5</v>
      </c>
      <c r="G84" s="13">
        <f t="shared" ref="G84" si="46">(G82-G83)/G82</f>
        <v>1</v>
      </c>
      <c r="H84" s="13">
        <f t="shared" ref="H84" si="47">(H82-H83)/H82</f>
        <v>1</v>
      </c>
      <c r="I84" s="13">
        <f t="shared" ref="I84" si="48">(I82-I83)/I82</f>
        <v>1</v>
      </c>
      <c r="J84" s="13">
        <f t="shared" ref="J84" si="49">(J82-J83)/J82</f>
        <v>1</v>
      </c>
      <c r="K84" s="13">
        <f t="shared" ref="K84" si="50">(K82-K83)/K82</f>
        <v>1</v>
      </c>
      <c r="L84" s="13">
        <f t="shared" ref="L84" si="51">(L82-L83)/L82</f>
        <v>1</v>
      </c>
      <c r="T84" s="20"/>
      <c r="U84" s="21"/>
      <c r="V84" s="20"/>
      <c r="W84" s="21"/>
    </row>
    <row r="85" spans="1:23" x14ac:dyDescent="0.3">
      <c r="T85" s="20"/>
      <c r="U85" s="21"/>
      <c r="V85" s="20"/>
      <c r="W85" s="21"/>
    </row>
    <row r="86" spans="1:23" ht="15" thickBot="1" x14ac:dyDescent="0.35">
      <c r="F86" s="37">
        <v>2017</v>
      </c>
      <c r="G86">
        <v>2018</v>
      </c>
      <c r="H86">
        <v>2019</v>
      </c>
      <c r="I86">
        <v>2020</v>
      </c>
      <c r="J86">
        <v>2021</v>
      </c>
      <c r="K86">
        <v>2022</v>
      </c>
      <c r="L86">
        <v>2023</v>
      </c>
      <c r="T86" s="20"/>
      <c r="U86" s="21"/>
      <c r="V86" s="20"/>
      <c r="W86" s="21"/>
    </row>
    <row r="87" spans="1:23" ht="15" thickBot="1" x14ac:dyDescent="0.35">
      <c r="F87" s="58" t="s">
        <v>15</v>
      </c>
      <c r="G87" s="59"/>
      <c r="H87" s="59"/>
      <c r="I87" s="59"/>
      <c r="J87" s="59"/>
      <c r="K87" s="59"/>
      <c r="L87" s="60"/>
      <c r="T87" s="20"/>
      <c r="U87" s="21"/>
      <c r="V87" s="20"/>
      <c r="W87" s="21"/>
    </row>
    <row r="88" spans="1:23" x14ac:dyDescent="0.3">
      <c r="A88" t="str">
        <f t="shared" ref="A88:A93" si="52">C88&amp;"-"&amp;B88</f>
        <v>OFC-1_29_to 8_1</v>
      </c>
      <c r="B88" s="40" t="s">
        <v>41</v>
      </c>
      <c r="C88" t="s">
        <v>13</v>
      </c>
      <c r="E88" s="17" t="s">
        <v>7</v>
      </c>
      <c r="F88" s="38">
        <v>266236</v>
      </c>
      <c r="G88" s="3">
        <f>(F88/F90)*G90</f>
        <v>312739.46488743305</v>
      </c>
      <c r="H88" s="3">
        <f t="shared" ref="H88" si="53">(G88/G90)*H90</f>
        <v>312739.46488743305</v>
      </c>
      <c r="I88" s="3">
        <f t="shared" ref="I88" si="54">(H88/H90)*I90</f>
        <v>297847.10941660294</v>
      </c>
      <c r="J88" s="3">
        <f t="shared" ref="J88" si="55">(I88/I90)*J90</f>
        <v>387201.24224158376</v>
      </c>
      <c r="K88" s="3">
        <f t="shared" ref="K88" si="56">(J88/J90)*K90</f>
        <v>416985.9531832441</v>
      </c>
      <c r="L88" s="3">
        <f t="shared" ref="L88" si="57">(K88/K90)*L90</f>
        <v>446770.66412490438</v>
      </c>
      <c r="T88" s="20"/>
      <c r="U88" s="21"/>
      <c r="V88" s="20"/>
      <c r="W88" s="21"/>
    </row>
    <row r="89" spans="1:23" ht="15" thickBot="1" x14ac:dyDescent="0.35">
      <c r="A89" t="str">
        <f t="shared" si="52"/>
        <v>OFC-8_2 to 11_21</v>
      </c>
      <c r="B89" s="40" t="s">
        <v>47</v>
      </c>
      <c r="C89" t="s">
        <v>13</v>
      </c>
      <c r="D89" s="57" t="s">
        <v>13</v>
      </c>
      <c r="E89" s="1" t="s">
        <v>5</v>
      </c>
      <c r="F89" s="38">
        <v>284377</v>
      </c>
      <c r="G89" s="4">
        <f>(F89/F90)*G90</f>
        <v>334049.15490877844</v>
      </c>
      <c r="H89" s="4">
        <f>(G89/G90)*H90</f>
        <v>334049.15490877844</v>
      </c>
      <c r="I89" s="4">
        <f t="shared" ref="I89" si="58">(H89/H90)*I90</f>
        <v>318142.05229407473</v>
      </c>
      <c r="J89" s="4">
        <f t="shared" ref="J89" si="59">(I89/I90)*J90</f>
        <v>413584.66798229713</v>
      </c>
      <c r="K89" s="4">
        <f t="shared" ref="K89" si="60">(J89/J90)*K90</f>
        <v>445398.8732117046</v>
      </c>
      <c r="L89" s="4">
        <f t="shared" ref="L89" si="61">(K89/K90)*L90</f>
        <v>477213.07844111207</v>
      </c>
      <c r="T89" s="20"/>
      <c r="U89" s="21"/>
      <c r="V89" s="20"/>
      <c r="W89" s="21"/>
    </row>
    <row r="90" spans="1:23" ht="15" thickBot="1" x14ac:dyDescent="0.35">
      <c r="A90" t="str">
        <f t="shared" si="52"/>
        <v>OFC-11_22 to 11_29</v>
      </c>
      <c r="B90" s="40" t="s">
        <v>48</v>
      </c>
      <c r="C90" t="s">
        <v>13</v>
      </c>
      <c r="D90" s="57"/>
      <c r="E90" s="1" t="s">
        <v>9</v>
      </c>
      <c r="F90" s="38">
        <v>446934</v>
      </c>
      <c r="G90" s="27">
        <f>G8</f>
        <v>525000</v>
      </c>
      <c r="H90" s="27">
        <f t="shared" ref="H90:L90" si="62">H8</f>
        <v>525000</v>
      </c>
      <c r="I90" s="27">
        <f t="shared" si="62"/>
        <v>500000</v>
      </c>
      <c r="J90" s="27">
        <f t="shared" si="62"/>
        <v>650000</v>
      </c>
      <c r="K90" s="27">
        <f t="shared" si="62"/>
        <v>700000</v>
      </c>
      <c r="L90" s="27">
        <f t="shared" si="62"/>
        <v>750000</v>
      </c>
      <c r="M90" s="8" t="s">
        <v>14</v>
      </c>
      <c r="T90" s="20"/>
      <c r="U90" s="21"/>
      <c r="V90" s="20"/>
      <c r="W90" s="21"/>
    </row>
    <row r="91" spans="1:23" x14ac:dyDescent="0.3">
      <c r="A91" t="str">
        <f t="shared" si="52"/>
        <v>OFC-11_25</v>
      </c>
      <c r="B91" s="40" t="s">
        <v>51</v>
      </c>
      <c r="C91" t="s">
        <v>13</v>
      </c>
      <c r="D91" s="57"/>
      <c r="E91" s="2">
        <v>43064</v>
      </c>
      <c r="F91" s="38">
        <v>489753</v>
      </c>
      <c r="G91" s="4">
        <f>G90</f>
        <v>525000</v>
      </c>
      <c r="H91" s="4">
        <f t="shared" ref="H91:L91" si="63">H90</f>
        <v>525000</v>
      </c>
      <c r="I91" s="4">
        <f t="shared" si="63"/>
        <v>500000</v>
      </c>
      <c r="J91" s="4">
        <f t="shared" si="63"/>
        <v>650000</v>
      </c>
      <c r="K91" s="4">
        <f t="shared" si="63"/>
        <v>700000</v>
      </c>
      <c r="L91" s="4">
        <f t="shared" si="63"/>
        <v>750000</v>
      </c>
      <c r="T91" s="20"/>
      <c r="U91" s="21"/>
      <c r="V91" s="20"/>
      <c r="W91" s="21"/>
    </row>
    <row r="92" spans="1:23" x14ac:dyDescent="0.3">
      <c r="A92" t="str">
        <f t="shared" si="52"/>
        <v>OFC-11_30 to 12_24</v>
      </c>
      <c r="B92" s="40" t="s">
        <v>52</v>
      </c>
      <c r="C92" t="s">
        <v>13</v>
      </c>
      <c r="D92" s="57"/>
      <c r="E92" s="1" t="s">
        <v>10</v>
      </c>
      <c r="F92" s="38">
        <v>298950</v>
      </c>
      <c r="G92" s="4">
        <f>(F92/F90)*G90</f>
        <v>351167.62206500286</v>
      </c>
      <c r="H92" s="4">
        <f>(G92/G90)*H90</f>
        <v>351167.62206500286</v>
      </c>
      <c r="I92" s="4">
        <f t="shared" ref="I92" si="64">(H92/H90)*I90</f>
        <v>334445.35434762179</v>
      </c>
      <c r="J92" s="4">
        <f t="shared" ref="J92" si="65">(I92/I90)*J90</f>
        <v>434778.9606519083</v>
      </c>
      <c r="K92" s="4">
        <f t="shared" ref="K92" si="66">(J92/J90)*K90</f>
        <v>468223.49608667049</v>
      </c>
      <c r="L92" s="4">
        <f t="shared" ref="L92" si="67">(K92/K90)*L90</f>
        <v>501668.03152143268</v>
      </c>
      <c r="T92" s="20"/>
      <c r="U92" s="21"/>
      <c r="V92" s="20"/>
      <c r="W92" s="21"/>
    </row>
    <row r="93" spans="1:23" x14ac:dyDescent="0.3">
      <c r="A93" t="str">
        <f t="shared" si="52"/>
        <v>OFC-12_25 to End Year</v>
      </c>
      <c r="B93" s="40" t="s">
        <v>66</v>
      </c>
      <c r="C93" t="s">
        <v>13</v>
      </c>
      <c r="D93" s="15"/>
      <c r="E93" s="1" t="s">
        <v>17</v>
      </c>
      <c r="F93" s="38">
        <v>137745</v>
      </c>
      <c r="G93" s="4">
        <f t="shared" ref="G93:L93" si="68">G89</f>
        <v>334049.15490877844</v>
      </c>
      <c r="H93" s="4">
        <f t="shared" si="68"/>
        <v>334049.15490877844</v>
      </c>
      <c r="I93" s="4">
        <f t="shared" si="68"/>
        <v>318142.05229407473</v>
      </c>
      <c r="J93" s="4">
        <f t="shared" si="68"/>
        <v>413584.66798229713</v>
      </c>
      <c r="K93" s="4">
        <f t="shared" si="68"/>
        <v>445398.8732117046</v>
      </c>
      <c r="L93" s="4">
        <f t="shared" si="68"/>
        <v>477213.07844111207</v>
      </c>
      <c r="T93" s="20"/>
      <c r="U93" s="21"/>
      <c r="V93" s="20"/>
      <c r="W93" s="21"/>
    </row>
    <row r="94" spans="1:23" x14ac:dyDescent="0.3">
      <c r="D94" s="15" t="s">
        <v>67</v>
      </c>
      <c r="F94" s="38">
        <f>SUM(F88:F93)</f>
        <v>1923995</v>
      </c>
      <c r="G94" s="27">
        <f t="shared" ref="G94:L94" si="69">SUM(G88:G93)</f>
        <v>2382005.3967699925</v>
      </c>
      <c r="H94" s="27">
        <f t="shared" si="69"/>
        <v>2382005.3967699925</v>
      </c>
      <c r="I94" s="27">
        <f t="shared" si="69"/>
        <v>2268576.5683523742</v>
      </c>
      <c r="J94" s="27">
        <f t="shared" si="69"/>
        <v>2949149.5388580859</v>
      </c>
      <c r="K94" s="27">
        <f t="shared" si="69"/>
        <v>3176007.1956933239</v>
      </c>
      <c r="L94" s="27">
        <f t="shared" si="69"/>
        <v>3402864.8525285609</v>
      </c>
      <c r="T94" s="20"/>
      <c r="U94" s="21"/>
      <c r="V94" s="20"/>
      <c r="W94" s="21"/>
    </row>
    <row r="95" spans="1:23" x14ac:dyDescent="0.3">
      <c r="D95" s="15" t="s">
        <v>71</v>
      </c>
      <c r="F95" s="49">
        <v>1923995</v>
      </c>
      <c r="G95" s="28"/>
      <c r="H95" s="28"/>
      <c r="I95" s="28"/>
      <c r="J95" s="28"/>
      <c r="K95" s="28"/>
      <c r="L95" s="28"/>
      <c r="T95" s="20"/>
      <c r="U95" s="21"/>
      <c r="V95" s="20"/>
      <c r="W95" s="21"/>
    </row>
    <row r="96" spans="1:23" x14ac:dyDescent="0.3">
      <c r="D96" s="15" t="s">
        <v>72</v>
      </c>
      <c r="F96" s="50">
        <f>(F94-F95)/F94</f>
        <v>0</v>
      </c>
      <c r="G96" s="13">
        <f t="shared" ref="G96" si="70">(G94-G95)/G94</f>
        <v>1</v>
      </c>
      <c r="H96" s="13">
        <f t="shared" ref="H96" si="71">(H94-H95)/H94</f>
        <v>1</v>
      </c>
      <c r="I96" s="13">
        <f t="shared" ref="I96" si="72">(I94-I95)/I94</f>
        <v>1</v>
      </c>
      <c r="J96" s="13">
        <f t="shared" ref="J96" si="73">(J94-J95)/J94</f>
        <v>1</v>
      </c>
      <c r="K96" s="13">
        <f t="shared" ref="K96" si="74">(K94-K95)/K94</f>
        <v>1</v>
      </c>
      <c r="L96" s="13">
        <f t="shared" ref="L96" si="75">(L94-L95)/L94</f>
        <v>1</v>
      </c>
      <c r="T96" s="20"/>
      <c r="U96" s="21"/>
      <c r="V96" s="20"/>
      <c r="W96" s="21"/>
    </row>
    <row r="97" spans="1:23" x14ac:dyDescent="0.3">
      <c r="F97" s="38"/>
      <c r="T97" s="20"/>
      <c r="U97" s="21"/>
      <c r="V97" s="20"/>
      <c r="W97" s="21"/>
    </row>
    <row r="98" spans="1:23" ht="15" thickBot="1" x14ac:dyDescent="0.35">
      <c r="F98" s="37">
        <v>2017</v>
      </c>
      <c r="G98">
        <v>2018</v>
      </c>
      <c r="H98">
        <v>2019</v>
      </c>
      <c r="I98">
        <v>2020</v>
      </c>
      <c r="J98">
        <v>2021</v>
      </c>
      <c r="K98">
        <v>2022</v>
      </c>
      <c r="L98">
        <v>2023</v>
      </c>
      <c r="T98" s="20"/>
      <c r="U98" s="21"/>
      <c r="V98" s="20"/>
      <c r="W98" s="21"/>
    </row>
    <row r="99" spans="1:23" ht="15" thickBot="1" x14ac:dyDescent="0.35">
      <c r="F99" s="58" t="s">
        <v>1</v>
      </c>
      <c r="G99" s="59"/>
      <c r="H99" s="59" t="s">
        <v>2</v>
      </c>
      <c r="I99" s="59"/>
      <c r="J99" s="59"/>
      <c r="K99" s="59"/>
      <c r="L99" s="60"/>
      <c r="T99" s="20"/>
      <c r="U99" s="21"/>
      <c r="V99" s="20"/>
      <c r="W99" s="21"/>
    </row>
    <row r="100" spans="1:23" x14ac:dyDescent="0.3">
      <c r="A100" t="str">
        <f t="shared" ref="A100:A105" si="76">C100&amp;"-"&amp;B100</f>
        <v>WFC-1_29_to 8_1</v>
      </c>
      <c r="B100" s="40" t="s">
        <v>41</v>
      </c>
      <c r="C100" t="s">
        <v>16</v>
      </c>
      <c r="E100" s="17" t="s">
        <v>7</v>
      </c>
      <c r="F100" s="38">
        <v>124429</v>
      </c>
      <c r="G100" s="3">
        <f>(F100/F102)*G102</f>
        <v>124121.17947490224</v>
      </c>
      <c r="H100" s="3">
        <f t="shared" ref="H100:K100" si="77">(G100/G102)*H102</f>
        <v>85111.665925647249</v>
      </c>
      <c r="I100" s="3">
        <f t="shared" si="77"/>
        <v>85111.665925647249</v>
      </c>
      <c r="J100" s="3">
        <f t="shared" si="77"/>
        <v>85111.665925647249</v>
      </c>
      <c r="K100" s="3">
        <f t="shared" si="77"/>
        <v>0</v>
      </c>
      <c r="L100" s="3">
        <f>IFERROR((K100/K102)*L102,0)</f>
        <v>0</v>
      </c>
      <c r="T100" s="20"/>
      <c r="U100" s="21"/>
      <c r="V100" s="20"/>
      <c r="W100" s="21"/>
    </row>
    <row r="101" spans="1:23" x14ac:dyDescent="0.3">
      <c r="A101" t="str">
        <f t="shared" si="76"/>
        <v>WFC-8_2 to 11_21</v>
      </c>
      <c r="B101" s="40" t="s">
        <v>47</v>
      </c>
      <c r="C101" t="s">
        <v>16</v>
      </c>
      <c r="D101" s="57" t="s">
        <v>16</v>
      </c>
      <c r="E101" s="1" t="s">
        <v>5</v>
      </c>
      <c r="F101" s="38">
        <v>132926</v>
      </c>
      <c r="G101" s="4">
        <f>(F101/F102)*G102</f>
        <v>132597.15904556698</v>
      </c>
      <c r="H101" s="4">
        <f t="shared" ref="H101:K101" si="78">(G101/G102)*H102</f>
        <v>90923.766202674509</v>
      </c>
      <c r="I101" s="4">
        <f t="shared" si="78"/>
        <v>90923.766202674509</v>
      </c>
      <c r="J101" s="4">
        <f t="shared" si="78"/>
        <v>90923.766202674509</v>
      </c>
      <c r="K101" s="4">
        <f t="shared" si="78"/>
        <v>0</v>
      </c>
      <c r="L101" s="4">
        <f>IFERROR((K101/K102)*L102,0)</f>
        <v>0</v>
      </c>
      <c r="T101" s="20"/>
      <c r="U101" s="21"/>
      <c r="V101" s="20"/>
      <c r="W101" s="22"/>
    </row>
    <row r="102" spans="1:23" x14ac:dyDescent="0.3">
      <c r="A102" t="str">
        <f t="shared" si="76"/>
        <v>WFC-11_22 to 11_29</v>
      </c>
      <c r="B102" s="40" t="s">
        <v>48</v>
      </c>
      <c r="C102" t="s">
        <v>16</v>
      </c>
      <c r="D102" s="57"/>
      <c r="E102" s="1" t="s">
        <v>9</v>
      </c>
      <c r="F102" s="38">
        <v>175434</v>
      </c>
      <c r="G102" s="27">
        <f>G9</f>
        <v>175000</v>
      </c>
      <c r="H102" s="27">
        <f t="shared" ref="H102:L102" si="79">H9</f>
        <v>120000</v>
      </c>
      <c r="I102" s="27">
        <f t="shared" si="79"/>
        <v>120000</v>
      </c>
      <c r="J102" s="27">
        <f t="shared" si="79"/>
        <v>120000</v>
      </c>
      <c r="K102" s="27">
        <f t="shared" si="79"/>
        <v>0</v>
      </c>
      <c r="L102" s="27">
        <f t="shared" si="79"/>
        <v>0</v>
      </c>
      <c r="M102" s="6" t="s">
        <v>11</v>
      </c>
      <c r="T102" s="20"/>
      <c r="U102" s="21"/>
      <c r="V102" s="20"/>
      <c r="W102" s="22"/>
    </row>
    <row r="103" spans="1:23" x14ac:dyDescent="0.3">
      <c r="A103" t="str">
        <f t="shared" si="76"/>
        <v>WFC-11_28</v>
      </c>
      <c r="B103" s="40" t="s">
        <v>49</v>
      </c>
      <c r="C103" t="s">
        <v>16</v>
      </c>
      <c r="D103" s="57"/>
      <c r="E103" s="2">
        <v>43067</v>
      </c>
      <c r="F103" s="38">
        <v>237600</v>
      </c>
      <c r="G103" s="4">
        <f>G102</f>
        <v>175000</v>
      </c>
      <c r="H103" s="4">
        <f t="shared" ref="H103:L103" si="80">H102</f>
        <v>120000</v>
      </c>
      <c r="I103" s="4">
        <f t="shared" si="80"/>
        <v>120000</v>
      </c>
      <c r="J103" s="4">
        <f t="shared" si="80"/>
        <v>120000</v>
      </c>
      <c r="K103" s="4">
        <f t="shared" si="80"/>
        <v>0</v>
      </c>
      <c r="L103" s="4">
        <f t="shared" si="80"/>
        <v>0</v>
      </c>
      <c r="T103" s="20"/>
      <c r="U103" s="21"/>
      <c r="V103" s="20"/>
      <c r="W103" s="22"/>
    </row>
    <row r="104" spans="1:23" x14ac:dyDescent="0.3">
      <c r="A104" t="str">
        <f t="shared" si="76"/>
        <v>WFC-11_30 to 12_24</v>
      </c>
      <c r="B104" s="40" t="s">
        <v>52</v>
      </c>
      <c r="C104" t="s">
        <v>16</v>
      </c>
      <c r="D104" s="57"/>
      <c r="E104" s="1" t="s">
        <v>10</v>
      </c>
      <c r="F104" s="38">
        <v>116453</v>
      </c>
      <c r="G104" s="4">
        <f>(F104/F102)*G102</f>
        <v>116164.91102066873</v>
      </c>
      <c r="H104" s="4">
        <f t="shared" ref="H104:K104" si="81">(G104/G102)*H102</f>
        <v>79655.938985601417</v>
      </c>
      <c r="I104" s="4">
        <f t="shared" si="81"/>
        <v>79655.938985601417</v>
      </c>
      <c r="J104" s="4">
        <f t="shared" si="81"/>
        <v>79655.938985601417</v>
      </c>
      <c r="K104" s="4">
        <f t="shared" si="81"/>
        <v>0</v>
      </c>
      <c r="L104" s="4">
        <f>IFERROR((K104/K102)*L102,0)</f>
        <v>0</v>
      </c>
      <c r="T104" s="20"/>
      <c r="U104" s="21"/>
      <c r="V104" s="20"/>
      <c r="W104" s="22"/>
    </row>
    <row r="105" spans="1:23" x14ac:dyDescent="0.3">
      <c r="A105" t="str">
        <f t="shared" si="76"/>
        <v>WFC-12_25 to End Year</v>
      </c>
      <c r="B105" s="40" t="s">
        <v>66</v>
      </c>
      <c r="C105" t="s">
        <v>16</v>
      </c>
      <c r="D105" s="15"/>
      <c r="E105" s="31" t="s">
        <v>66</v>
      </c>
      <c r="F105" s="38">
        <v>80369</v>
      </c>
      <c r="G105" s="4">
        <f t="shared" ref="G105:K105" si="82">G101</f>
        <v>132597.15904556698</v>
      </c>
      <c r="H105" s="4">
        <f t="shared" si="82"/>
        <v>90923.766202674509</v>
      </c>
      <c r="I105" s="4">
        <f t="shared" si="82"/>
        <v>90923.766202674509</v>
      </c>
      <c r="J105" s="4">
        <f t="shared" si="82"/>
        <v>90923.766202674509</v>
      </c>
      <c r="K105" s="4">
        <f t="shared" si="82"/>
        <v>0</v>
      </c>
      <c r="L105" s="4">
        <f>IFERROR(L101,0)</f>
        <v>0</v>
      </c>
      <c r="T105" s="20"/>
      <c r="U105" s="21"/>
      <c r="V105" s="20"/>
      <c r="W105" s="22"/>
    </row>
    <row r="106" spans="1:23" x14ac:dyDescent="0.3">
      <c r="D106" s="15" t="s">
        <v>67</v>
      </c>
      <c r="F106" s="38">
        <f>SUM(F100:F105)</f>
        <v>867211</v>
      </c>
      <c r="G106" s="4">
        <f>SUM(G100:G105)</f>
        <v>855480.40858670487</v>
      </c>
      <c r="H106" s="4">
        <f>SUM(H100:H105)</f>
        <v>586615.13731659763</v>
      </c>
      <c r="I106" s="4">
        <f t="shared" ref="I106:L106" si="83">SUM(I100:I105)</f>
        <v>586615.13731659763</v>
      </c>
      <c r="J106" s="4">
        <f t="shared" si="83"/>
        <v>586615.13731659763</v>
      </c>
      <c r="K106" s="4">
        <f t="shared" si="83"/>
        <v>0</v>
      </c>
      <c r="L106" s="4">
        <f t="shared" si="83"/>
        <v>0</v>
      </c>
      <c r="T106" s="20"/>
      <c r="U106" s="21"/>
      <c r="V106" s="20"/>
      <c r="W106" s="22"/>
    </row>
    <row r="107" spans="1:23" x14ac:dyDescent="0.3">
      <c r="D107" s="15" t="s">
        <v>71</v>
      </c>
      <c r="F107" s="49">
        <v>867211</v>
      </c>
      <c r="G107" s="28"/>
      <c r="H107" s="28"/>
      <c r="I107" s="28"/>
      <c r="J107" s="28"/>
      <c r="K107" s="28"/>
      <c r="L107" s="28"/>
      <c r="T107" s="20"/>
      <c r="U107" s="21"/>
      <c r="V107" s="20"/>
      <c r="W107" s="21"/>
    </row>
    <row r="108" spans="1:23" x14ac:dyDescent="0.3">
      <c r="D108" s="15" t="s">
        <v>72</v>
      </c>
      <c r="F108" s="50">
        <f>(F106-F107)/F106</f>
        <v>0</v>
      </c>
      <c r="G108" s="13">
        <f t="shared" ref="G108" si="84">(G106-G107)/G106</f>
        <v>1</v>
      </c>
      <c r="H108" s="13">
        <f t="shared" ref="H108" si="85">(H106-H107)/H106</f>
        <v>1</v>
      </c>
      <c r="I108" s="13">
        <f t="shared" ref="I108" si="86">(I106-I107)/I106</f>
        <v>1</v>
      </c>
      <c r="J108" s="13">
        <f t="shared" ref="J108" si="87">(J106-J107)/J106</f>
        <v>1</v>
      </c>
      <c r="K108" s="13" t="e">
        <f t="shared" ref="K108" si="88">(K106-K107)/K106</f>
        <v>#DIV/0!</v>
      </c>
      <c r="L108" s="13" t="e">
        <f t="shared" ref="L108" si="89">(L106-L107)/L106</f>
        <v>#DIV/0!</v>
      </c>
      <c r="T108" s="20"/>
      <c r="U108" s="21"/>
      <c r="V108" s="20"/>
      <c r="W108" s="22"/>
    </row>
    <row r="109" spans="1:23" x14ac:dyDescent="0.3">
      <c r="T109" s="20"/>
      <c r="U109" s="21"/>
      <c r="V109" s="20"/>
      <c r="W109" s="22"/>
    </row>
    <row r="110" spans="1:23" x14ac:dyDescent="0.3">
      <c r="T110" s="20"/>
      <c r="U110" s="21"/>
      <c r="V110" s="20"/>
      <c r="W110" s="22"/>
    </row>
    <row r="111" spans="1:23" x14ac:dyDescent="0.3">
      <c r="T111" s="20"/>
      <c r="U111" s="21"/>
      <c r="V111" s="20"/>
      <c r="W111" s="22"/>
    </row>
    <row r="112" spans="1:23" x14ac:dyDescent="0.3">
      <c r="T112" s="20"/>
      <c r="U112" s="21"/>
      <c r="V112" s="20"/>
      <c r="W112" s="21"/>
    </row>
    <row r="113" spans="8:23" x14ac:dyDescent="0.3">
      <c r="T113" s="20"/>
      <c r="U113" s="21"/>
      <c r="V113" s="20"/>
      <c r="W113" s="22"/>
    </row>
    <row r="114" spans="8:23" x14ac:dyDescent="0.3">
      <c r="T114" s="20"/>
      <c r="U114" s="21"/>
      <c r="V114" s="20"/>
      <c r="W114" s="22"/>
    </row>
    <row r="115" spans="8:23" x14ac:dyDescent="0.3">
      <c r="T115" s="20"/>
      <c r="U115" s="21"/>
      <c r="V115" s="20"/>
      <c r="W115" s="22"/>
    </row>
    <row r="116" spans="8:23" x14ac:dyDescent="0.3">
      <c r="T116" s="20"/>
      <c r="U116" s="21"/>
      <c r="V116" s="20"/>
      <c r="W116" s="22"/>
    </row>
    <row r="117" spans="8:23" x14ac:dyDescent="0.3">
      <c r="H117">
        <f>H102/G102</f>
        <v>0.68571428571428572</v>
      </c>
      <c r="T117" s="20"/>
      <c r="U117" s="21"/>
      <c r="V117" s="20"/>
      <c r="W117" s="21"/>
    </row>
    <row r="118" spans="8:23" x14ac:dyDescent="0.3">
      <c r="T118" s="20"/>
      <c r="U118" s="21"/>
      <c r="V118" s="20"/>
      <c r="W118" s="22"/>
    </row>
    <row r="119" spans="8:23" x14ac:dyDescent="0.3">
      <c r="T119" s="20"/>
      <c r="U119" s="21"/>
      <c r="V119" s="20"/>
      <c r="W119" s="22"/>
    </row>
    <row r="120" spans="8:23" x14ac:dyDescent="0.3">
      <c r="T120" s="20"/>
      <c r="U120" s="21"/>
      <c r="V120" s="20"/>
      <c r="W120" s="22"/>
    </row>
    <row r="121" spans="8:23" x14ac:dyDescent="0.3">
      <c r="T121" s="20"/>
      <c r="U121" s="21"/>
      <c r="V121" s="20"/>
      <c r="W121" s="22"/>
    </row>
    <row r="122" spans="8:23" x14ac:dyDescent="0.3">
      <c r="T122" s="20"/>
      <c r="U122" s="21"/>
      <c r="V122" s="20"/>
      <c r="W122" s="21"/>
    </row>
    <row r="123" spans="8:23" x14ac:dyDescent="0.3">
      <c r="T123" s="20"/>
      <c r="U123" s="21"/>
      <c r="V123" s="20"/>
      <c r="W123" s="22"/>
    </row>
    <row r="124" spans="8:23" x14ac:dyDescent="0.3">
      <c r="T124" s="20"/>
      <c r="U124" s="21"/>
      <c r="V124" s="20"/>
      <c r="W124" s="22"/>
    </row>
    <row r="125" spans="8:23" x14ac:dyDescent="0.3">
      <c r="T125" s="20"/>
      <c r="U125" s="21"/>
      <c r="V125" s="20"/>
      <c r="W125" s="22"/>
    </row>
    <row r="126" spans="8:23" x14ac:dyDescent="0.3">
      <c r="T126" s="20"/>
      <c r="U126" s="21"/>
      <c r="V126" s="20"/>
      <c r="W126" s="22"/>
    </row>
    <row r="127" spans="8:23" x14ac:dyDescent="0.3">
      <c r="T127" s="20"/>
      <c r="U127" s="21"/>
      <c r="V127" s="20"/>
      <c r="W127" s="21"/>
    </row>
    <row r="128" spans="8:23" x14ac:dyDescent="0.3">
      <c r="T128" s="20"/>
      <c r="U128" s="21"/>
      <c r="V128" s="20"/>
      <c r="W128" s="22"/>
    </row>
    <row r="129" spans="20:23" x14ac:dyDescent="0.3">
      <c r="T129" s="20"/>
      <c r="U129" s="21"/>
      <c r="V129" s="20"/>
      <c r="W129" s="22"/>
    </row>
    <row r="130" spans="20:23" x14ac:dyDescent="0.3">
      <c r="T130" s="20"/>
      <c r="U130" s="21"/>
      <c r="V130" s="20"/>
      <c r="W130" s="22"/>
    </row>
    <row r="131" spans="20:23" x14ac:dyDescent="0.3">
      <c r="T131" s="20"/>
      <c r="U131" s="21"/>
      <c r="V131" s="20"/>
      <c r="W131" s="22"/>
    </row>
    <row r="132" spans="20:23" x14ac:dyDescent="0.3">
      <c r="T132" s="20"/>
      <c r="U132" s="21"/>
      <c r="V132" s="20"/>
      <c r="W132" s="21"/>
    </row>
    <row r="133" spans="20:23" x14ac:dyDescent="0.3">
      <c r="T133" s="20"/>
      <c r="U133" s="21"/>
      <c r="V133" s="20"/>
      <c r="W133" s="22"/>
    </row>
    <row r="134" spans="20:23" x14ac:dyDescent="0.3">
      <c r="T134" s="20"/>
      <c r="U134" s="21"/>
      <c r="V134" s="20"/>
      <c r="W134" s="22"/>
    </row>
    <row r="135" spans="20:23" x14ac:dyDescent="0.3">
      <c r="T135" s="20"/>
      <c r="U135" s="21"/>
      <c r="V135" s="20"/>
      <c r="W135" s="22"/>
    </row>
    <row r="136" spans="20:23" x14ac:dyDescent="0.3">
      <c r="T136" s="20"/>
      <c r="U136" s="21"/>
      <c r="V136" s="20"/>
      <c r="W136" s="22"/>
    </row>
    <row r="137" spans="20:23" x14ac:dyDescent="0.3">
      <c r="T137" s="20"/>
      <c r="U137" s="21"/>
      <c r="V137" s="20"/>
      <c r="W137" s="21"/>
    </row>
    <row r="138" spans="20:23" x14ac:dyDescent="0.3">
      <c r="T138" s="20"/>
      <c r="U138" s="21"/>
      <c r="V138" s="20"/>
      <c r="W138" s="22"/>
    </row>
    <row r="139" spans="20:23" x14ac:dyDescent="0.3">
      <c r="T139" s="20"/>
      <c r="U139" s="21"/>
      <c r="V139" s="20"/>
      <c r="W139" s="22"/>
    </row>
    <row r="140" spans="20:23" x14ac:dyDescent="0.3">
      <c r="T140" s="20"/>
      <c r="U140" s="21"/>
      <c r="V140" s="20"/>
      <c r="W140" s="22"/>
    </row>
    <row r="141" spans="20:23" x14ac:dyDescent="0.3">
      <c r="T141" s="20"/>
      <c r="U141" s="21"/>
      <c r="V141" s="20"/>
      <c r="W141" s="22"/>
    </row>
    <row r="142" spans="20:23" x14ac:dyDescent="0.3">
      <c r="T142" s="20"/>
      <c r="U142" s="21"/>
      <c r="V142" s="20"/>
      <c r="W142" s="21"/>
    </row>
    <row r="143" spans="20:23" x14ac:dyDescent="0.3">
      <c r="T143" s="20"/>
      <c r="U143" s="21"/>
      <c r="V143" s="20"/>
      <c r="W143" s="21"/>
    </row>
    <row r="144" spans="20:23" x14ac:dyDescent="0.3">
      <c r="T144" s="20"/>
      <c r="U144" s="21"/>
      <c r="V144" s="20"/>
      <c r="W144" s="21"/>
    </row>
    <row r="145" spans="20:23" x14ac:dyDescent="0.3">
      <c r="T145" s="20"/>
      <c r="U145" s="21"/>
      <c r="V145" s="20"/>
      <c r="W145" s="21"/>
    </row>
    <row r="146" spans="20:23" x14ac:dyDescent="0.3">
      <c r="T146" s="20"/>
      <c r="U146" s="21"/>
      <c r="V146" s="20"/>
      <c r="W146" s="21"/>
    </row>
    <row r="147" spans="20:23" x14ac:dyDescent="0.3">
      <c r="T147" s="20"/>
      <c r="U147" s="21"/>
      <c r="V147" s="20"/>
      <c r="W147" s="21"/>
    </row>
    <row r="148" spans="20:23" x14ac:dyDescent="0.3">
      <c r="T148" s="20"/>
      <c r="U148" s="21"/>
      <c r="V148" s="20"/>
      <c r="W148" s="21"/>
    </row>
    <row r="149" spans="20:23" x14ac:dyDescent="0.3">
      <c r="T149" s="20"/>
      <c r="U149" s="21"/>
      <c r="V149" s="20"/>
      <c r="W149" s="21"/>
    </row>
    <row r="150" spans="20:23" x14ac:dyDescent="0.3">
      <c r="T150" s="20"/>
      <c r="U150" s="21"/>
      <c r="V150" s="20"/>
      <c r="W150" s="21"/>
    </row>
    <row r="151" spans="20:23" x14ac:dyDescent="0.3">
      <c r="T151" s="20"/>
      <c r="U151" s="21"/>
      <c r="V151" s="20"/>
      <c r="W151" s="21"/>
    </row>
    <row r="152" spans="20:23" x14ac:dyDescent="0.3">
      <c r="T152" s="20"/>
      <c r="U152" s="21"/>
      <c r="V152" s="20"/>
      <c r="W152" s="21"/>
    </row>
    <row r="153" spans="20:23" x14ac:dyDescent="0.3">
      <c r="T153" s="20"/>
      <c r="U153" s="21"/>
      <c r="V153" s="20"/>
      <c r="W153" s="21"/>
    </row>
    <row r="154" spans="20:23" x14ac:dyDescent="0.3">
      <c r="T154" s="20"/>
      <c r="U154" s="21"/>
      <c r="V154" s="20"/>
      <c r="W154" s="21"/>
    </row>
    <row r="155" spans="20:23" x14ac:dyDescent="0.3">
      <c r="T155" s="20"/>
      <c r="U155" s="21"/>
      <c r="V155" s="20"/>
      <c r="W155" s="21"/>
    </row>
    <row r="156" spans="20:23" x14ac:dyDescent="0.3">
      <c r="T156" s="20"/>
      <c r="U156" s="21"/>
      <c r="V156" s="20"/>
      <c r="W156" s="21"/>
    </row>
    <row r="157" spans="20:23" x14ac:dyDescent="0.3">
      <c r="T157" s="20"/>
      <c r="U157" s="21"/>
      <c r="V157" s="20"/>
      <c r="W157" s="21"/>
    </row>
    <row r="158" spans="20:23" x14ac:dyDescent="0.3">
      <c r="T158" s="20"/>
      <c r="U158" s="21"/>
      <c r="V158" s="20"/>
      <c r="W158" s="21"/>
    </row>
    <row r="159" spans="20:23" x14ac:dyDescent="0.3">
      <c r="T159" s="20"/>
      <c r="U159" s="21"/>
      <c r="V159" s="20"/>
      <c r="W159" s="21"/>
    </row>
    <row r="160" spans="20:23" x14ac:dyDescent="0.3">
      <c r="T160" s="20"/>
      <c r="U160" s="21"/>
      <c r="V160" s="20"/>
      <c r="W160" s="21"/>
    </row>
    <row r="161" spans="20:23" x14ac:dyDescent="0.3">
      <c r="T161" s="20"/>
      <c r="U161" s="21"/>
      <c r="V161" s="20"/>
      <c r="W161" s="21"/>
    </row>
    <row r="162" spans="20:23" x14ac:dyDescent="0.3">
      <c r="T162" s="20"/>
      <c r="U162" s="21"/>
      <c r="V162" s="20"/>
      <c r="W162" s="21"/>
    </row>
    <row r="163" spans="20:23" x14ac:dyDescent="0.3">
      <c r="T163" s="20"/>
      <c r="U163" s="21"/>
      <c r="V163" s="20"/>
      <c r="W163" s="21"/>
    </row>
    <row r="164" spans="20:23" x14ac:dyDescent="0.3">
      <c r="T164" s="20"/>
      <c r="U164" s="21"/>
      <c r="V164" s="20"/>
      <c r="W164" s="21"/>
    </row>
    <row r="165" spans="20:23" x14ac:dyDescent="0.3">
      <c r="T165" s="20"/>
      <c r="U165" s="21"/>
      <c r="V165" s="20"/>
      <c r="W165" s="21"/>
    </row>
    <row r="166" spans="20:23" x14ac:dyDescent="0.3">
      <c r="T166" s="20"/>
      <c r="U166" s="21"/>
      <c r="V166" s="20"/>
      <c r="W166" s="21"/>
    </row>
    <row r="167" spans="20:23" x14ac:dyDescent="0.3">
      <c r="T167" s="20"/>
      <c r="U167" s="21"/>
      <c r="V167" s="20"/>
      <c r="W167" s="21"/>
    </row>
    <row r="168" spans="20:23" x14ac:dyDescent="0.3">
      <c r="T168" s="20"/>
      <c r="U168" s="21"/>
      <c r="V168" s="20"/>
      <c r="W168" s="21"/>
    </row>
    <row r="169" spans="20:23" x14ac:dyDescent="0.3">
      <c r="T169" s="20"/>
      <c r="U169" s="21"/>
      <c r="V169" s="20"/>
      <c r="W169" s="21"/>
    </row>
    <row r="170" spans="20:23" x14ac:dyDescent="0.3">
      <c r="T170" s="20"/>
      <c r="U170" s="21"/>
      <c r="V170" s="20"/>
      <c r="W170" s="21"/>
    </row>
    <row r="171" spans="20:23" x14ac:dyDescent="0.3">
      <c r="T171" s="20"/>
      <c r="U171" s="21"/>
      <c r="V171" s="20"/>
      <c r="W171" s="21"/>
    </row>
    <row r="172" spans="20:23" x14ac:dyDescent="0.3">
      <c r="T172" s="20"/>
      <c r="U172" s="21"/>
      <c r="V172" s="20"/>
      <c r="W172" s="21"/>
    </row>
    <row r="173" spans="20:23" x14ac:dyDescent="0.3">
      <c r="T173" s="20"/>
      <c r="U173" s="21"/>
      <c r="V173" s="20"/>
      <c r="W173" s="21"/>
    </row>
    <row r="174" spans="20:23" x14ac:dyDescent="0.3">
      <c r="T174" s="20"/>
      <c r="U174" s="21"/>
      <c r="V174" s="20"/>
      <c r="W174" s="21"/>
    </row>
    <row r="175" spans="20:23" x14ac:dyDescent="0.3">
      <c r="T175" s="20"/>
      <c r="U175" s="21"/>
      <c r="V175" s="20"/>
      <c r="W175" s="21"/>
    </row>
    <row r="176" spans="20:23" x14ac:dyDescent="0.3">
      <c r="T176" s="20"/>
      <c r="U176" s="21"/>
      <c r="V176" s="20"/>
      <c r="W176" s="21"/>
    </row>
    <row r="177" spans="20:23" x14ac:dyDescent="0.3">
      <c r="T177" s="20"/>
      <c r="U177" s="21"/>
      <c r="V177" s="20"/>
      <c r="W177" s="21"/>
    </row>
    <row r="178" spans="20:23" x14ac:dyDescent="0.3">
      <c r="T178" s="20"/>
      <c r="U178" s="21"/>
      <c r="V178" s="20"/>
      <c r="W178" s="21"/>
    </row>
    <row r="179" spans="20:23" x14ac:dyDescent="0.3">
      <c r="T179" s="20"/>
      <c r="U179" s="21"/>
      <c r="V179" s="20"/>
      <c r="W179" s="21"/>
    </row>
    <row r="180" spans="20:23" x14ac:dyDescent="0.3">
      <c r="T180" s="20"/>
      <c r="U180" s="21"/>
      <c r="V180" s="20"/>
      <c r="W180" s="21"/>
    </row>
    <row r="181" spans="20:23" x14ac:dyDescent="0.3">
      <c r="T181" s="20"/>
      <c r="U181" s="21"/>
      <c r="V181" s="20"/>
      <c r="W181" s="21"/>
    </row>
    <row r="182" spans="20:23" x14ac:dyDescent="0.3">
      <c r="T182" s="20"/>
      <c r="U182" s="21"/>
      <c r="V182" s="20"/>
      <c r="W182" s="21"/>
    </row>
    <row r="183" spans="20:23" x14ac:dyDescent="0.3">
      <c r="T183" s="20"/>
      <c r="U183" s="21"/>
      <c r="V183" s="20"/>
      <c r="W183" s="21"/>
    </row>
    <row r="184" spans="20:23" x14ac:dyDescent="0.3">
      <c r="T184" s="20"/>
      <c r="U184" s="21"/>
      <c r="V184" s="20"/>
      <c r="W184" s="21"/>
    </row>
    <row r="185" spans="20:23" x14ac:dyDescent="0.3">
      <c r="T185" s="20"/>
      <c r="U185" s="21"/>
      <c r="V185" s="20"/>
      <c r="W185" s="21"/>
    </row>
    <row r="186" spans="20:23" x14ac:dyDescent="0.3">
      <c r="T186" s="20"/>
      <c r="U186" s="21"/>
      <c r="V186" s="20"/>
      <c r="W186" s="21"/>
    </row>
    <row r="187" spans="20:23" x14ac:dyDescent="0.3">
      <c r="T187" s="20"/>
      <c r="U187" s="21"/>
      <c r="V187" s="20"/>
      <c r="W187" s="21"/>
    </row>
    <row r="188" spans="20:23" x14ac:dyDescent="0.3">
      <c r="T188" s="20"/>
      <c r="U188" s="21"/>
      <c r="V188" s="20"/>
      <c r="W188" s="21"/>
    </row>
    <row r="189" spans="20:23" x14ac:dyDescent="0.3">
      <c r="T189" s="20"/>
      <c r="U189" s="21"/>
      <c r="V189" s="20"/>
      <c r="W189" s="21"/>
    </row>
    <row r="190" spans="20:23" x14ac:dyDescent="0.3">
      <c r="T190" s="20"/>
      <c r="U190" s="21"/>
      <c r="V190" s="20"/>
      <c r="W190" s="21"/>
    </row>
    <row r="191" spans="20:23" x14ac:dyDescent="0.3">
      <c r="T191" s="20"/>
      <c r="U191" s="21"/>
      <c r="V191" s="20"/>
      <c r="W191" s="21"/>
    </row>
    <row r="192" spans="20:23" x14ac:dyDescent="0.3">
      <c r="T192" s="20"/>
      <c r="U192" s="21"/>
      <c r="V192" s="20"/>
      <c r="W192" s="21"/>
    </row>
    <row r="193" spans="20:23" x14ac:dyDescent="0.3">
      <c r="T193" s="20"/>
      <c r="U193" s="21"/>
      <c r="V193" s="20"/>
      <c r="W193" s="21"/>
    </row>
    <row r="194" spans="20:23" x14ac:dyDescent="0.3">
      <c r="T194" s="20"/>
      <c r="U194" s="21"/>
      <c r="V194" s="20"/>
      <c r="W194" s="21"/>
    </row>
    <row r="195" spans="20:23" x14ac:dyDescent="0.3">
      <c r="T195" s="20"/>
      <c r="U195" s="21"/>
      <c r="V195" s="20"/>
      <c r="W195" s="21"/>
    </row>
    <row r="196" spans="20:23" x14ac:dyDescent="0.3">
      <c r="T196" s="20"/>
      <c r="U196" s="21"/>
      <c r="V196" s="20"/>
      <c r="W196" s="21"/>
    </row>
    <row r="197" spans="20:23" x14ac:dyDescent="0.3">
      <c r="T197" s="20"/>
      <c r="U197" s="21"/>
      <c r="V197" s="20"/>
      <c r="W197" s="21"/>
    </row>
    <row r="198" spans="20:23" x14ac:dyDescent="0.3">
      <c r="T198" s="20"/>
      <c r="U198" s="21"/>
      <c r="V198" s="20"/>
      <c r="W198" s="21"/>
    </row>
    <row r="199" spans="20:23" x14ac:dyDescent="0.3">
      <c r="T199" s="20"/>
      <c r="U199" s="21"/>
      <c r="V199" s="20"/>
      <c r="W199" s="21"/>
    </row>
    <row r="200" spans="20:23" x14ac:dyDescent="0.3">
      <c r="T200" s="20"/>
      <c r="U200" s="21"/>
      <c r="V200" s="20"/>
      <c r="W200" s="21"/>
    </row>
    <row r="201" spans="20:23" x14ac:dyDescent="0.3">
      <c r="T201" s="20"/>
      <c r="U201" s="21"/>
      <c r="V201" s="20"/>
      <c r="W201" s="21"/>
    </row>
    <row r="202" spans="20:23" x14ac:dyDescent="0.3">
      <c r="T202" s="20"/>
      <c r="U202" s="21"/>
      <c r="V202" s="20"/>
      <c r="W202" s="21"/>
    </row>
    <row r="203" spans="20:23" x14ac:dyDescent="0.3">
      <c r="T203" s="20"/>
      <c r="U203" s="21"/>
      <c r="V203" s="20"/>
      <c r="W203" s="21"/>
    </row>
    <row r="204" spans="20:23" x14ac:dyDescent="0.3">
      <c r="T204" s="20"/>
      <c r="U204" s="21"/>
      <c r="V204" s="20"/>
      <c r="W204" s="21"/>
    </row>
    <row r="205" spans="20:23" x14ac:dyDescent="0.3">
      <c r="T205" s="20"/>
      <c r="U205" s="21"/>
      <c r="V205" s="20"/>
      <c r="W205" s="21"/>
    </row>
    <row r="206" spans="20:23" x14ac:dyDescent="0.3">
      <c r="T206" s="20"/>
      <c r="U206" s="21"/>
      <c r="V206" s="20"/>
      <c r="W206" s="21"/>
    </row>
    <row r="207" spans="20:23" x14ac:dyDescent="0.3">
      <c r="T207" s="20"/>
      <c r="U207" s="21"/>
      <c r="V207" s="20"/>
      <c r="W207" s="21"/>
    </row>
    <row r="208" spans="20:23" x14ac:dyDescent="0.3">
      <c r="T208" s="20"/>
      <c r="U208" s="21"/>
      <c r="V208" s="20"/>
      <c r="W208" s="21"/>
    </row>
    <row r="209" spans="20:23" x14ac:dyDescent="0.3">
      <c r="T209" s="20"/>
      <c r="U209" s="21"/>
      <c r="V209" s="20"/>
      <c r="W209" s="21"/>
    </row>
    <row r="210" spans="20:23" x14ac:dyDescent="0.3">
      <c r="T210" s="20"/>
      <c r="U210" s="21"/>
      <c r="V210" s="20"/>
      <c r="W210" s="21"/>
    </row>
    <row r="211" spans="20:23" x14ac:dyDescent="0.3">
      <c r="T211" s="20"/>
      <c r="U211" s="21"/>
      <c r="V211" s="20"/>
      <c r="W211" s="21"/>
    </row>
    <row r="212" spans="20:23" x14ac:dyDescent="0.3">
      <c r="T212" s="20"/>
      <c r="U212" s="21"/>
      <c r="V212" s="20"/>
      <c r="W212" s="21"/>
    </row>
    <row r="213" spans="20:23" x14ac:dyDescent="0.3">
      <c r="T213" s="20"/>
      <c r="U213" s="21"/>
      <c r="V213" s="20"/>
      <c r="W213" s="21"/>
    </row>
    <row r="214" spans="20:23" x14ac:dyDescent="0.3">
      <c r="T214" s="20"/>
      <c r="U214" s="21"/>
      <c r="V214" s="20"/>
      <c r="W214" s="21"/>
    </row>
    <row r="215" spans="20:23" x14ac:dyDescent="0.3">
      <c r="T215" s="20"/>
      <c r="U215" s="21"/>
      <c r="V215" s="20"/>
      <c r="W215" s="21"/>
    </row>
    <row r="216" spans="20:23" x14ac:dyDescent="0.3">
      <c r="T216" s="20"/>
      <c r="U216" s="21"/>
      <c r="V216" s="20"/>
      <c r="W216" s="21"/>
    </row>
    <row r="217" spans="20:23" x14ac:dyDescent="0.3">
      <c r="T217" s="20"/>
      <c r="U217" s="21"/>
      <c r="V217" s="20"/>
      <c r="W217" s="21"/>
    </row>
    <row r="218" spans="20:23" x14ac:dyDescent="0.3">
      <c r="T218" s="20"/>
      <c r="U218" s="21"/>
      <c r="V218" s="20"/>
      <c r="W218" s="21"/>
    </row>
    <row r="219" spans="20:23" x14ac:dyDescent="0.3">
      <c r="T219" s="20"/>
      <c r="U219" s="21"/>
      <c r="V219" s="20"/>
      <c r="W219" s="21"/>
    </row>
    <row r="220" spans="20:23" x14ac:dyDescent="0.3">
      <c r="T220" s="20"/>
      <c r="U220" s="21"/>
      <c r="V220" s="20"/>
      <c r="W220" s="21"/>
    </row>
    <row r="221" spans="20:23" x14ac:dyDescent="0.3">
      <c r="T221" s="20"/>
      <c r="U221" s="21"/>
      <c r="V221" s="20"/>
      <c r="W221" s="21"/>
    </row>
    <row r="222" spans="20:23" x14ac:dyDescent="0.3">
      <c r="T222" s="20"/>
      <c r="U222" s="21"/>
      <c r="V222" s="20"/>
      <c r="W222" s="21"/>
    </row>
    <row r="223" spans="20:23" x14ac:dyDescent="0.3">
      <c r="T223" s="20"/>
      <c r="U223" s="21"/>
      <c r="V223" s="20"/>
      <c r="W223" s="21"/>
    </row>
    <row r="224" spans="20:23" x14ac:dyDescent="0.3">
      <c r="T224" s="20"/>
      <c r="U224" s="21"/>
      <c r="V224" s="20"/>
      <c r="W224" s="21"/>
    </row>
    <row r="225" spans="20:23" x14ac:dyDescent="0.3">
      <c r="T225" s="20"/>
      <c r="U225" s="21"/>
      <c r="V225" s="20"/>
      <c r="W225" s="21"/>
    </row>
    <row r="226" spans="20:23" x14ac:dyDescent="0.3">
      <c r="T226" s="20"/>
      <c r="U226" s="21"/>
      <c r="V226" s="20"/>
      <c r="W226" s="21"/>
    </row>
    <row r="227" spans="20:23" x14ac:dyDescent="0.3">
      <c r="T227" s="20"/>
      <c r="U227" s="21"/>
      <c r="V227" s="20"/>
      <c r="W227" s="21"/>
    </row>
    <row r="228" spans="20:23" x14ac:dyDescent="0.3">
      <c r="T228" s="20"/>
      <c r="U228" s="21"/>
      <c r="V228" s="20"/>
      <c r="W228" s="21"/>
    </row>
    <row r="229" spans="20:23" x14ac:dyDescent="0.3">
      <c r="T229" s="20"/>
      <c r="U229" s="21"/>
      <c r="V229" s="20"/>
      <c r="W229" s="21"/>
    </row>
    <row r="230" spans="20:23" x14ac:dyDescent="0.3">
      <c r="T230" s="20"/>
      <c r="U230" s="21"/>
      <c r="V230" s="20"/>
      <c r="W230" s="21"/>
    </row>
    <row r="231" spans="20:23" x14ac:dyDescent="0.3">
      <c r="T231" s="20"/>
      <c r="U231" s="21"/>
      <c r="V231" s="20"/>
      <c r="W231" s="21"/>
    </row>
    <row r="232" spans="20:23" x14ac:dyDescent="0.3">
      <c r="T232" s="20"/>
      <c r="U232" s="21"/>
      <c r="V232" s="20"/>
      <c r="W232" s="21"/>
    </row>
    <row r="233" spans="20:23" x14ac:dyDescent="0.3">
      <c r="T233" s="20"/>
      <c r="U233" s="21"/>
      <c r="V233" s="20"/>
      <c r="W233" s="21"/>
    </row>
    <row r="234" spans="20:23" x14ac:dyDescent="0.3">
      <c r="T234" s="20"/>
      <c r="U234" s="21"/>
      <c r="V234" s="20"/>
      <c r="W234" s="21"/>
    </row>
    <row r="235" spans="20:23" x14ac:dyDescent="0.3">
      <c r="T235" s="20"/>
      <c r="U235" s="21"/>
      <c r="V235" s="20"/>
      <c r="W235" s="21"/>
    </row>
    <row r="236" spans="20:23" x14ac:dyDescent="0.3">
      <c r="T236" s="20"/>
      <c r="U236" s="21"/>
      <c r="V236" s="20"/>
      <c r="W236" s="21"/>
    </row>
    <row r="237" spans="20:23" x14ac:dyDescent="0.3">
      <c r="T237" s="20"/>
      <c r="U237" s="21"/>
      <c r="V237" s="20"/>
      <c r="W237" s="21"/>
    </row>
    <row r="238" spans="20:23" x14ac:dyDescent="0.3">
      <c r="T238" s="20"/>
      <c r="U238" s="21"/>
      <c r="V238" s="20"/>
      <c r="W238" s="21"/>
    </row>
    <row r="239" spans="20:23" x14ac:dyDescent="0.3">
      <c r="T239" s="20"/>
      <c r="U239" s="21"/>
      <c r="V239" s="20"/>
      <c r="W239" s="21"/>
    </row>
    <row r="240" spans="20:23" x14ac:dyDescent="0.3">
      <c r="T240" s="20"/>
      <c r="U240" s="21"/>
      <c r="V240" s="20"/>
      <c r="W240" s="21"/>
    </row>
    <row r="241" spans="20:23" x14ac:dyDescent="0.3">
      <c r="T241" s="20"/>
      <c r="U241" s="21"/>
      <c r="V241" s="20"/>
      <c r="W241" s="21"/>
    </row>
    <row r="242" spans="20:23" x14ac:dyDescent="0.3">
      <c r="T242" s="20"/>
      <c r="U242" s="21"/>
      <c r="V242" s="20"/>
      <c r="W242" s="21"/>
    </row>
    <row r="243" spans="20:23" x14ac:dyDescent="0.3">
      <c r="T243" s="20"/>
      <c r="U243" s="21"/>
      <c r="V243" s="20"/>
      <c r="W243" s="21"/>
    </row>
    <row r="244" spans="20:23" x14ac:dyDescent="0.3">
      <c r="T244" s="20"/>
      <c r="U244" s="21"/>
      <c r="V244" s="20"/>
      <c r="W244" s="21"/>
    </row>
    <row r="245" spans="20:23" x14ac:dyDescent="0.3">
      <c r="T245" s="20"/>
      <c r="U245" s="21"/>
      <c r="V245" s="20"/>
      <c r="W245" s="21"/>
    </row>
    <row r="246" spans="20:23" x14ac:dyDescent="0.3">
      <c r="T246" s="20"/>
      <c r="U246" s="21"/>
      <c r="V246" s="20"/>
      <c r="W246" s="21"/>
    </row>
    <row r="247" spans="20:23" x14ac:dyDescent="0.3">
      <c r="T247" s="20"/>
      <c r="U247" s="21"/>
      <c r="V247" s="20"/>
      <c r="W247" s="21"/>
    </row>
    <row r="248" spans="20:23" x14ac:dyDescent="0.3">
      <c r="T248" s="20"/>
      <c r="U248" s="21"/>
      <c r="V248" s="20"/>
      <c r="W248" s="21"/>
    </row>
    <row r="249" spans="20:23" x14ac:dyDescent="0.3">
      <c r="T249" s="20"/>
      <c r="U249" s="21"/>
      <c r="V249" s="20"/>
      <c r="W249" s="21"/>
    </row>
    <row r="250" spans="20:23" x14ac:dyDescent="0.3">
      <c r="T250" s="20"/>
      <c r="U250" s="21"/>
      <c r="V250" s="20"/>
      <c r="W250" s="21"/>
    </row>
    <row r="251" spans="20:23" x14ac:dyDescent="0.3">
      <c r="T251" s="20"/>
      <c r="U251" s="21"/>
      <c r="V251" s="20"/>
      <c r="W251" s="21"/>
    </row>
    <row r="252" spans="20:23" x14ac:dyDescent="0.3">
      <c r="T252" s="20"/>
      <c r="U252" s="21"/>
      <c r="V252" s="20"/>
      <c r="W252" s="22"/>
    </row>
    <row r="253" spans="20:23" x14ac:dyDescent="0.3">
      <c r="T253" s="20"/>
      <c r="U253" s="21"/>
      <c r="V253" s="20"/>
      <c r="W253" s="22"/>
    </row>
    <row r="254" spans="20:23" x14ac:dyDescent="0.3">
      <c r="T254" s="20"/>
      <c r="U254" s="21"/>
      <c r="V254" s="20"/>
      <c r="W254" s="22"/>
    </row>
    <row r="255" spans="20:23" x14ac:dyDescent="0.3">
      <c r="T255" s="20"/>
      <c r="U255" s="21"/>
      <c r="V255" s="20"/>
      <c r="W255" s="22"/>
    </row>
    <row r="256" spans="20:23" x14ac:dyDescent="0.3">
      <c r="T256" s="20"/>
      <c r="U256" s="21"/>
      <c r="V256" s="20"/>
      <c r="W256" s="22"/>
    </row>
    <row r="257" spans="20:23" x14ac:dyDescent="0.3">
      <c r="T257" s="20"/>
      <c r="U257" s="21"/>
      <c r="V257" s="20"/>
      <c r="W257" s="22"/>
    </row>
    <row r="258" spans="20:23" x14ac:dyDescent="0.3">
      <c r="T258" s="20"/>
      <c r="U258" s="21"/>
      <c r="V258" s="20"/>
      <c r="W258" s="22"/>
    </row>
    <row r="259" spans="20:23" x14ac:dyDescent="0.3">
      <c r="T259" s="20"/>
      <c r="U259" s="21"/>
      <c r="V259" s="20"/>
      <c r="W259" s="22"/>
    </row>
    <row r="260" spans="20:23" x14ac:dyDescent="0.3">
      <c r="T260" s="20"/>
      <c r="U260" s="21"/>
      <c r="V260" s="20"/>
      <c r="W260" s="22"/>
    </row>
    <row r="261" spans="20:23" x14ac:dyDescent="0.3">
      <c r="T261" s="20"/>
      <c r="U261" s="21"/>
      <c r="V261" s="20"/>
      <c r="W261" s="22"/>
    </row>
  </sheetData>
  <mergeCells count="15">
    <mergeCell ref="N14:V14"/>
    <mergeCell ref="Q3:V3"/>
    <mergeCell ref="D101:D104"/>
    <mergeCell ref="F99:G99"/>
    <mergeCell ref="H99:L99"/>
    <mergeCell ref="D65:D69"/>
    <mergeCell ref="G75:L75"/>
    <mergeCell ref="D77:D80"/>
    <mergeCell ref="D89:D92"/>
    <mergeCell ref="F87:L87"/>
    <mergeCell ref="D44:D47"/>
    <mergeCell ref="G42:L42"/>
    <mergeCell ref="D54:D57"/>
    <mergeCell ref="G53:L53"/>
    <mergeCell ref="G63:L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6"/>
  <sheetViews>
    <sheetView workbookViewId="0"/>
  </sheetViews>
  <sheetFormatPr defaultRowHeight="14.4" x14ac:dyDescent="0.3"/>
  <cols>
    <col min="3" max="3" width="23.5546875" customWidth="1"/>
    <col min="11" max="11" width="20" style="29" bestFit="1" customWidth="1"/>
    <col min="12" max="12" width="15.5546875" style="29" bestFit="1" customWidth="1"/>
    <col min="13" max="18" width="8" style="29" customWidth="1"/>
    <col min="19" max="19" width="5" style="29" customWidth="1"/>
    <col min="20" max="20" width="7" style="29" customWidth="1"/>
    <col min="21" max="21" width="10.77734375" bestFit="1" customWidth="1"/>
  </cols>
  <sheetData>
    <row r="1" spans="1:21" x14ac:dyDescent="0.3">
      <c r="A1" s="23" t="s">
        <v>44</v>
      </c>
      <c r="B1" s="23" t="s">
        <v>54</v>
      </c>
      <c r="C1" s="23" t="s">
        <v>40</v>
      </c>
      <c r="D1" s="23" t="s">
        <v>55</v>
      </c>
    </row>
    <row r="2" spans="1:21" x14ac:dyDescent="0.3">
      <c r="A2" s="24" t="s">
        <v>45</v>
      </c>
      <c r="B2" s="25">
        <v>2017</v>
      </c>
      <c r="C2" s="24" t="s">
        <v>41</v>
      </c>
      <c r="D2" s="25">
        <v>90000</v>
      </c>
      <c r="K2" s="29" t="s">
        <v>65</v>
      </c>
      <c r="L2" s="29" t="s">
        <v>64</v>
      </c>
      <c r="U2" s="29"/>
    </row>
    <row r="3" spans="1:21" x14ac:dyDescent="0.3">
      <c r="A3" s="24" t="s">
        <v>45</v>
      </c>
      <c r="B3" s="25">
        <v>2017</v>
      </c>
      <c r="C3" s="24" t="s">
        <v>48</v>
      </c>
      <c r="D3" s="25">
        <v>150003</v>
      </c>
      <c r="K3" s="29" t="s">
        <v>56</v>
      </c>
      <c r="L3" s="29">
        <v>2017</v>
      </c>
      <c r="M3" s="29">
        <v>2018</v>
      </c>
      <c r="N3" s="29">
        <v>2019</v>
      </c>
      <c r="O3" s="29">
        <v>2020</v>
      </c>
      <c r="P3" s="29">
        <v>2021</v>
      </c>
      <c r="Q3" s="29">
        <v>2022</v>
      </c>
      <c r="R3" s="29">
        <v>2023</v>
      </c>
      <c r="S3" s="29">
        <v>2024</v>
      </c>
      <c r="T3" s="29" t="s">
        <v>69</v>
      </c>
      <c r="U3" s="29" t="s">
        <v>57</v>
      </c>
    </row>
    <row r="4" spans="1:21" x14ac:dyDescent="0.3">
      <c r="A4" s="24" t="s">
        <v>45</v>
      </c>
      <c r="B4" s="25">
        <v>2017</v>
      </c>
      <c r="C4" s="24" t="s">
        <v>49</v>
      </c>
      <c r="D4" s="25">
        <v>299997</v>
      </c>
      <c r="K4" s="30" t="s">
        <v>45</v>
      </c>
      <c r="L4" s="27"/>
      <c r="M4" s="27"/>
      <c r="N4" s="27"/>
      <c r="O4" s="27"/>
      <c r="P4" s="27"/>
      <c r="Q4" s="27"/>
      <c r="R4" s="27"/>
      <c r="S4" s="27"/>
      <c r="T4" s="27"/>
      <c r="U4" s="27"/>
    </row>
    <row r="5" spans="1:21" x14ac:dyDescent="0.3">
      <c r="A5" s="24" t="s">
        <v>45</v>
      </c>
      <c r="B5" s="25">
        <v>2017</v>
      </c>
      <c r="C5" s="24" t="s">
        <v>52</v>
      </c>
      <c r="D5" s="25">
        <v>72000</v>
      </c>
      <c r="K5" s="31" t="s">
        <v>41</v>
      </c>
      <c r="L5" s="27">
        <v>90000</v>
      </c>
      <c r="M5" s="27">
        <v>240003</v>
      </c>
      <c r="N5" s="27">
        <v>299997</v>
      </c>
      <c r="O5" s="27">
        <v>299997</v>
      </c>
      <c r="P5" s="27">
        <v>299997</v>
      </c>
      <c r="Q5" s="27">
        <v>299997</v>
      </c>
      <c r="R5" s="27">
        <v>299997</v>
      </c>
      <c r="S5" s="27"/>
      <c r="T5" s="27"/>
      <c r="U5" s="27">
        <v>1829988</v>
      </c>
    </row>
    <row r="6" spans="1:21" x14ac:dyDescent="0.3">
      <c r="A6" s="24" t="s">
        <v>45</v>
      </c>
      <c r="B6" s="25">
        <v>2017</v>
      </c>
      <c r="C6" s="24" t="s">
        <v>66</v>
      </c>
      <c r="D6" s="25">
        <v>60003</v>
      </c>
      <c r="K6" s="31" t="s">
        <v>47</v>
      </c>
      <c r="L6" s="27">
        <v>60003</v>
      </c>
      <c r="M6" s="27">
        <v>160002</v>
      </c>
      <c r="N6" s="27">
        <v>199998</v>
      </c>
      <c r="O6" s="27">
        <v>199998</v>
      </c>
      <c r="P6" s="27">
        <v>199998</v>
      </c>
      <c r="Q6" s="27">
        <v>199998</v>
      </c>
      <c r="R6" s="27">
        <v>199998</v>
      </c>
      <c r="S6" s="27"/>
      <c r="T6" s="27"/>
      <c r="U6" s="27">
        <v>1219995</v>
      </c>
    </row>
    <row r="7" spans="1:21" x14ac:dyDescent="0.3">
      <c r="A7" s="24" t="s">
        <v>45</v>
      </c>
      <c r="B7" s="25">
        <v>2017</v>
      </c>
      <c r="C7" s="24" t="s">
        <v>47</v>
      </c>
      <c r="D7" s="25">
        <v>60003</v>
      </c>
      <c r="K7" s="31" t="s">
        <v>48</v>
      </c>
      <c r="L7" s="27">
        <v>150003</v>
      </c>
      <c r="M7" s="27">
        <v>399996</v>
      </c>
      <c r="N7" s="27">
        <v>500004</v>
      </c>
      <c r="O7" s="27">
        <v>500004</v>
      </c>
      <c r="P7" s="27">
        <v>500004</v>
      </c>
      <c r="Q7" s="27">
        <v>500004</v>
      </c>
      <c r="R7" s="27">
        <v>500004</v>
      </c>
      <c r="S7" s="27"/>
      <c r="T7" s="27"/>
      <c r="U7" s="27">
        <v>3050019</v>
      </c>
    </row>
    <row r="8" spans="1:21" x14ac:dyDescent="0.3">
      <c r="A8" s="24" t="s">
        <v>45</v>
      </c>
      <c r="B8" s="25">
        <v>2018</v>
      </c>
      <c r="C8" s="24" t="s">
        <v>41</v>
      </c>
      <c r="D8" s="25">
        <v>240003</v>
      </c>
      <c r="K8" s="31" t="s">
        <v>49</v>
      </c>
      <c r="L8" s="32">
        <v>299997</v>
      </c>
      <c r="M8" s="32">
        <v>800001</v>
      </c>
      <c r="N8" s="32">
        <v>999999</v>
      </c>
      <c r="O8" s="32">
        <v>999999</v>
      </c>
      <c r="P8" s="32">
        <v>999999</v>
      </c>
      <c r="Q8" s="32">
        <v>999999</v>
      </c>
      <c r="R8" s="32">
        <v>999999</v>
      </c>
      <c r="S8" s="27"/>
      <c r="T8" s="27"/>
      <c r="U8" s="27">
        <v>6099993</v>
      </c>
    </row>
    <row r="9" spans="1:21" x14ac:dyDescent="0.3">
      <c r="A9" s="24" t="s">
        <v>45</v>
      </c>
      <c r="B9" s="25">
        <v>2018</v>
      </c>
      <c r="C9" s="24" t="s">
        <v>48</v>
      </c>
      <c r="D9" s="25">
        <v>399996</v>
      </c>
      <c r="K9" s="31" t="s">
        <v>52</v>
      </c>
      <c r="L9" s="27">
        <v>72000</v>
      </c>
      <c r="M9" s="27">
        <v>191997</v>
      </c>
      <c r="N9" s="27">
        <v>240003</v>
      </c>
      <c r="O9" s="27">
        <v>240003</v>
      </c>
      <c r="P9" s="27">
        <v>240003</v>
      </c>
      <c r="Q9" s="27">
        <v>240003</v>
      </c>
      <c r="R9" s="27">
        <v>240003</v>
      </c>
      <c r="S9" s="27"/>
      <c r="T9" s="27"/>
      <c r="U9" s="27">
        <v>1464012</v>
      </c>
    </row>
    <row r="10" spans="1:21" x14ac:dyDescent="0.3">
      <c r="A10" s="24" t="s">
        <v>45</v>
      </c>
      <c r="B10" s="25">
        <v>2018</v>
      </c>
      <c r="C10" s="24" t="s">
        <v>49</v>
      </c>
      <c r="D10" s="25">
        <v>800001</v>
      </c>
      <c r="K10" s="31" t="s">
        <v>66</v>
      </c>
      <c r="L10" s="27">
        <v>60003</v>
      </c>
      <c r="M10" s="27">
        <v>160002</v>
      </c>
      <c r="N10" s="27">
        <v>199998</v>
      </c>
      <c r="O10" s="27">
        <v>199998</v>
      </c>
      <c r="P10" s="27">
        <v>199998</v>
      </c>
      <c r="Q10" s="27">
        <v>199998</v>
      </c>
      <c r="R10" s="27">
        <v>199998</v>
      </c>
      <c r="S10" s="27"/>
      <c r="T10" s="27"/>
      <c r="U10" s="27">
        <v>1219995</v>
      </c>
    </row>
    <row r="11" spans="1:21" x14ac:dyDescent="0.3">
      <c r="A11" s="24" t="s">
        <v>45</v>
      </c>
      <c r="B11" s="25">
        <v>2018</v>
      </c>
      <c r="C11" s="24" t="s">
        <v>52</v>
      </c>
      <c r="D11" s="25">
        <v>191997</v>
      </c>
      <c r="K11" s="30" t="s">
        <v>58</v>
      </c>
      <c r="L11" s="27">
        <v>732006</v>
      </c>
      <c r="M11" s="27">
        <v>1952001</v>
      </c>
      <c r="N11" s="27">
        <v>2439999</v>
      </c>
      <c r="O11" s="27">
        <v>2439999</v>
      </c>
      <c r="P11" s="27">
        <v>2439999</v>
      </c>
      <c r="Q11" s="27">
        <v>2439999</v>
      </c>
      <c r="R11" s="27">
        <v>2439999</v>
      </c>
      <c r="S11" s="27"/>
      <c r="T11" s="27"/>
      <c r="U11" s="27">
        <v>14884002</v>
      </c>
    </row>
    <row r="12" spans="1:21" x14ac:dyDescent="0.3">
      <c r="A12" s="24" t="s">
        <v>45</v>
      </c>
      <c r="B12" s="25">
        <v>2018</v>
      </c>
      <c r="C12" s="24" t="s">
        <v>66</v>
      </c>
      <c r="D12" s="25">
        <v>160002</v>
      </c>
      <c r="K12" s="30" t="s">
        <v>3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</row>
    <row r="13" spans="1:21" x14ac:dyDescent="0.3">
      <c r="A13" s="24" t="s">
        <v>45</v>
      </c>
      <c r="B13" s="25">
        <v>2018</v>
      </c>
      <c r="C13" s="24" t="s">
        <v>47</v>
      </c>
      <c r="D13" s="25">
        <v>160002</v>
      </c>
      <c r="K13" s="31" t="s">
        <v>42</v>
      </c>
      <c r="L13" s="27">
        <v>90000</v>
      </c>
      <c r="M13" s="27"/>
      <c r="N13" s="27"/>
      <c r="O13" s="27"/>
      <c r="P13" s="27"/>
      <c r="Q13" s="27"/>
      <c r="R13" s="27"/>
      <c r="S13" s="27"/>
      <c r="T13" s="27"/>
      <c r="U13" s="27">
        <v>90000</v>
      </c>
    </row>
    <row r="14" spans="1:21" x14ac:dyDescent="0.3">
      <c r="A14" s="24" t="s">
        <v>45</v>
      </c>
      <c r="B14" s="25">
        <v>2019</v>
      </c>
      <c r="C14" s="24" t="s">
        <v>41</v>
      </c>
      <c r="D14" s="25">
        <v>299997</v>
      </c>
      <c r="K14" s="31" t="s">
        <v>48</v>
      </c>
      <c r="L14" s="27">
        <v>250002</v>
      </c>
      <c r="M14" s="27"/>
      <c r="N14" s="27"/>
      <c r="O14" s="27"/>
      <c r="P14" s="27"/>
      <c r="Q14" s="27"/>
      <c r="R14" s="27"/>
      <c r="S14" s="27"/>
      <c r="T14" s="27"/>
      <c r="U14" s="27">
        <v>250002</v>
      </c>
    </row>
    <row r="15" spans="1:21" x14ac:dyDescent="0.3">
      <c r="A15" s="24" t="s">
        <v>45</v>
      </c>
      <c r="B15" s="25">
        <v>2019</v>
      </c>
      <c r="C15" s="24" t="s">
        <v>48</v>
      </c>
      <c r="D15" s="25">
        <v>500004</v>
      </c>
      <c r="K15" s="31" t="s">
        <v>49</v>
      </c>
      <c r="L15" s="32">
        <v>549999</v>
      </c>
      <c r="M15" s="27"/>
      <c r="N15" s="27"/>
      <c r="O15" s="27"/>
      <c r="P15" s="27"/>
      <c r="Q15" s="27"/>
      <c r="R15" s="27"/>
      <c r="S15" s="27"/>
      <c r="T15" s="27"/>
      <c r="U15" s="27">
        <v>549999</v>
      </c>
    </row>
    <row r="16" spans="1:21" x14ac:dyDescent="0.3">
      <c r="A16" s="24" t="s">
        <v>45</v>
      </c>
      <c r="B16" s="25">
        <v>2019</v>
      </c>
      <c r="C16" s="24" t="s">
        <v>49</v>
      </c>
      <c r="D16" s="25">
        <v>999999</v>
      </c>
      <c r="K16" s="31" t="s">
        <v>52</v>
      </c>
      <c r="L16" s="27">
        <v>112500</v>
      </c>
      <c r="M16" s="27"/>
      <c r="N16" s="27"/>
      <c r="O16" s="27"/>
      <c r="P16" s="27"/>
      <c r="Q16" s="27"/>
      <c r="R16" s="27"/>
      <c r="S16" s="27"/>
      <c r="T16" s="27"/>
      <c r="U16" s="27">
        <v>112500</v>
      </c>
    </row>
    <row r="17" spans="1:21" x14ac:dyDescent="0.3">
      <c r="A17" s="24" t="s">
        <v>45</v>
      </c>
      <c r="B17" s="25">
        <v>2019</v>
      </c>
      <c r="C17" s="24" t="s">
        <v>52</v>
      </c>
      <c r="D17" s="25">
        <v>240003</v>
      </c>
      <c r="K17" s="31" t="s">
        <v>66</v>
      </c>
      <c r="L17" s="27">
        <v>90000</v>
      </c>
      <c r="M17" s="27"/>
      <c r="N17" s="27"/>
      <c r="O17" s="27"/>
      <c r="P17" s="27"/>
      <c r="Q17" s="27"/>
      <c r="R17" s="27"/>
      <c r="S17" s="27"/>
      <c r="T17" s="27"/>
      <c r="U17" s="27">
        <v>90000</v>
      </c>
    </row>
    <row r="18" spans="1:21" x14ac:dyDescent="0.3">
      <c r="A18" s="24" t="s">
        <v>45</v>
      </c>
      <c r="B18" s="25">
        <v>2019</v>
      </c>
      <c r="C18" s="24" t="s">
        <v>66</v>
      </c>
      <c r="D18" s="25">
        <v>199998</v>
      </c>
      <c r="K18" s="30" t="s">
        <v>59</v>
      </c>
      <c r="L18" s="27">
        <v>1092501</v>
      </c>
      <c r="M18" s="27"/>
      <c r="N18" s="27"/>
      <c r="O18" s="27"/>
      <c r="P18" s="27"/>
      <c r="Q18" s="27"/>
      <c r="R18" s="27"/>
      <c r="S18" s="27"/>
      <c r="T18" s="27"/>
      <c r="U18" s="27">
        <v>1092501</v>
      </c>
    </row>
    <row r="19" spans="1:21" x14ac:dyDescent="0.3">
      <c r="A19" s="24" t="s">
        <v>45</v>
      </c>
      <c r="B19" s="25">
        <v>2019</v>
      </c>
      <c r="C19" s="24" t="s">
        <v>47</v>
      </c>
      <c r="D19" s="25">
        <v>199998</v>
      </c>
      <c r="K19" s="30" t="s">
        <v>39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</row>
    <row r="20" spans="1:21" x14ac:dyDescent="0.3">
      <c r="A20" s="24" t="s">
        <v>45</v>
      </c>
      <c r="B20" s="25">
        <v>2020</v>
      </c>
      <c r="C20" s="24" t="s">
        <v>41</v>
      </c>
      <c r="D20" s="25">
        <v>299997</v>
      </c>
      <c r="K20" s="31" t="s">
        <v>41</v>
      </c>
      <c r="L20" s="27">
        <v>50004</v>
      </c>
      <c r="M20" s="27">
        <v>83331</v>
      </c>
      <c r="N20" s="27">
        <v>83331</v>
      </c>
      <c r="O20" s="27">
        <v>83331</v>
      </c>
      <c r="P20" s="27">
        <v>83331</v>
      </c>
      <c r="Q20" s="27">
        <v>83331</v>
      </c>
      <c r="R20" s="27">
        <v>83331</v>
      </c>
      <c r="S20" s="27"/>
      <c r="T20" s="27"/>
      <c r="U20" s="27">
        <v>549990</v>
      </c>
    </row>
    <row r="21" spans="1:21" x14ac:dyDescent="0.3">
      <c r="A21" s="24" t="s">
        <v>45</v>
      </c>
      <c r="B21" s="25">
        <v>2020</v>
      </c>
      <c r="C21" s="24" t="s">
        <v>48</v>
      </c>
      <c r="D21" s="25">
        <v>500004</v>
      </c>
      <c r="K21" s="31" t="s">
        <v>73</v>
      </c>
      <c r="L21" s="27">
        <v>64998</v>
      </c>
      <c r="M21" s="27">
        <v>108333</v>
      </c>
      <c r="N21" s="27">
        <v>108333</v>
      </c>
      <c r="O21" s="27">
        <v>108333</v>
      </c>
      <c r="P21" s="27">
        <v>109692</v>
      </c>
      <c r="Q21" s="27">
        <v>108333</v>
      </c>
      <c r="R21" s="27">
        <v>108333</v>
      </c>
      <c r="S21" s="27"/>
      <c r="T21" s="27"/>
      <c r="U21" s="27">
        <v>716355</v>
      </c>
    </row>
    <row r="22" spans="1:21" x14ac:dyDescent="0.3">
      <c r="A22" s="24" t="s">
        <v>45</v>
      </c>
      <c r="B22" s="25">
        <v>2020</v>
      </c>
      <c r="C22" s="24" t="s">
        <v>49</v>
      </c>
      <c r="D22" s="25">
        <v>999999</v>
      </c>
      <c r="K22" s="31" t="s">
        <v>68</v>
      </c>
      <c r="L22" s="27">
        <v>136432</v>
      </c>
      <c r="M22" s="27">
        <v>227382</v>
      </c>
      <c r="N22" s="27">
        <v>227382</v>
      </c>
      <c r="O22" s="27">
        <v>227382</v>
      </c>
      <c r="P22" s="27">
        <v>233334</v>
      </c>
      <c r="Q22" s="27">
        <v>227382</v>
      </c>
      <c r="R22" s="27">
        <v>227382</v>
      </c>
      <c r="S22" s="27"/>
      <c r="T22" s="27"/>
      <c r="U22" s="27">
        <v>1506676</v>
      </c>
    </row>
    <row r="23" spans="1:21" x14ac:dyDescent="0.3">
      <c r="A23" s="24" t="s">
        <v>45</v>
      </c>
      <c r="B23" s="25">
        <v>2020</v>
      </c>
      <c r="C23" s="24" t="s">
        <v>52</v>
      </c>
      <c r="D23" s="25">
        <v>240003</v>
      </c>
      <c r="K23" s="31" t="s">
        <v>48</v>
      </c>
      <c r="L23" s="27">
        <v>299997</v>
      </c>
      <c r="M23" s="27">
        <v>500004</v>
      </c>
      <c r="N23" s="27">
        <v>500004</v>
      </c>
      <c r="O23" s="27">
        <v>500004</v>
      </c>
      <c r="P23" s="27">
        <v>500004</v>
      </c>
      <c r="Q23" s="27">
        <v>500004</v>
      </c>
      <c r="R23" s="27">
        <v>500004</v>
      </c>
      <c r="S23" s="27"/>
      <c r="T23" s="27"/>
      <c r="U23" s="27">
        <v>3300021</v>
      </c>
    </row>
    <row r="24" spans="1:21" x14ac:dyDescent="0.3">
      <c r="A24" s="24" t="s">
        <v>45</v>
      </c>
      <c r="B24" s="25">
        <v>2020</v>
      </c>
      <c r="C24" s="24" t="s">
        <v>66</v>
      </c>
      <c r="D24" s="25">
        <v>199998</v>
      </c>
      <c r="K24" s="31" t="s">
        <v>50</v>
      </c>
      <c r="L24" s="27">
        <v>450000</v>
      </c>
      <c r="M24" s="27">
        <v>749997</v>
      </c>
      <c r="N24" s="27">
        <v>749997</v>
      </c>
      <c r="O24" s="27">
        <v>749997</v>
      </c>
      <c r="P24" s="27">
        <v>749997</v>
      </c>
      <c r="Q24" s="27">
        <v>749997</v>
      </c>
      <c r="R24" s="27">
        <v>749997</v>
      </c>
      <c r="S24" s="27"/>
      <c r="T24" s="27"/>
      <c r="U24" s="27">
        <v>4949982</v>
      </c>
    </row>
    <row r="25" spans="1:21" x14ac:dyDescent="0.3">
      <c r="A25" s="24" t="s">
        <v>45</v>
      </c>
      <c r="B25" s="25">
        <v>2020</v>
      </c>
      <c r="C25" s="24" t="s">
        <v>47</v>
      </c>
      <c r="D25" s="25">
        <v>199998</v>
      </c>
      <c r="K25" s="31" t="s">
        <v>52</v>
      </c>
      <c r="L25" s="27">
        <v>119997</v>
      </c>
      <c r="M25" s="27">
        <v>199998</v>
      </c>
      <c r="N25" s="27">
        <v>199998</v>
      </c>
      <c r="O25" s="27">
        <v>199998</v>
      </c>
      <c r="P25" s="27">
        <v>199998</v>
      </c>
      <c r="Q25" s="27">
        <v>199998</v>
      </c>
      <c r="R25" s="27">
        <v>199998</v>
      </c>
      <c r="S25" s="27"/>
      <c r="T25" s="27"/>
      <c r="U25" s="27">
        <v>1319985</v>
      </c>
    </row>
    <row r="26" spans="1:21" x14ac:dyDescent="0.3">
      <c r="A26" s="24" t="s">
        <v>45</v>
      </c>
      <c r="B26" s="25">
        <v>2021</v>
      </c>
      <c r="C26" s="24" t="s">
        <v>41</v>
      </c>
      <c r="D26" s="25">
        <v>299997</v>
      </c>
      <c r="K26" s="31" t="s">
        <v>66</v>
      </c>
      <c r="L26" s="27">
        <v>119997</v>
      </c>
      <c r="M26" s="27">
        <v>199998</v>
      </c>
      <c r="N26" s="27">
        <v>199998</v>
      </c>
      <c r="O26" s="27">
        <v>199998</v>
      </c>
      <c r="P26" s="27">
        <v>199998</v>
      </c>
      <c r="Q26" s="27">
        <v>199998</v>
      </c>
      <c r="R26" s="27">
        <v>199998</v>
      </c>
      <c r="S26" s="27"/>
      <c r="T26" s="27"/>
      <c r="U26" s="27">
        <v>1319985</v>
      </c>
    </row>
    <row r="27" spans="1:21" x14ac:dyDescent="0.3">
      <c r="A27" s="24" t="s">
        <v>45</v>
      </c>
      <c r="B27" s="25">
        <v>2021</v>
      </c>
      <c r="C27" s="24" t="s">
        <v>48</v>
      </c>
      <c r="D27" s="25">
        <v>500004</v>
      </c>
      <c r="K27" s="30" t="s">
        <v>61</v>
      </c>
      <c r="L27" s="27">
        <v>1241425</v>
      </c>
      <c r="M27" s="27">
        <v>2069043</v>
      </c>
      <c r="N27" s="27">
        <v>2069043</v>
      </c>
      <c r="O27" s="27">
        <v>2069043</v>
      </c>
      <c r="P27" s="27">
        <v>2076354</v>
      </c>
      <c r="Q27" s="27">
        <v>2069043</v>
      </c>
      <c r="R27" s="27">
        <v>2069043</v>
      </c>
      <c r="S27" s="27"/>
      <c r="T27" s="27"/>
      <c r="U27" s="27">
        <v>13662994</v>
      </c>
    </row>
    <row r="28" spans="1:21" x14ac:dyDescent="0.3">
      <c r="A28" s="24" t="s">
        <v>45</v>
      </c>
      <c r="B28" s="25">
        <v>2021</v>
      </c>
      <c r="C28" s="24" t="s">
        <v>49</v>
      </c>
      <c r="D28" s="25">
        <v>999999</v>
      </c>
      <c r="K28" s="30" t="s">
        <v>46</v>
      </c>
      <c r="L28" s="27"/>
      <c r="M28" s="27"/>
      <c r="N28" s="27"/>
      <c r="O28" s="27"/>
      <c r="P28" s="27"/>
      <c r="Q28" s="27"/>
      <c r="R28" s="27"/>
      <c r="S28" s="27"/>
      <c r="T28" s="27"/>
      <c r="U28" s="27"/>
    </row>
    <row r="29" spans="1:21" x14ac:dyDescent="0.3">
      <c r="A29" s="24" t="s">
        <v>45</v>
      </c>
      <c r="B29" s="25">
        <v>2021</v>
      </c>
      <c r="C29" s="24" t="s">
        <v>52</v>
      </c>
      <c r="D29" s="25">
        <v>240003</v>
      </c>
      <c r="K29" s="31" t="s">
        <v>41</v>
      </c>
      <c r="L29" s="27">
        <v>64998</v>
      </c>
      <c r="M29" s="27">
        <v>97497</v>
      </c>
      <c r="N29" s="27">
        <v>162504</v>
      </c>
      <c r="O29" s="27">
        <v>162504</v>
      </c>
      <c r="P29" s="27">
        <v>162504</v>
      </c>
      <c r="Q29" s="27">
        <v>162504</v>
      </c>
      <c r="R29" s="27">
        <v>162504</v>
      </c>
      <c r="S29" s="27"/>
      <c r="T29" s="27"/>
      <c r="U29" s="27">
        <v>975015</v>
      </c>
    </row>
    <row r="30" spans="1:21" x14ac:dyDescent="0.3">
      <c r="A30" s="24" t="s">
        <v>45</v>
      </c>
      <c r="B30" s="25">
        <v>2021</v>
      </c>
      <c r="C30" s="24" t="s">
        <v>66</v>
      </c>
      <c r="D30" s="25">
        <v>199998</v>
      </c>
      <c r="K30" s="31" t="s">
        <v>47</v>
      </c>
      <c r="L30" s="27">
        <v>64998</v>
      </c>
      <c r="M30" s="27">
        <v>97497</v>
      </c>
      <c r="N30" s="27">
        <v>162504</v>
      </c>
      <c r="O30" s="27">
        <v>162504</v>
      </c>
      <c r="P30" s="27">
        <v>162504</v>
      </c>
      <c r="Q30" s="27">
        <v>162504</v>
      </c>
      <c r="R30" s="27">
        <v>162504</v>
      </c>
      <c r="S30" s="27"/>
      <c r="T30" s="27"/>
      <c r="U30" s="27">
        <v>975015</v>
      </c>
    </row>
    <row r="31" spans="1:21" x14ac:dyDescent="0.3">
      <c r="A31" s="24" t="s">
        <v>45</v>
      </c>
      <c r="B31" s="25">
        <v>2021</v>
      </c>
      <c r="C31" s="24" t="s">
        <v>47</v>
      </c>
      <c r="D31" s="25">
        <v>199998</v>
      </c>
      <c r="K31" s="31" t="s">
        <v>48</v>
      </c>
      <c r="L31" s="27">
        <v>199998</v>
      </c>
      <c r="M31" s="27">
        <v>299997</v>
      </c>
      <c r="N31" s="27">
        <v>500004</v>
      </c>
      <c r="O31" s="27">
        <v>500004</v>
      </c>
      <c r="P31" s="27">
        <v>500004</v>
      </c>
      <c r="Q31" s="27">
        <v>500004</v>
      </c>
      <c r="R31" s="27">
        <v>500004</v>
      </c>
      <c r="S31" s="27"/>
      <c r="T31" s="27"/>
      <c r="U31" s="27">
        <v>3000015</v>
      </c>
    </row>
    <row r="32" spans="1:21" x14ac:dyDescent="0.3">
      <c r="A32" s="24" t="s">
        <v>45</v>
      </c>
      <c r="B32" s="25">
        <v>2022</v>
      </c>
      <c r="C32" s="24" t="s">
        <v>41</v>
      </c>
      <c r="D32" s="25">
        <v>299997</v>
      </c>
      <c r="K32" s="31" t="s">
        <v>51</v>
      </c>
      <c r="L32" s="27">
        <v>299997</v>
      </c>
      <c r="M32" s="27">
        <v>450000</v>
      </c>
      <c r="N32" s="27">
        <v>749997</v>
      </c>
      <c r="O32" s="27">
        <v>749997</v>
      </c>
      <c r="P32" s="27">
        <v>749997</v>
      </c>
      <c r="Q32" s="27">
        <v>749997</v>
      </c>
      <c r="R32" s="27">
        <v>749997</v>
      </c>
      <c r="S32" s="27"/>
      <c r="T32" s="27"/>
      <c r="U32" s="27">
        <v>4499982</v>
      </c>
    </row>
    <row r="33" spans="1:21" x14ac:dyDescent="0.3">
      <c r="A33" s="24" t="s">
        <v>45</v>
      </c>
      <c r="B33" s="25">
        <v>2022</v>
      </c>
      <c r="C33" s="24" t="s">
        <v>48</v>
      </c>
      <c r="D33" s="25">
        <v>500004</v>
      </c>
      <c r="K33" s="31" t="s">
        <v>52</v>
      </c>
      <c r="L33" s="27">
        <v>78003</v>
      </c>
      <c r="M33" s="27">
        <v>117000</v>
      </c>
      <c r="N33" s="27">
        <v>195003</v>
      </c>
      <c r="O33" s="27">
        <v>195003</v>
      </c>
      <c r="P33" s="27">
        <v>195003</v>
      </c>
      <c r="Q33" s="27">
        <v>195003</v>
      </c>
      <c r="R33" s="27">
        <v>195003</v>
      </c>
      <c r="S33" s="27"/>
      <c r="T33" s="27"/>
      <c r="U33" s="27">
        <v>1170018</v>
      </c>
    </row>
    <row r="34" spans="1:21" x14ac:dyDescent="0.3">
      <c r="A34" s="24" t="s">
        <v>45</v>
      </c>
      <c r="B34" s="25">
        <v>2022</v>
      </c>
      <c r="C34" s="24" t="s">
        <v>49</v>
      </c>
      <c r="D34" s="25">
        <v>999999</v>
      </c>
      <c r="K34" s="31" t="s">
        <v>66</v>
      </c>
      <c r="L34" s="27">
        <v>64998</v>
      </c>
      <c r="M34" s="27">
        <v>97497</v>
      </c>
      <c r="N34" s="27">
        <v>162504</v>
      </c>
      <c r="O34" s="27">
        <v>162504</v>
      </c>
      <c r="P34" s="27">
        <v>162504</v>
      </c>
      <c r="Q34" s="27">
        <v>162504</v>
      </c>
      <c r="R34" s="27">
        <v>162504</v>
      </c>
      <c r="S34" s="27"/>
      <c r="T34" s="27"/>
      <c r="U34" s="27">
        <v>975015</v>
      </c>
    </row>
    <row r="35" spans="1:21" x14ac:dyDescent="0.3">
      <c r="A35" s="24" t="s">
        <v>45</v>
      </c>
      <c r="B35" s="25">
        <v>2022</v>
      </c>
      <c r="C35" s="24" t="s">
        <v>52</v>
      </c>
      <c r="D35" s="25">
        <v>240003</v>
      </c>
      <c r="K35" s="30" t="s">
        <v>62</v>
      </c>
      <c r="L35" s="27">
        <v>772992</v>
      </c>
      <c r="M35" s="27">
        <v>1159488</v>
      </c>
      <c r="N35" s="27">
        <v>1932516</v>
      </c>
      <c r="O35" s="27">
        <v>1932516</v>
      </c>
      <c r="P35" s="27">
        <v>1932516</v>
      </c>
      <c r="Q35" s="27">
        <v>1932516</v>
      </c>
      <c r="R35" s="27">
        <v>1932516</v>
      </c>
      <c r="S35" s="27"/>
      <c r="T35" s="27"/>
      <c r="U35" s="27">
        <v>11595060</v>
      </c>
    </row>
    <row r="36" spans="1:21" x14ac:dyDescent="0.3">
      <c r="A36" s="24" t="s">
        <v>45</v>
      </c>
      <c r="B36" s="25">
        <v>2022</v>
      </c>
      <c r="C36" s="24" t="s">
        <v>66</v>
      </c>
      <c r="D36" s="25">
        <v>199998</v>
      </c>
      <c r="K36" s="30" t="s">
        <v>13</v>
      </c>
      <c r="L36" s="27"/>
      <c r="M36" s="27"/>
      <c r="N36" s="27"/>
      <c r="O36" s="27"/>
      <c r="P36" s="27"/>
      <c r="Q36" s="27"/>
      <c r="R36" s="27"/>
      <c r="S36" s="27"/>
      <c r="T36" s="27"/>
      <c r="U36" s="27"/>
    </row>
    <row r="37" spans="1:21" x14ac:dyDescent="0.3">
      <c r="A37" s="24" t="s">
        <v>45</v>
      </c>
      <c r="B37" s="25">
        <v>2022</v>
      </c>
      <c r="C37" s="24" t="s">
        <v>47</v>
      </c>
      <c r="D37" s="25">
        <v>199998</v>
      </c>
      <c r="K37" s="31" t="s">
        <v>41</v>
      </c>
      <c r="L37" s="27">
        <v>266236</v>
      </c>
      <c r="M37" s="27">
        <v>266236</v>
      </c>
      <c r="N37" s="27">
        <v>266236</v>
      </c>
      <c r="O37" s="27">
        <v>266236</v>
      </c>
      <c r="P37" s="27">
        <v>266236</v>
      </c>
      <c r="Q37" s="27">
        <v>266236</v>
      </c>
      <c r="R37" s="27">
        <v>266236</v>
      </c>
      <c r="S37" s="27">
        <v>5473</v>
      </c>
      <c r="T37" s="27"/>
      <c r="U37" s="27">
        <v>1869125</v>
      </c>
    </row>
    <row r="38" spans="1:21" x14ac:dyDescent="0.3">
      <c r="A38" s="24" t="s">
        <v>45</v>
      </c>
      <c r="B38" s="25">
        <v>2023</v>
      </c>
      <c r="C38" s="24" t="s">
        <v>41</v>
      </c>
      <c r="D38" s="25">
        <v>299997</v>
      </c>
      <c r="K38" s="31" t="s">
        <v>47</v>
      </c>
      <c r="L38" s="27">
        <v>284377</v>
      </c>
      <c r="M38" s="27">
        <v>284377</v>
      </c>
      <c r="N38" s="27">
        <v>284377</v>
      </c>
      <c r="O38" s="27">
        <v>284377</v>
      </c>
      <c r="P38" s="27">
        <v>284377</v>
      </c>
      <c r="Q38" s="27">
        <v>284377</v>
      </c>
      <c r="R38" s="27">
        <v>284377</v>
      </c>
      <c r="S38" s="27">
        <v>0</v>
      </c>
      <c r="T38" s="27"/>
      <c r="U38" s="27">
        <v>1990639</v>
      </c>
    </row>
    <row r="39" spans="1:21" x14ac:dyDescent="0.3">
      <c r="A39" s="24" t="s">
        <v>45</v>
      </c>
      <c r="B39" s="25">
        <v>2023</v>
      </c>
      <c r="C39" s="24" t="s">
        <v>48</v>
      </c>
      <c r="D39" s="25">
        <v>500004</v>
      </c>
      <c r="K39" s="31" t="s">
        <v>48</v>
      </c>
      <c r="L39" s="27">
        <v>446934</v>
      </c>
      <c r="M39" s="27">
        <v>446934</v>
      </c>
      <c r="N39" s="27">
        <v>446934</v>
      </c>
      <c r="O39" s="27">
        <v>446934</v>
      </c>
      <c r="P39" s="27">
        <v>446934</v>
      </c>
      <c r="Q39" s="27">
        <v>446934</v>
      </c>
      <c r="R39" s="27">
        <v>446934</v>
      </c>
      <c r="S39" s="27">
        <v>0</v>
      </c>
      <c r="T39" s="27"/>
      <c r="U39" s="27">
        <v>3128538</v>
      </c>
    </row>
    <row r="40" spans="1:21" x14ac:dyDescent="0.3">
      <c r="A40" s="24" t="s">
        <v>45</v>
      </c>
      <c r="B40" s="25">
        <v>2023</v>
      </c>
      <c r="C40" s="24" t="s">
        <v>49</v>
      </c>
      <c r="D40" s="25">
        <v>999999</v>
      </c>
      <c r="K40" s="31" t="s">
        <v>51</v>
      </c>
      <c r="L40" s="27">
        <v>489753</v>
      </c>
      <c r="M40" s="27">
        <v>489753</v>
      </c>
      <c r="N40" s="27">
        <v>489753</v>
      </c>
      <c r="O40" s="27">
        <v>489753</v>
      </c>
      <c r="P40" s="27">
        <v>489753</v>
      </c>
      <c r="Q40" s="27">
        <v>489753</v>
      </c>
      <c r="R40" s="27">
        <v>489753</v>
      </c>
      <c r="S40" s="27">
        <v>0</v>
      </c>
      <c r="T40" s="27"/>
      <c r="U40" s="27">
        <v>3428271</v>
      </c>
    </row>
    <row r="41" spans="1:21" x14ac:dyDescent="0.3">
      <c r="A41" s="24" t="s">
        <v>45</v>
      </c>
      <c r="B41" s="25">
        <v>2023</v>
      </c>
      <c r="C41" s="24" t="s">
        <v>52</v>
      </c>
      <c r="D41" s="25">
        <v>240003</v>
      </c>
      <c r="K41" s="31" t="s">
        <v>52</v>
      </c>
      <c r="L41" s="27">
        <v>298950</v>
      </c>
      <c r="M41" s="27">
        <v>298950</v>
      </c>
      <c r="N41" s="27">
        <v>298950</v>
      </c>
      <c r="O41" s="27">
        <v>298950</v>
      </c>
      <c r="P41" s="27">
        <v>298950</v>
      </c>
      <c r="Q41" s="27">
        <v>298950</v>
      </c>
      <c r="R41" s="27">
        <v>298950</v>
      </c>
      <c r="S41" s="27">
        <v>0</v>
      </c>
      <c r="T41" s="27"/>
      <c r="U41" s="27">
        <v>2092650</v>
      </c>
    </row>
    <row r="42" spans="1:21" x14ac:dyDescent="0.3">
      <c r="A42" s="24" t="s">
        <v>45</v>
      </c>
      <c r="B42" s="25">
        <v>2023</v>
      </c>
      <c r="C42" s="24" t="s">
        <v>66</v>
      </c>
      <c r="D42" s="25">
        <v>199998</v>
      </c>
      <c r="K42" s="31" t="s">
        <v>66</v>
      </c>
      <c r="L42" s="27">
        <v>137745</v>
      </c>
      <c r="M42" s="27">
        <v>136326</v>
      </c>
      <c r="N42" s="27">
        <v>136326</v>
      </c>
      <c r="O42" s="27">
        <v>136326</v>
      </c>
      <c r="P42" s="27">
        <v>136326</v>
      </c>
      <c r="Q42" s="27">
        <v>136326</v>
      </c>
      <c r="R42" s="27">
        <v>137745</v>
      </c>
      <c r="S42" s="27">
        <v>0</v>
      </c>
      <c r="T42" s="27"/>
      <c r="U42" s="27">
        <v>957120</v>
      </c>
    </row>
    <row r="43" spans="1:21" x14ac:dyDescent="0.3">
      <c r="A43" s="24" t="s">
        <v>45</v>
      </c>
      <c r="B43" s="25">
        <v>2023</v>
      </c>
      <c r="C43" s="24" t="s">
        <v>47</v>
      </c>
      <c r="D43" s="25">
        <v>199998</v>
      </c>
      <c r="K43" s="30" t="s">
        <v>60</v>
      </c>
      <c r="L43" s="27">
        <v>1923995</v>
      </c>
      <c r="M43" s="27">
        <v>1922576</v>
      </c>
      <c r="N43" s="27">
        <v>1922576</v>
      </c>
      <c r="O43" s="27">
        <v>1922576</v>
      </c>
      <c r="P43" s="27">
        <v>1922576</v>
      </c>
      <c r="Q43" s="27">
        <v>1922576</v>
      </c>
      <c r="R43" s="27">
        <v>1923995</v>
      </c>
      <c r="S43" s="27">
        <v>5473</v>
      </c>
      <c r="T43" s="27"/>
      <c r="U43" s="27">
        <v>13466343</v>
      </c>
    </row>
    <row r="44" spans="1:21" x14ac:dyDescent="0.3">
      <c r="A44" s="24" t="s">
        <v>3</v>
      </c>
      <c r="B44" s="25">
        <v>2017</v>
      </c>
      <c r="C44" s="24" t="s">
        <v>48</v>
      </c>
      <c r="D44" s="25">
        <v>250002</v>
      </c>
      <c r="K44" s="30" t="s">
        <v>16</v>
      </c>
      <c r="L44" s="27"/>
      <c r="M44" s="27"/>
      <c r="N44" s="27"/>
      <c r="O44" s="27"/>
      <c r="P44" s="27"/>
      <c r="Q44" s="27"/>
      <c r="R44" s="27"/>
      <c r="S44" s="27"/>
      <c r="T44" s="27"/>
      <c r="U44" s="27"/>
    </row>
    <row r="45" spans="1:21" x14ac:dyDescent="0.3">
      <c r="A45" s="24" t="s">
        <v>3</v>
      </c>
      <c r="B45" s="25">
        <v>2017</v>
      </c>
      <c r="C45" s="24" t="s">
        <v>49</v>
      </c>
      <c r="D45" s="25">
        <v>549999</v>
      </c>
      <c r="K45" s="31" t="s">
        <v>41</v>
      </c>
      <c r="L45" s="27">
        <v>124429</v>
      </c>
      <c r="M45" s="27">
        <v>124429</v>
      </c>
      <c r="N45" s="27">
        <v>85109</v>
      </c>
      <c r="O45" s="27">
        <v>85109</v>
      </c>
      <c r="P45" s="27">
        <v>85109</v>
      </c>
      <c r="Q45" s="27">
        <v>85109</v>
      </c>
      <c r="R45" s="27">
        <v>85109</v>
      </c>
      <c r="S45" s="27">
        <v>2358</v>
      </c>
      <c r="T45" s="27"/>
      <c r="U45" s="27">
        <v>676761</v>
      </c>
    </row>
    <row r="46" spans="1:21" x14ac:dyDescent="0.3">
      <c r="A46" s="24" t="s">
        <v>3</v>
      </c>
      <c r="B46" s="25">
        <v>2017</v>
      </c>
      <c r="C46" s="24" t="s">
        <v>52</v>
      </c>
      <c r="D46" s="25">
        <v>112500</v>
      </c>
      <c r="K46" s="31" t="s">
        <v>47</v>
      </c>
      <c r="L46" s="27">
        <v>132926</v>
      </c>
      <c r="M46" s="27">
        <v>132926</v>
      </c>
      <c r="N46" s="27">
        <v>90921</v>
      </c>
      <c r="O46" s="27">
        <v>90921</v>
      </c>
      <c r="P46" s="27">
        <v>90921</v>
      </c>
      <c r="Q46" s="27">
        <v>90921</v>
      </c>
      <c r="R46" s="27">
        <v>90921</v>
      </c>
      <c r="S46" s="27">
        <v>0</v>
      </c>
      <c r="T46" s="27"/>
      <c r="U46" s="27">
        <v>720457</v>
      </c>
    </row>
    <row r="47" spans="1:21" x14ac:dyDescent="0.3">
      <c r="A47" s="24" t="s">
        <v>3</v>
      </c>
      <c r="B47" s="25">
        <v>2017</v>
      </c>
      <c r="C47" s="24" t="s">
        <v>66</v>
      </c>
      <c r="D47" s="25">
        <v>90000</v>
      </c>
      <c r="K47" s="31" t="s">
        <v>48</v>
      </c>
      <c r="L47" s="27">
        <v>175434</v>
      </c>
      <c r="M47" s="27">
        <v>175434</v>
      </c>
      <c r="N47" s="27">
        <v>119998</v>
      </c>
      <c r="O47" s="27">
        <v>119998</v>
      </c>
      <c r="P47" s="27">
        <v>119998</v>
      </c>
      <c r="Q47" s="27">
        <v>119998</v>
      </c>
      <c r="R47" s="27">
        <v>119998</v>
      </c>
      <c r="S47" s="27">
        <v>0</v>
      </c>
      <c r="T47" s="27"/>
      <c r="U47" s="27">
        <v>950858</v>
      </c>
    </row>
    <row r="48" spans="1:21" x14ac:dyDescent="0.3">
      <c r="A48" s="24" t="s">
        <v>3</v>
      </c>
      <c r="B48" s="25">
        <v>2017</v>
      </c>
      <c r="C48" s="24" t="s">
        <v>42</v>
      </c>
      <c r="D48" s="25">
        <v>90000</v>
      </c>
      <c r="K48" s="31" t="s">
        <v>49</v>
      </c>
      <c r="L48" s="27">
        <v>237600</v>
      </c>
      <c r="M48" s="27">
        <v>237600</v>
      </c>
      <c r="N48" s="27">
        <v>162522</v>
      </c>
      <c r="O48" s="27">
        <v>162522</v>
      </c>
      <c r="P48" s="27">
        <v>162522</v>
      </c>
      <c r="Q48" s="27">
        <v>162522</v>
      </c>
      <c r="R48" s="27">
        <v>162522</v>
      </c>
      <c r="S48" s="27">
        <v>0</v>
      </c>
      <c r="T48" s="27"/>
      <c r="U48" s="27">
        <v>1287810</v>
      </c>
    </row>
    <row r="49" spans="1:21" x14ac:dyDescent="0.3">
      <c r="A49" s="24" t="s">
        <v>13</v>
      </c>
      <c r="B49" s="25">
        <v>2017</v>
      </c>
      <c r="C49" s="24" t="s">
        <v>41</v>
      </c>
      <c r="D49" s="25">
        <v>266236</v>
      </c>
      <c r="K49" s="31" t="s">
        <v>52</v>
      </c>
      <c r="L49" s="27">
        <v>116453</v>
      </c>
      <c r="M49" s="27">
        <v>116453</v>
      </c>
      <c r="N49" s="27">
        <v>79654</v>
      </c>
      <c r="O49" s="27">
        <v>79654</v>
      </c>
      <c r="P49" s="27">
        <v>79654</v>
      </c>
      <c r="Q49" s="27">
        <v>79654</v>
      </c>
      <c r="R49" s="27">
        <v>79654</v>
      </c>
      <c r="S49" s="27">
        <v>0</v>
      </c>
      <c r="T49" s="27"/>
      <c r="U49" s="27">
        <v>631176</v>
      </c>
    </row>
    <row r="50" spans="1:21" x14ac:dyDescent="0.3">
      <c r="A50" s="24" t="s">
        <v>13</v>
      </c>
      <c r="B50" s="25">
        <v>2017</v>
      </c>
      <c r="C50" s="24" t="s">
        <v>48</v>
      </c>
      <c r="D50" s="25">
        <v>446934</v>
      </c>
      <c r="K50" s="31" t="s">
        <v>66</v>
      </c>
      <c r="L50" s="27">
        <v>80369</v>
      </c>
      <c r="M50" s="27">
        <v>78157</v>
      </c>
      <c r="N50" s="27">
        <v>53459</v>
      </c>
      <c r="O50" s="27">
        <v>53459</v>
      </c>
      <c r="P50" s="27">
        <v>53459</v>
      </c>
      <c r="Q50" s="27">
        <v>53459</v>
      </c>
      <c r="R50" s="27">
        <v>54972</v>
      </c>
      <c r="S50" s="27">
        <v>0</v>
      </c>
      <c r="T50" s="27"/>
      <c r="U50" s="27">
        <v>427334</v>
      </c>
    </row>
    <row r="51" spans="1:21" x14ac:dyDescent="0.3">
      <c r="A51" s="24" t="s">
        <v>13</v>
      </c>
      <c r="B51" s="25">
        <v>2017</v>
      </c>
      <c r="C51" s="24" t="s">
        <v>51</v>
      </c>
      <c r="D51" s="25">
        <v>489753</v>
      </c>
      <c r="K51" s="30" t="s">
        <v>63</v>
      </c>
      <c r="L51" s="27">
        <v>867211</v>
      </c>
      <c r="M51" s="27">
        <v>864999</v>
      </c>
      <c r="N51" s="27">
        <v>591663</v>
      </c>
      <c r="O51" s="27">
        <v>591663</v>
      </c>
      <c r="P51" s="27">
        <v>591663</v>
      </c>
      <c r="Q51" s="27">
        <v>591663</v>
      </c>
      <c r="R51" s="27">
        <v>593176</v>
      </c>
      <c r="S51" s="27">
        <v>2358</v>
      </c>
      <c r="T51" s="27"/>
      <c r="U51" s="27">
        <v>4694396</v>
      </c>
    </row>
    <row r="52" spans="1:21" x14ac:dyDescent="0.3">
      <c r="A52" s="24" t="s">
        <v>13</v>
      </c>
      <c r="B52" s="25">
        <v>2017</v>
      </c>
      <c r="C52" s="24" t="s">
        <v>52</v>
      </c>
      <c r="D52" s="25">
        <v>298950</v>
      </c>
      <c r="K52" s="30" t="s">
        <v>69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</row>
    <row r="53" spans="1:21" x14ac:dyDescent="0.3">
      <c r="A53" s="24" t="s">
        <v>13</v>
      </c>
      <c r="B53" s="25">
        <v>2017</v>
      </c>
      <c r="C53" s="24" t="s">
        <v>66</v>
      </c>
      <c r="D53" s="25">
        <v>137745</v>
      </c>
      <c r="K53" s="31" t="s">
        <v>69</v>
      </c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 spans="1:21" x14ac:dyDescent="0.3">
      <c r="A54" s="24" t="s">
        <v>13</v>
      </c>
      <c r="B54" s="25">
        <v>2017</v>
      </c>
      <c r="C54" s="24" t="s">
        <v>47</v>
      </c>
      <c r="D54" s="25">
        <v>284377</v>
      </c>
      <c r="K54" s="30" t="s">
        <v>70</v>
      </c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 spans="1:21" x14ac:dyDescent="0.3">
      <c r="A55" s="24" t="s">
        <v>13</v>
      </c>
      <c r="B55" s="25">
        <v>2018</v>
      </c>
      <c r="C55" s="24" t="s">
        <v>41</v>
      </c>
      <c r="D55" s="26">
        <v>266236</v>
      </c>
      <c r="K55" s="30" t="s">
        <v>57</v>
      </c>
      <c r="L55" s="27">
        <v>6630130</v>
      </c>
      <c r="M55" s="27">
        <v>7968107</v>
      </c>
      <c r="N55" s="27">
        <v>8955797</v>
      </c>
      <c r="O55" s="27">
        <v>8955797</v>
      </c>
      <c r="P55" s="27">
        <v>8963108</v>
      </c>
      <c r="Q55" s="27">
        <v>8955797</v>
      </c>
      <c r="R55" s="27">
        <v>8958729</v>
      </c>
      <c r="S55" s="27">
        <v>7831</v>
      </c>
      <c r="T55" s="27"/>
      <c r="U55" s="27">
        <v>59395296</v>
      </c>
    </row>
    <row r="56" spans="1:21" x14ac:dyDescent="0.3">
      <c r="A56" s="24" t="s">
        <v>13</v>
      </c>
      <c r="B56" s="25">
        <v>2018</v>
      </c>
      <c r="C56" s="24" t="s">
        <v>48</v>
      </c>
      <c r="D56" s="26">
        <v>446934</v>
      </c>
      <c r="K56"/>
      <c r="L56"/>
      <c r="M56"/>
      <c r="N56"/>
      <c r="O56"/>
      <c r="P56"/>
      <c r="Q56"/>
      <c r="R56"/>
      <c r="S56"/>
      <c r="T56"/>
    </row>
    <row r="57" spans="1:21" x14ac:dyDescent="0.3">
      <c r="A57" s="24" t="s">
        <v>13</v>
      </c>
      <c r="B57" s="25">
        <v>2018</v>
      </c>
      <c r="C57" s="24" t="s">
        <v>51</v>
      </c>
      <c r="D57" s="26">
        <v>489753</v>
      </c>
      <c r="K57"/>
      <c r="L57" s="4">
        <f>SUM(L45:L49)</f>
        <v>786842</v>
      </c>
      <c r="M57" s="4">
        <f t="shared" ref="M57:R57" si="0">SUM(M45:M49)</f>
        <v>786842</v>
      </c>
      <c r="N57" s="4">
        <f t="shared" si="0"/>
        <v>538204</v>
      </c>
      <c r="O57" s="4">
        <f t="shared" si="0"/>
        <v>538204</v>
      </c>
      <c r="P57" s="4">
        <f t="shared" si="0"/>
        <v>538204</v>
      </c>
      <c r="Q57" s="4">
        <f t="shared" si="0"/>
        <v>538204</v>
      </c>
      <c r="R57" s="4">
        <f t="shared" si="0"/>
        <v>538204</v>
      </c>
      <c r="S57"/>
      <c r="T57"/>
    </row>
    <row r="58" spans="1:21" x14ac:dyDescent="0.3">
      <c r="A58" s="24" t="s">
        <v>13</v>
      </c>
      <c r="B58" s="25">
        <v>2018</v>
      </c>
      <c r="C58" s="24" t="s">
        <v>52</v>
      </c>
      <c r="D58" s="26">
        <v>298950</v>
      </c>
      <c r="K58"/>
      <c r="L58"/>
      <c r="M58"/>
      <c r="N58"/>
      <c r="O58"/>
      <c r="P58"/>
      <c r="Q58"/>
      <c r="R58"/>
      <c r="S58"/>
      <c r="T58"/>
    </row>
    <row r="59" spans="1:21" x14ac:dyDescent="0.3">
      <c r="A59" s="24" t="s">
        <v>13</v>
      </c>
      <c r="B59" s="25">
        <v>2018</v>
      </c>
      <c r="C59" s="24" t="s">
        <v>66</v>
      </c>
      <c r="D59" s="26">
        <v>136326</v>
      </c>
      <c r="K59"/>
      <c r="L59"/>
      <c r="M59"/>
      <c r="N59"/>
      <c r="O59"/>
      <c r="P59"/>
      <c r="Q59"/>
      <c r="R59"/>
      <c r="S59"/>
      <c r="T59"/>
    </row>
    <row r="60" spans="1:21" x14ac:dyDescent="0.3">
      <c r="A60" s="24" t="s">
        <v>13</v>
      </c>
      <c r="B60" s="25">
        <v>2018</v>
      </c>
      <c r="C60" s="24" t="s">
        <v>47</v>
      </c>
      <c r="D60" s="26">
        <v>284377</v>
      </c>
      <c r="K60"/>
      <c r="L60"/>
      <c r="M60"/>
      <c r="N60"/>
      <c r="O60"/>
      <c r="P60"/>
      <c r="Q60"/>
      <c r="R60"/>
      <c r="S60"/>
      <c r="T60"/>
    </row>
    <row r="61" spans="1:21" x14ac:dyDescent="0.3">
      <c r="A61" s="24" t="s">
        <v>13</v>
      </c>
      <c r="B61" s="25">
        <v>2019</v>
      </c>
      <c r="C61" s="24" t="s">
        <v>41</v>
      </c>
      <c r="D61" s="25">
        <v>266236</v>
      </c>
      <c r="K61"/>
      <c r="L61"/>
      <c r="M61"/>
      <c r="N61"/>
      <c r="O61"/>
      <c r="P61"/>
      <c r="Q61"/>
      <c r="R61"/>
      <c r="S61"/>
      <c r="T61"/>
    </row>
    <row r="62" spans="1:21" x14ac:dyDescent="0.3">
      <c r="A62" s="24" t="s">
        <v>13</v>
      </c>
      <c r="B62" s="25">
        <v>2019</v>
      </c>
      <c r="C62" s="24" t="s">
        <v>48</v>
      </c>
      <c r="D62" s="26">
        <v>446934</v>
      </c>
    </row>
    <row r="63" spans="1:21" x14ac:dyDescent="0.3">
      <c r="A63" s="24" t="s">
        <v>13</v>
      </c>
      <c r="B63" s="25">
        <v>2019</v>
      </c>
      <c r="C63" s="24" t="s">
        <v>51</v>
      </c>
      <c r="D63" s="26">
        <v>489753</v>
      </c>
    </row>
    <row r="64" spans="1:21" x14ac:dyDescent="0.3">
      <c r="A64" s="24" t="s">
        <v>13</v>
      </c>
      <c r="B64" s="25">
        <v>2019</v>
      </c>
      <c r="C64" s="24" t="s">
        <v>52</v>
      </c>
      <c r="D64" s="26">
        <v>298950</v>
      </c>
    </row>
    <row r="65" spans="1:4" x14ac:dyDescent="0.3">
      <c r="A65" s="24" t="s">
        <v>13</v>
      </c>
      <c r="B65" s="25">
        <v>2019</v>
      </c>
      <c r="C65" s="24" t="s">
        <v>66</v>
      </c>
      <c r="D65" s="26">
        <v>136326</v>
      </c>
    </row>
    <row r="66" spans="1:4" x14ac:dyDescent="0.3">
      <c r="A66" s="24" t="s">
        <v>13</v>
      </c>
      <c r="B66" s="25">
        <v>2019</v>
      </c>
      <c r="C66" s="24" t="s">
        <v>47</v>
      </c>
      <c r="D66" s="26">
        <v>284377</v>
      </c>
    </row>
    <row r="67" spans="1:4" x14ac:dyDescent="0.3">
      <c r="A67" s="24" t="s">
        <v>13</v>
      </c>
      <c r="B67" s="25">
        <v>2020</v>
      </c>
      <c r="C67" s="24" t="s">
        <v>41</v>
      </c>
      <c r="D67" s="25">
        <v>266236</v>
      </c>
    </row>
    <row r="68" spans="1:4" x14ac:dyDescent="0.3">
      <c r="A68" s="24" t="s">
        <v>13</v>
      </c>
      <c r="B68" s="25">
        <v>2020</v>
      </c>
      <c r="C68" s="24" t="s">
        <v>48</v>
      </c>
      <c r="D68" s="26">
        <v>446934</v>
      </c>
    </row>
    <row r="69" spans="1:4" x14ac:dyDescent="0.3">
      <c r="A69" s="24" t="s">
        <v>13</v>
      </c>
      <c r="B69" s="25">
        <v>2020</v>
      </c>
      <c r="C69" s="24" t="s">
        <v>51</v>
      </c>
      <c r="D69" s="26">
        <v>489753</v>
      </c>
    </row>
    <row r="70" spans="1:4" x14ac:dyDescent="0.3">
      <c r="A70" s="24" t="s">
        <v>13</v>
      </c>
      <c r="B70" s="25">
        <v>2020</v>
      </c>
      <c r="C70" s="24" t="s">
        <v>52</v>
      </c>
      <c r="D70" s="26">
        <v>298950</v>
      </c>
    </row>
    <row r="71" spans="1:4" x14ac:dyDescent="0.3">
      <c r="A71" s="24" t="s">
        <v>13</v>
      </c>
      <c r="B71" s="25">
        <v>2020</v>
      </c>
      <c r="C71" s="24" t="s">
        <v>66</v>
      </c>
      <c r="D71" s="26">
        <v>136326</v>
      </c>
    </row>
    <row r="72" spans="1:4" x14ac:dyDescent="0.3">
      <c r="A72" s="24" t="s">
        <v>13</v>
      </c>
      <c r="B72" s="25">
        <v>2020</v>
      </c>
      <c r="C72" s="24" t="s">
        <v>47</v>
      </c>
      <c r="D72" s="26">
        <v>284377</v>
      </c>
    </row>
    <row r="73" spans="1:4" x14ac:dyDescent="0.3">
      <c r="A73" s="24" t="s">
        <v>13</v>
      </c>
      <c r="B73" s="25">
        <v>2021</v>
      </c>
      <c r="C73" s="24" t="s">
        <v>41</v>
      </c>
      <c r="D73" s="25">
        <v>266236</v>
      </c>
    </row>
    <row r="74" spans="1:4" x14ac:dyDescent="0.3">
      <c r="A74" s="24" t="s">
        <v>13</v>
      </c>
      <c r="B74" s="25">
        <v>2021</v>
      </c>
      <c r="C74" s="24" t="s">
        <v>48</v>
      </c>
      <c r="D74" s="26">
        <v>446934</v>
      </c>
    </row>
    <row r="75" spans="1:4" x14ac:dyDescent="0.3">
      <c r="A75" s="24" t="s">
        <v>13</v>
      </c>
      <c r="B75" s="25">
        <v>2021</v>
      </c>
      <c r="C75" s="24" t="s">
        <v>51</v>
      </c>
      <c r="D75" s="26">
        <v>489753</v>
      </c>
    </row>
    <row r="76" spans="1:4" x14ac:dyDescent="0.3">
      <c r="A76" s="24" t="s">
        <v>13</v>
      </c>
      <c r="B76" s="25">
        <v>2021</v>
      </c>
      <c r="C76" s="24" t="s">
        <v>52</v>
      </c>
      <c r="D76" s="26">
        <v>298950</v>
      </c>
    </row>
    <row r="77" spans="1:4" x14ac:dyDescent="0.3">
      <c r="A77" s="24" t="s">
        <v>13</v>
      </c>
      <c r="B77" s="25">
        <v>2021</v>
      </c>
      <c r="C77" s="24" t="s">
        <v>66</v>
      </c>
      <c r="D77" s="26">
        <v>136326</v>
      </c>
    </row>
    <row r="78" spans="1:4" x14ac:dyDescent="0.3">
      <c r="A78" s="24" t="s">
        <v>13</v>
      </c>
      <c r="B78" s="25">
        <v>2021</v>
      </c>
      <c r="C78" s="24" t="s">
        <v>47</v>
      </c>
      <c r="D78" s="26">
        <v>284377</v>
      </c>
    </row>
    <row r="79" spans="1:4" x14ac:dyDescent="0.3">
      <c r="A79" s="24" t="s">
        <v>13</v>
      </c>
      <c r="B79" s="25">
        <v>2022</v>
      </c>
      <c r="C79" s="24" t="s">
        <v>41</v>
      </c>
      <c r="D79" s="25">
        <v>266236</v>
      </c>
    </row>
    <row r="80" spans="1:4" x14ac:dyDescent="0.3">
      <c r="A80" s="24" t="s">
        <v>13</v>
      </c>
      <c r="B80" s="25">
        <v>2022</v>
      </c>
      <c r="C80" s="24" t="s">
        <v>48</v>
      </c>
      <c r="D80" s="26">
        <v>446934</v>
      </c>
    </row>
    <row r="81" spans="1:4" x14ac:dyDescent="0.3">
      <c r="A81" s="24" t="s">
        <v>13</v>
      </c>
      <c r="B81" s="25">
        <v>2022</v>
      </c>
      <c r="C81" s="24" t="s">
        <v>51</v>
      </c>
      <c r="D81" s="26">
        <v>489753</v>
      </c>
    </row>
    <row r="82" spans="1:4" x14ac:dyDescent="0.3">
      <c r="A82" s="24" t="s">
        <v>13</v>
      </c>
      <c r="B82" s="25">
        <v>2022</v>
      </c>
      <c r="C82" s="24" t="s">
        <v>52</v>
      </c>
      <c r="D82" s="26">
        <v>298950</v>
      </c>
    </row>
    <row r="83" spans="1:4" x14ac:dyDescent="0.3">
      <c r="A83" s="24" t="s">
        <v>13</v>
      </c>
      <c r="B83" s="25">
        <v>2022</v>
      </c>
      <c r="C83" s="24" t="s">
        <v>66</v>
      </c>
      <c r="D83" s="26">
        <v>136326</v>
      </c>
    </row>
    <row r="84" spans="1:4" x14ac:dyDescent="0.3">
      <c r="A84" s="24" t="s">
        <v>13</v>
      </c>
      <c r="B84" s="25">
        <v>2022</v>
      </c>
      <c r="C84" s="24" t="s">
        <v>47</v>
      </c>
      <c r="D84" s="26">
        <v>284377</v>
      </c>
    </row>
    <row r="85" spans="1:4" x14ac:dyDescent="0.3">
      <c r="A85" s="24" t="s">
        <v>13</v>
      </c>
      <c r="B85" s="25">
        <v>2023</v>
      </c>
      <c r="C85" s="24" t="s">
        <v>41</v>
      </c>
      <c r="D85" s="25">
        <v>266236</v>
      </c>
    </row>
    <row r="86" spans="1:4" x14ac:dyDescent="0.3">
      <c r="A86" s="24" t="s">
        <v>13</v>
      </c>
      <c r="B86" s="25">
        <v>2023</v>
      </c>
      <c r="C86" s="24" t="s">
        <v>48</v>
      </c>
      <c r="D86" s="26">
        <v>446934</v>
      </c>
    </row>
    <row r="87" spans="1:4" x14ac:dyDescent="0.3">
      <c r="A87" s="24" t="s">
        <v>13</v>
      </c>
      <c r="B87" s="25">
        <v>2023</v>
      </c>
      <c r="C87" s="24" t="s">
        <v>51</v>
      </c>
      <c r="D87" s="26">
        <v>489753</v>
      </c>
    </row>
    <row r="88" spans="1:4" x14ac:dyDescent="0.3">
      <c r="A88" s="24" t="s">
        <v>13</v>
      </c>
      <c r="B88" s="25">
        <v>2023</v>
      </c>
      <c r="C88" s="24" t="s">
        <v>52</v>
      </c>
      <c r="D88" s="26">
        <v>298950</v>
      </c>
    </row>
    <row r="89" spans="1:4" x14ac:dyDescent="0.3">
      <c r="A89" s="24" t="s">
        <v>13</v>
      </c>
      <c r="B89" s="25">
        <v>2023</v>
      </c>
      <c r="C89" s="24" t="s">
        <v>66</v>
      </c>
      <c r="D89" s="26">
        <v>137745</v>
      </c>
    </row>
    <row r="90" spans="1:4" x14ac:dyDescent="0.3">
      <c r="A90" s="24" t="s">
        <v>13</v>
      </c>
      <c r="B90" s="25">
        <v>2023</v>
      </c>
      <c r="C90" s="24" t="s">
        <v>47</v>
      </c>
      <c r="D90" s="26">
        <v>284377</v>
      </c>
    </row>
    <row r="91" spans="1:4" x14ac:dyDescent="0.3">
      <c r="A91" s="24" t="s">
        <v>13</v>
      </c>
      <c r="B91" s="25">
        <v>2024</v>
      </c>
      <c r="C91" s="24" t="s">
        <v>41</v>
      </c>
      <c r="D91" s="25">
        <v>5473</v>
      </c>
    </row>
    <row r="92" spans="1:4" x14ac:dyDescent="0.3">
      <c r="A92" s="24" t="s">
        <v>13</v>
      </c>
      <c r="B92" s="25">
        <v>2024</v>
      </c>
      <c r="C92" s="24" t="s">
        <v>48</v>
      </c>
      <c r="D92" s="26">
        <v>0</v>
      </c>
    </row>
    <row r="93" spans="1:4" x14ac:dyDescent="0.3">
      <c r="A93" s="24" t="s">
        <v>13</v>
      </c>
      <c r="B93" s="25">
        <v>2024</v>
      </c>
      <c r="C93" s="24" t="s">
        <v>51</v>
      </c>
      <c r="D93" s="26">
        <v>0</v>
      </c>
    </row>
    <row r="94" spans="1:4" x14ac:dyDescent="0.3">
      <c r="A94" s="24" t="s">
        <v>13</v>
      </c>
      <c r="B94" s="25">
        <v>2024</v>
      </c>
      <c r="C94" s="24" t="s">
        <v>52</v>
      </c>
      <c r="D94" s="26">
        <v>0</v>
      </c>
    </row>
    <row r="95" spans="1:4" x14ac:dyDescent="0.3">
      <c r="A95" s="24" t="s">
        <v>13</v>
      </c>
      <c r="B95" s="25">
        <v>2024</v>
      </c>
      <c r="C95" s="24" t="s">
        <v>66</v>
      </c>
      <c r="D95" s="26">
        <v>0</v>
      </c>
    </row>
    <row r="96" spans="1:4" x14ac:dyDescent="0.3">
      <c r="A96" s="24" t="s">
        <v>13</v>
      </c>
      <c r="B96" s="25">
        <v>2024</v>
      </c>
      <c r="C96" s="24" t="s">
        <v>47</v>
      </c>
      <c r="D96" s="26">
        <v>0</v>
      </c>
    </row>
    <row r="97" spans="1:4" x14ac:dyDescent="0.3">
      <c r="A97" s="24" t="s">
        <v>39</v>
      </c>
      <c r="B97" s="25">
        <v>2017</v>
      </c>
      <c r="C97" s="24" t="s">
        <v>41</v>
      </c>
      <c r="D97" s="25">
        <v>50004</v>
      </c>
    </row>
    <row r="98" spans="1:4" x14ac:dyDescent="0.3">
      <c r="A98" s="24" t="s">
        <v>39</v>
      </c>
      <c r="B98" s="25">
        <v>2017</v>
      </c>
      <c r="C98" s="24" t="s">
        <v>68</v>
      </c>
      <c r="D98" s="26">
        <v>136432</v>
      </c>
    </row>
    <row r="99" spans="1:4" x14ac:dyDescent="0.3">
      <c r="A99" s="24" t="s">
        <v>39</v>
      </c>
      <c r="B99" s="25">
        <v>2017</v>
      </c>
      <c r="C99" s="24" t="s">
        <v>48</v>
      </c>
      <c r="D99" s="26">
        <v>299997</v>
      </c>
    </row>
    <row r="100" spans="1:4" x14ac:dyDescent="0.3">
      <c r="A100" s="24" t="s">
        <v>39</v>
      </c>
      <c r="B100" s="25">
        <v>2017</v>
      </c>
      <c r="C100" s="24" t="s">
        <v>50</v>
      </c>
      <c r="D100" s="26">
        <v>450000</v>
      </c>
    </row>
    <row r="101" spans="1:4" x14ac:dyDescent="0.3">
      <c r="A101" s="24" t="s">
        <v>39</v>
      </c>
      <c r="B101" s="25">
        <v>2017</v>
      </c>
      <c r="C101" s="24" t="s">
        <v>52</v>
      </c>
      <c r="D101" s="26">
        <v>119997</v>
      </c>
    </row>
    <row r="102" spans="1:4" x14ac:dyDescent="0.3">
      <c r="A102" s="24" t="s">
        <v>39</v>
      </c>
      <c r="B102" s="25">
        <v>2017</v>
      </c>
      <c r="C102" s="24" t="s">
        <v>66</v>
      </c>
      <c r="D102" s="26">
        <v>119997</v>
      </c>
    </row>
    <row r="103" spans="1:4" x14ac:dyDescent="0.3">
      <c r="A103" s="24" t="s">
        <v>39</v>
      </c>
      <c r="B103" s="25">
        <v>2017</v>
      </c>
      <c r="C103" s="24" t="s">
        <v>73</v>
      </c>
      <c r="D103" s="25">
        <v>64998</v>
      </c>
    </row>
    <row r="104" spans="1:4" x14ac:dyDescent="0.3">
      <c r="A104" s="24" t="s">
        <v>39</v>
      </c>
      <c r="B104" s="25">
        <v>2018</v>
      </c>
      <c r="C104" s="24" t="s">
        <v>41</v>
      </c>
      <c r="D104" s="25">
        <v>83331</v>
      </c>
    </row>
    <row r="105" spans="1:4" x14ac:dyDescent="0.3">
      <c r="A105" s="24" t="s">
        <v>39</v>
      </c>
      <c r="B105" s="25">
        <v>2018</v>
      </c>
      <c r="C105" s="24" t="s">
        <v>68</v>
      </c>
      <c r="D105" s="25">
        <v>227382</v>
      </c>
    </row>
    <row r="106" spans="1:4" x14ac:dyDescent="0.3">
      <c r="A106" s="24" t="s">
        <v>39</v>
      </c>
      <c r="B106" s="25">
        <v>2018</v>
      </c>
      <c r="C106" s="24" t="s">
        <v>48</v>
      </c>
      <c r="D106" s="25">
        <v>500004</v>
      </c>
    </row>
    <row r="107" spans="1:4" x14ac:dyDescent="0.3">
      <c r="A107" s="24" t="s">
        <v>39</v>
      </c>
      <c r="B107" s="25">
        <v>2018</v>
      </c>
      <c r="C107" s="24" t="s">
        <v>50</v>
      </c>
      <c r="D107" s="25">
        <v>749997</v>
      </c>
    </row>
    <row r="108" spans="1:4" x14ac:dyDescent="0.3">
      <c r="A108" s="24" t="s">
        <v>39</v>
      </c>
      <c r="B108" s="25">
        <v>2018</v>
      </c>
      <c r="C108" s="24" t="s">
        <v>52</v>
      </c>
      <c r="D108" s="25">
        <v>199998</v>
      </c>
    </row>
    <row r="109" spans="1:4" x14ac:dyDescent="0.3">
      <c r="A109" s="24" t="s">
        <v>39</v>
      </c>
      <c r="B109" s="25">
        <v>2018</v>
      </c>
      <c r="C109" s="24" t="s">
        <v>66</v>
      </c>
      <c r="D109" s="25">
        <v>199998</v>
      </c>
    </row>
    <row r="110" spans="1:4" x14ac:dyDescent="0.3">
      <c r="A110" s="24" t="s">
        <v>39</v>
      </c>
      <c r="B110" s="25">
        <v>2018</v>
      </c>
      <c r="C110" s="24" t="s">
        <v>73</v>
      </c>
      <c r="D110" s="25">
        <v>108333</v>
      </c>
    </row>
    <row r="111" spans="1:4" x14ac:dyDescent="0.3">
      <c r="A111" s="24" t="s">
        <v>39</v>
      </c>
      <c r="B111" s="25">
        <v>2019</v>
      </c>
      <c r="C111" s="24" t="s">
        <v>41</v>
      </c>
      <c r="D111" s="25">
        <v>83331</v>
      </c>
    </row>
    <row r="112" spans="1:4" x14ac:dyDescent="0.3">
      <c r="A112" s="24" t="s">
        <v>39</v>
      </c>
      <c r="B112" s="25">
        <v>2019</v>
      </c>
      <c r="C112" s="24" t="s">
        <v>68</v>
      </c>
      <c r="D112" s="25">
        <v>227382</v>
      </c>
    </row>
    <row r="113" spans="1:4" x14ac:dyDescent="0.3">
      <c r="A113" s="24" t="s">
        <v>39</v>
      </c>
      <c r="B113" s="25">
        <v>2019</v>
      </c>
      <c r="C113" s="24" t="s">
        <v>48</v>
      </c>
      <c r="D113" s="25">
        <v>500004</v>
      </c>
    </row>
    <row r="114" spans="1:4" x14ac:dyDescent="0.3">
      <c r="A114" s="24" t="s">
        <v>39</v>
      </c>
      <c r="B114" s="25">
        <v>2019</v>
      </c>
      <c r="C114" s="24" t="s">
        <v>50</v>
      </c>
      <c r="D114" s="25">
        <v>749997</v>
      </c>
    </row>
    <row r="115" spans="1:4" x14ac:dyDescent="0.3">
      <c r="A115" s="24" t="s">
        <v>39</v>
      </c>
      <c r="B115" s="25">
        <v>2019</v>
      </c>
      <c r="C115" s="24" t="s">
        <v>52</v>
      </c>
      <c r="D115" s="25">
        <v>199998</v>
      </c>
    </row>
    <row r="116" spans="1:4" x14ac:dyDescent="0.3">
      <c r="A116" s="24" t="s">
        <v>39</v>
      </c>
      <c r="B116" s="25">
        <v>2019</v>
      </c>
      <c r="C116" s="24" t="s">
        <v>66</v>
      </c>
      <c r="D116" s="25">
        <v>199998</v>
      </c>
    </row>
    <row r="117" spans="1:4" x14ac:dyDescent="0.3">
      <c r="A117" s="24" t="s">
        <v>39</v>
      </c>
      <c r="B117" s="25">
        <v>2019</v>
      </c>
      <c r="C117" s="24" t="s">
        <v>73</v>
      </c>
      <c r="D117" s="25">
        <v>108333</v>
      </c>
    </row>
    <row r="118" spans="1:4" x14ac:dyDescent="0.3">
      <c r="A118" s="24" t="s">
        <v>39</v>
      </c>
      <c r="B118" s="25">
        <v>2020</v>
      </c>
      <c r="C118" s="24" t="s">
        <v>41</v>
      </c>
      <c r="D118" s="25">
        <v>83331</v>
      </c>
    </row>
    <row r="119" spans="1:4" x14ac:dyDescent="0.3">
      <c r="A119" s="24" t="s">
        <v>39</v>
      </c>
      <c r="B119" s="25">
        <v>2020</v>
      </c>
      <c r="C119" s="24" t="s">
        <v>68</v>
      </c>
      <c r="D119" s="25">
        <v>227382</v>
      </c>
    </row>
    <row r="120" spans="1:4" x14ac:dyDescent="0.3">
      <c r="A120" s="24" t="s">
        <v>39</v>
      </c>
      <c r="B120" s="25">
        <v>2020</v>
      </c>
      <c r="C120" s="24" t="s">
        <v>48</v>
      </c>
      <c r="D120" s="25">
        <v>500004</v>
      </c>
    </row>
    <row r="121" spans="1:4" x14ac:dyDescent="0.3">
      <c r="A121" s="24" t="s">
        <v>39</v>
      </c>
      <c r="B121" s="25">
        <v>2020</v>
      </c>
      <c r="C121" s="24" t="s">
        <v>50</v>
      </c>
      <c r="D121" s="25">
        <v>749997</v>
      </c>
    </row>
    <row r="122" spans="1:4" x14ac:dyDescent="0.3">
      <c r="A122" s="24" t="s">
        <v>39</v>
      </c>
      <c r="B122" s="25">
        <v>2020</v>
      </c>
      <c r="C122" s="24" t="s">
        <v>52</v>
      </c>
      <c r="D122" s="25">
        <v>199998</v>
      </c>
    </row>
    <row r="123" spans="1:4" x14ac:dyDescent="0.3">
      <c r="A123" s="24" t="s">
        <v>39</v>
      </c>
      <c r="B123" s="25">
        <v>2020</v>
      </c>
      <c r="C123" s="24" t="s">
        <v>66</v>
      </c>
      <c r="D123" s="25">
        <v>199998</v>
      </c>
    </row>
    <row r="124" spans="1:4" x14ac:dyDescent="0.3">
      <c r="A124" s="24" t="s">
        <v>39</v>
      </c>
      <c r="B124" s="25">
        <v>2020</v>
      </c>
      <c r="C124" s="24" t="s">
        <v>73</v>
      </c>
      <c r="D124" s="25">
        <v>108333</v>
      </c>
    </row>
    <row r="125" spans="1:4" x14ac:dyDescent="0.3">
      <c r="A125" s="24" t="s">
        <v>39</v>
      </c>
      <c r="B125" s="25">
        <v>2021</v>
      </c>
      <c r="C125" s="24" t="s">
        <v>41</v>
      </c>
      <c r="D125" s="25">
        <v>83331</v>
      </c>
    </row>
    <row r="126" spans="1:4" x14ac:dyDescent="0.3">
      <c r="A126" s="24" t="s">
        <v>39</v>
      </c>
      <c r="B126" s="25">
        <v>2021</v>
      </c>
      <c r="C126" s="24" t="s">
        <v>68</v>
      </c>
      <c r="D126" s="25">
        <v>233334</v>
      </c>
    </row>
    <row r="127" spans="1:4" x14ac:dyDescent="0.3">
      <c r="A127" s="24" t="s">
        <v>39</v>
      </c>
      <c r="B127" s="25">
        <v>2021</v>
      </c>
      <c r="C127" s="24" t="s">
        <v>48</v>
      </c>
      <c r="D127" s="25">
        <v>500004</v>
      </c>
    </row>
    <row r="128" spans="1:4" x14ac:dyDescent="0.3">
      <c r="A128" s="24" t="s">
        <v>39</v>
      </c>
      <c r="B128" s="25">
        <v>2021</v>
      </c>
      <c r="C128" s="24" t="s">
        <v>50</v>
      </c>
      <c r="D128" s="25">
        <v>749997</v>
      </c>
    </row>
    <row r="129" spans="1:4" x14ac:dyDescent="0.3">
      <c r="A129" s="24" t="s">
        <v>39</v>
      </c>
      <c r="B129" s="25">
        <v>2021</v>
      </c>
      <c r="C129" s="24" t="s">
        <v>52</v>
      </c>
      <c r="D129" s="25">
        <v>199998</v>
      </c>
    </row>
    <row r="130" spans="1:4" x14ac:dyDescent="0.3">
      <c r="A130" s="24" t="s">
        <v>39</v>
      </c>
      <c r="B130" s="25">
        <v>2021</v>
      </c>
      <c r="C130" s="24" t="s">
        <v>66</v>
      </c>
      <c r="D130" s="25">
        <v>199998</v>
      </c>
    </row>
    <row r="131" spans="1:4" x14ac:dyDescent="0.3">
      <c r="A131" s="24" t="s">
        <v>39</v>
      </c>
      <c r="B131" s="25">
        <v>2021</v>
      </c>
      <c r="C131" s="24" t="s">
        <v>73</v>
      </c>
      <c r="D131" s="25">
        <v>109692</v>
      </c>
    </row>
    <row r="132" spans="1:4" x14ac:dyDescent="0.3">
      <c r="A132" s="24" t="s">
        <v>39</v>
      </c>
      <c r="B132" s="25">
        <v>2022</v>
      </c>
      <c r="C132" s="24" t="s">
        <v>41</v>
      </c>
      <c r="D132" s="25">
        <v>83331</v>
      </c>
    </row>
    <row r="133" spans="1:4" x14ac:dyDescent="0.3">
      <c r="A133" s="24" t="s">
        <v>39</v>
      </c>
      <c r="B133" s="25">
        <v>2022</v>
      </c>
      <c r="C133" s="24" t="s">
        <v>68</v>
      </c>
      <c r="D133" s="25">
        <v>227382</v>
      </c>
    </row>
    <row r="134" spans="1:4" x14ac:dyDescent="0.3">
      <c r="A134" s="24" t="s">
        <v>39</v>
      </c>
      <c r="B134" s="25">
        <v>2022</v>
      </c>
      <c r="C134" s="24" t="s">
        <v>48</v>
      </c>
      <c r="D134" s="25">
        <v>500004</v>
      </c>
    </row>
    <row r="135" spans="1:4" x14ac:dyDescent="0.3">
      <c r="A135" s="24" t="s">
        <v>39</v>
      </c>
      <c r="B135" s="25">
        <v>2022</v>
      </c>
      <c r="C135" s="24" t="s">
        <v>50</v>
      </c>
      <c r="D135" s="25">
        <v>749997</v>
      </c>
    </row>
    <row r="136" spans="1:4" x14ac:dyDescent="0.3">
      <c r="A136" s="24" t="s">
        <v>39</v>
      </c>
      <c r="B136" s="25">
        <v>2022</v>
      </c>
      <c r="C136" s="24" t="s">
        <v>52</v>
      </c>
      <c r="D136" s="25">
        <v>199998</v>
      </c>
    </row>
    <row r="137" spans="1:4" x14ac:dyDescent="0.3">
      <c r="A137" s="24" t="s">
        <v>39</v>
      </c>
      <c r="B137" s="25">
        <v>2022</v>
      </c>
      <c r="C137" s="24" t="s">
        <v>66</v>
      </c>
      <c r="D137" s="25">
        <v>199998</v>
      </c>
    </row>
    <row r="138" spans="1:4" x14ac:dyDescent="0.3">
      <c r="A138" s="24" t="s">
        <v>39</v>
      </c>
      <c r="B138" s="25">
        <v>2022</v>
      </c>
      <c r="C138" s="24" t="s">
        <v>73</v>
      </c>
      <c r="D138" s="25">
        <v>108333</v>
      </c>
    </row>
    <row r="139" spans="1:4" x14ac:dyDescent="0.3">
      <c r="A139" s="24" t="s">
        <v>39</v>
      </c>
      <c r="B139" s="25">
        <v>2023</v>
      </c>
      <c r="C139" s="24" t="s">
        <v>41</v>
      </c>
      <c r="D139" s="25">
        <v>83331</v>
      </c>
    </row>
    <row r="140" spans="1:4" x14ac:dyDescent="0.3">
      <c r="A140" s="24" t="s">
        <v>39</v>
      </c>
      <c r="B140" s="25">
        <v>2023</v>
      </c>
      <c r="C140" s="24" t="s">
        <v>68</v>
      </c>
      <c r="D140" s="25">
        <v>227382</v>
      </c>
    </row>
    <row r="141" spans="1:4" x14ac:dyDescent="0.3">
      <c r="A141" s="24" t="s">
        <v>39</v>
      </c>
      <c r="B141" s="25">
        <v>2023</v>
      </c>
      <c r="C141" s="24" t="s">
        <v>48</v>
      </c>
      <c r="D141" s="25">
        <v>500004</v>
      </c>
    </row>
    <row r="142" spans="1:4" x14ac:dyDescent="0.3">
      <c r="A142" s="24" t="s">
        <v>39</v>
      </c>
      <c r="B142" s="25">
        <v>2023</v>
      </c>
      <c r="C142" s="24" t="s">
        <v>50</v>
      </c>
      <c r="D142" s="25">
        <v>749997</v>
      </c>
    </row>
    <row r="143" spans="1:4" x14ac:dyDescent="0.3">
      <c r="A143" s="24" t="s">
        <v>39</v>
      </c>
      <c r="B143" s="25">
        <v>2023</v>
      </c>
      <c r="C143" s="24" t="s">
        <v>52</v>
      </c>
      <c r="D143" s="25">
        <v>199998</v>
      </c>
    </row>
    <row r="144" spans="1:4" x14ac:dyDescent="0.3">
      <c r="A144" s="24" t="s">
        <v>39</v>
      </c>
      <c r="B144" s="25">
        <v>2023</v>
      </c>
      <c r="C144" s="24" t="s">
        <v>66</v>
      </c>
      <c r="D144" s="25">
        <v>199998</v>
      </c>
    </row>
    <row r="145" spans="1:4" x14ac:dyDescent="0.3">
      <c r="A145" s="24" t="s">
        <v>39</v>
      </c>
      <c r="B145" s="25">
        <v>2023</v>
      </c>
      <c r="C145" s="24" t="s">
        <v>73</v>
      </c>
      <c r="D145" s="25">
        <v>108333</v>
      </c>
    </row>
    <row r="146" spans="1:4" x14ac:dyDescent="0.3">
      <c r="A146" s="24" t="s">
        <v>46</v>
      </c>
      <c r="B146" s="25">
        <v>2017</v>
      </c>
      <c r="C146" s="24" t="s">
        <v>41</v>
      </c>
      <c r="D146" s="25">
        <v>64998</v>
      </c>
    </row>
    <row r="147" spans="1:4" x14ac:dyDescent="0.3">
      <c r="A147" s="24" t="s">
        <v>46</v>
      </c>
      <c r="B147" s="25">
        <v>2017</v>
      </c>
      <c r="C147" s="24" t="s">
        <v>48</v>
      </c>
      <c r="D147" s="25">
        <v>199998</v>
      </c>
    </row>
    <row r="148" spans="1:4" x14ac:dyDescent="0.3">
      <c r="A148" s="24" t="s">
        <v>46</v>
      </c>
      <c r="B148" s="25">
        <v>2017</v>
      </c>
      <c r="C148" s="24" t="s">
        <v>51</v>
      </c>
      <c r="D148" s="25">
        <v>299997</v>
      </c>
    </row>
    <row r="149" spans="1:4" x14ac:dyDescent="0.3">
      <c r="A149" s="24" t="s">
        <v>46</v>
      </c>
      <c r="B149" s="25">
        <v>2017</v>
      </c>
      <c r="C149" s="24" t="s">
        <v>52</v>
      </c>
      <c r="D149" s="25">
        <v>78003</v>
      </c>
    </row>
    <row r="150" spans="1:4" x14ac:dyDescent="0.3">
      <c r="A150" s="24" t="s">
        <v>46</v>
      </c>
      <c r="B150" s="25">
        <v>2017</v>
      </c>
      <c r="C150" s="24" t="s">
        <v>66</v>
      </c>
      <c r="D150" s="25">
        <v>64998</v>
      </c>
    </row>
    <row r="151" spans="1:4" x14ac:dyDescent="0.3">
      <c r="A151" s="24" t="s">
        <v>46</v>
      </c>
      <c r="B151" s="25">
        <v>2017</v>
      </c>
      <c r="C151" s="24" t="s">
        <v>47</v>
      </c>
      <c r="D151" s="25">
        <v>64998</v>
      </c>
    </row>
    <row r="152" spans="1:4" x14ac:dyDescent="0.3">
      <c r="A152" s="24" t="s">
        <v>46</v>
      </c>
      <c r="B152" s="25">
        <v>2018</v>
      </c>
      <c r="C152" s="24" t="s">
        <v>41</v>
      </c>
      <c r="D152" s="25">
        <v>97497</v>
      </c>
    </row>
    <row r="153" spans="1:4" x14ac:dyDescent="0.3">
      <c r="A153" s="24" t="s">
        <v>46</v>
      </c>
      <c r="B153" s="25">
        <v>2018</v>
      </c>
      <c r="C153" s="24" t="s">
        <v>48</v>
      </c>
      <c r="D153" s="25">
        <v>299997</v>
      </c>
    </row>
    <row r="154" spans="1:4" x14ac:dyDescent="0.3">
      <c r="A154" s="24" t="s">
        <v>46</v>
      </c>
      <c r="B154" s="25">
        <v>2018</v>
      </c>
      <c r="C154" s="24" t="s">
        <v>51</v>
      </c>
      <c r="D154" s="25">
        <v>450000</v>
      </c>
    </row>
    <row r="155" spans="1:4" x14ac:dyDescent="0.3">
      <c r="A155" s="24" t="s">
        <v>46</v>
      </c>
      <c r="B155" s="25">
        <v>2018</v>
      </c>
      <c r="C155" s="24" t="s">
        <v>52</v>
      </c>
      <c r="D155" s="25">
        <v>117000</v>
      </c>
    </row>
    <row r="156" spans="1:4" x14ac:dyDescent="0.3">
      <c r="A156" s="24" t="s">
        <v>46</v>
      </c>
      <c r="B156" s="25">
        <v>2018</v>
      </c>
      <c r="C156" s="24" t="s">
        <v>66</v>
      </c>
      <c r="D156" s="25">
        <v>97497</v>
      </c>
    </row>
    <row r="157" spans="1:4" x14ac:dyDescent="0.3">
      <c r="A157" s="24" t="s">
        <v>46</v>
      </c>
      <c r="B157" s="25">
        <v>2018</v>
      </c>
      <c r="C157" s="24" t="s">
        <v>47</v>
      </c>
      <c r="D157" s="25">
        <v>97497</v>
      </c>
    </row>
    <row r="158" spans="1:4" x14ac:dyDescent="0.3">
      <c r="A158" s="24" t="s">
        <v>46</v>
      </c>
      <c r="B158" s="25">
        <v>2019</v>
      </c>
      <c r="C158" s="24" t="s">
        <v>41</v>
      </c>
      <c r="D158" s="25">
        <v>162504</v>
      </c>
    </row>
    <row r="159" spans="1:4" x14ac:dyDescent="0.3">
      <c r="A159" s="24" t="s">
        <v>46</v>
      </c>
      <c r="B159" s="25">
        <v>2019</v>
      </c>
      <c r="C159" s="24" t="s">
        <v>48</v>
      </c>
      <c r="D159" s="25">
        <v>500004</v>
      </c>
    </row>
    <row r="160" spans="1:4" x14ac:dyDescent="0.3">
      <c r="A160" s="24" t="s">
        <v>46</v>
      </c>
      <c r="B160" s="25">
        <v>2019</v>
      </c>
      <c r="C160" s="24" t="s">
        <v>51</v>
      </c>
      <c r="D160" s="25">
        <v>749997</v>
      </c>
    </row>
    <row r="161" spans="1:4" x14ac:dyDescent="0.3">
      <c r="A161" s="24" t="s">
        <v>46</v>
      </c>
      <c r="B161" s="25">
        <v>2019</v>
      </c>
      <c r="C161" s="24" t="s">
        <v>52</v>
      </c>
      <c r="D161" s="25">
        <v>195003</v>
      </c>
    </row>
    <row r="162" spans="1:4" x14ac:dyDescent="0.3">
      <c r="A162" s="24" t="s">
        <v>46</v>
      </c>
      <c r="B162" s="25">
        <v>2019</v>
      </c>
      <c r="C162" s="24" t="s">
        <v>66</v>
      </c>
      <c r="D162" s="25">
        <v>162504</v>
      </c>
    </row>
    <row r="163" spans="1:4" x14ac:dyDescent="0.3">
      <c r="A163" s="24" t="s">
        <v>46</v>
      </c>
      <c r="B163" s="25">
        <v>2019</v>
      </c>
      <c r="C163" s="24" t="s">
        <v>47</v>
      </c>
      <c r="D163" s="25">
        <v>162504</v>
      </c>
    </row>
    <row r="164" spans="1:4" x14ac:dyDescent="0.3">
      <c r="A164" s="24" t="s">
        <v>46</v>
      </c>
      <c r="B164" s="25">
        <v>2020</v>
      </c>
      <c r="C164" s="24" t="s">
        <v>41</v>
      </c>
      <c r="D164" s="25">
        <v>162504</v>
      </c>
    </row>
    <row r="165" spans="1:4" x14ac:dyDescent="0.3">
      <c r="A165" s="24" t="s">
        <v>46</v>
      </c>
      <c r="B165" s="25">
        <v>2020</v>
      </c>
      <c r="C165" s="24" t="s">
        <v>48</v>
      </c>
      <c r="D165" s="25">
        <v>500004</v>
      </c>
    </row>
    <row r="166" spans="1:4" x14ac:dyDescent="0.3">
      <c r="A166" s="24" t="s">
        <v>46</v>
      </c>
      <c r="B166" s="25">
        <v>2020</v>
      </c>
      <c r="C166" s="24" t="s">
        <v>51</v>
      </c>
      <c r="D166" s="25">
        <v>749997</v>
      </c>
    </row>
    <row r="167" spans="1:4" x14ac:dyDescent="0.3">
      <c r="A167" s="24" t="s">
        <v>46</v>
      </c>
      <c r="B167" s="25">
        <v>2020</v>
      </c>
      <c r="C167" s="24" t="s">
        <v>52</v>
      </c>
      <c r="D167" s="25">
        <v>195003</v>
      </c>
    </row>
    <row r="168" spans="1:4" x14ac:dyDescent="0.3">
      <c r="A168" s="24" t="s">
        <v>46</v>
      </c>
      <c r="B168" s="25">
        <v>2020</v>
      </c>
      <c r="C168" s="24" t="s">
        <v>66</v>
      </c>
      <c r="D168" s="25">
        <v>162504</v>
      </c>
    </row>
    <row r="169" spans="1:4" x14ac:dyDescent="0.3">
      <c r="A169" s="24" t="s">
        <v>46</v>
      </c>
      <c r="B169" s="25">
        <v>2020</v>
      </c>
      <c r="C169" s="24" t="s">
        <v>47</v>
      </c>
      <c r="D169" s="25">
        <v>162504</v>
      </c>
    </row>
    <row r="170" spans="1:4" x14ac:dyDescent="0.3">
      <c r="A170" s="24" t="s">
        <v>46</v>
      </c>
      <c r="B170" s="25">
        <v>2021</v>
      </c>
      <c r="C170" s="24" t="s">
        <v>41</v>
      </c>
      <c r="D170" s="25">
        <v>162504</v>
      </c>
    </row>
    <row r="171" spans="1:4" x14ac:dyDescent="0.3">
      <c r="A171" s="24" t="s">
        <v>46</v>
      </c>
      <c r="B171" s="25">
        <v>2021</v>
      </c>
      <c r="C171" s="24" t="s">
        <v>48</v>
      </c>
      <c r="D171" s="25">
        <v>500004</v>
      </c>
    </row>
    <row r="172" spans="1:4" x14ac:dyDescent="0.3">
      <c r="A172" s="24" t="s">
        <v>46</v>
      </c>
      <c r="B172" s="25">
        <v>2021</v>
      </c>
      <c r="C172" s="24" t="s">
        <v>51</v>
      </c>
      <c r="D172" s="25">
        <v>749997</v>
      </c>
    </row>
    <row r="173" spans="1:4" x14ac:dyDescent="0.3">
      <c r="A173" s="24" t="s">
        <v>46</v>
      </c>
      <c r="B173" s="25">
        <v>2021</v>
      </c>
      <c r="C173" s="24" t="s">
        <v>52</v>
      </c>
      <c r="D173" s="25">
        <v>195003</v>
      </c>
    </row>
    <row r="174" spans="1:4" x14ac:dyDescent="0.3">
      <c r="A174" s="24" t="s">
        <v>46</v>
      </c>
      <c r="B174" s="25">
        <v>2021</v>
      </c>
      <c r="C174" s="24" t="s">
        <v>66</v>
      </c>
      <c r="D174" s="25">
        <v>162504</v>
      </c>
    </row>
    <row r="175" spans="1:4" x14ac:dyDescent="0.3">
      <c r="A175" s="24" t="s">
        <v>46</v>
      </c>
      <c r="B175" s="25">
        <v>2021</v>
      </c>
      <c r="C175" s="24" t="s">
        <v>47</v>
      </c>
      <c r="D175" s="25">
        <v>162504</v>
      </c>
    </row>
    <row r="176" spans="1:4" x14ac:dyDescent="0.3">
      <c r="A176" s="24" t="s">
        <v>46</v>
      </c>
      <c r="B176" s="25">
        <v>2022</v>
      </c>
      <c r="C176" s="24" t="s">
        <v>41</v>
      </c>
      <c r="D176" s="25">
        <v>162504</v>
      </c>
    </row>
    <row r="177" spans="1:4" x14ac:dyDescent="0.3">
      <c r="A177" s="24" t="s">
        <v>46</v>
      </c>
      <c r="B177" s="25">
        <v>2022</v>
      </c>
      <c r="C177" s="24" t="s">
        <v>48</v>
      </c>
      <c r="D177" s="25">
        <v>500004</v>
      </c>
    </row>
    <row r="178" spans="1:4" x14ac:dyDescent="0.3">
      <c r="A178" s="24" t="s">
        <v>46</v>
      </c>
      <c r="B178" s="25">
        <v>2022</v>
      </c>
      <c r="C178" s="24" t="s">
        <v>51</v>
      </c>
      <c r="D178" s="25">
        <v>749997</v>
      </c>
    </row>
    <row r="179" spans="1:4" x14ac:dyDescent="0.3">
      <c r="A179" s="24" t="s">
        <v>46</v>
      </c>
      <c r="B179" s="25">
        <v>2022</v>
      </c>
      <c r="C179" s="24" t="s">
        <v>52</v>
      </c>
      <c r="D179" s="25">
        <v>195003</v>
      </c>
    </row>
    <row r="180" spans="1:4" x14ac:dyDescent="0.3">
      <c r="A180" s="24" t="s">
        <v>46</v>
      </c>
      <c r="B180" s="25">
        <v>2022</v>
      </c>
      <c r="C180" s="24" t="s">
        <v>66</v>
      </c>
      <c r="D180" s="25">
        <v>162504</v>
      </c>
    </row>
    <row r="181" spans="1:4" x14ac:dyDescent="0.3">
      <c r="A181" s="24" t="s">
        <v>46</v>
      </c>
      <c r="B181" s="25">
        <v>2022</v>
      </c>
      <c r="C181" s="24" t="s">
        <v>47</v>
      </c>
      <c r="D181" s="25">
        <v>162504</v>
      </c>
    </row>
    <row r="182" spans="1:4" x14ac:dyDescent="0.3">
      <c r="A182" s="24" t="s">
        <v>46</v>
      </c>
      <c r="B182" s="25">
        <v>2023</v>
      </c>
      <c r="C182" s="24" t="s">
        <v>41</v>
      </c>
      <c r="D182" s="25">
        <v>162504</v>
      </c>
    </row>
    <row r="183" spans="1:4" x14ac:dyDescent="0.3">
      <c r="A183" s="24" t="s">
        <v>46</v>
      </c>
      <c r="B183" s="25">
        <v>2023</v>
      </c>
      <c r="C183" s="24" t="s">
        <v>48</v>
      </c>
      <c r="D183" s="25">
        <v>500004</v>
      </c>
    </row>
    <row r="184" spans="1:4" x14ac:dyDescent="0.3">
      <c r="A184" s="24" t="s">
        <v>46</v>
      </c>
      <c r="B184" s="25">
        <v>2023</v>
      </c>
      <c r="C184" s="24" t="s">
        <v>51</v>
      </c>
      <c r="D184" s="25">
        <v>749997</v>
      </c>
    </row>
    <row r="185" spans="1:4" x14ac:dyDescent="0.3">
      <c r="A185" s="24" t="s">
        <v>46</v>
      </c>
      <c r="B185" s="25">
        <v>2023</v>
      </c>
      <c r="C185" s="24" t="s">
        <v>52</v>
      </c>
      <c r="D185" s="25">
        <v>195003</v>
      </c>
    </row>
    <row r="186" spans="1:4" x14ac:dyDescent="0.3">
      <c r="A186" s="24" t="s">
        <v>46</v>
      </c>
      <c r="B186" s="25">
        <v>2023</v>
      </c>
      <c r="C186" s="24" t="s">
        <v>66</v>
      </c>
      <c r="D186" s="25">
        <v>162504</v>
      </c>
    </row>
    <row r="187" spans="1:4" x14ac:dyDescent="0.3">
      <c r="A187" s="24" t="s">
        <v>46</v>
      </c>
      <c r="B187" s="25">
        <v>2023</v>
      </c>
      <c r="C187" s="24" t="s">
        <v>47</v>
      </c>
      <c r="D187" s="25">
        <v>162504</v>
      </c>
    </row>
    <row r="188" spans="1:4" x14ac:dyDescent="0.3">
      <c r="A188" s="24" t="s">
        <v>16</v>
      </c>
      <c r="B188" s="25">
        <v>2017</v>
      </c>
      <c r="C188" s="24" t="s">
        <v>41</v>
      </c>
      <c r="D188" s="25">
        <v>124429</v>
      </c>
    </row>
    <row r="189" spans="1:4" x14ac:dyDescent="0.3">
      <c r="A189" s="24" t="s">
        <v>16</v>
      </c>
      <c r="B189" s="25">
        <v>2017</v>
      </c>
      <c r="C189" s="24" t="s">
        <v>48</v>
      </c>
      <c r="D189" s="25">
        <v>175434</v>
      </c>
    </row>
    <row r="190" spans="1:4" x14ac:dyDescent="0.3">
      <c r="A190" s="24" t="s">
        <v>16</v>
      </c>
      <c r="B190" s="25">
        <v>2017</v>
      </c>
      <c r="C190" s="24" t="s">
        <v>49</v>
      </c>
      <c r="D190" s="25">
        <v>237600</v>
      </c>
    </row>
    <row r="191" spans="1:4" x14ac:dyDescent="0.3">
      <c r="A191" s="24" t="s">
        <v>16</v>
      </c>
      <c r="B191" s="25">
        <v>2017</v>
      </c>
      <c r="C191" s="24" t="s">
        <v>52</v>
      </c>
      <c r="D191" s="25">
        <v>116453</v>
      </c>
    </row>
    <row r="192" spans="1:4" x14ac:dyDescent="0.3">
      <c r="A192" s="24" t="s">
        <v>16</v>
      </c>
      <c r="B192" s="25">
        <v>2017</v>
      </c>
      <c r="C192" s="24" t="s">
        <v>66</v>
      </c>
      <c r="D192" s="25">
        <v>80369</v>
      </c>
    </row>
    <row r="193" spans="1:4" x14ac:dyDescent="0.3">
      <c r="A193" s="24" t="s">
        <v>16</v>
      </c>
      <c r="B193" s="25">
        <v>2017</v>
      </c>
      <c r="C193" s="24" t="s">
        <v>47</v>
      </c>
      <c r="D193" s="25">
        <v>132926</v>
      </c>
    </row>
    <row r="194" spans="1:4" x14ac:dyDescent="0.3">
      <c r="A194" s="24" t="s">
        <v>16</v>
      </c>
      <c r="B194" s="25">
        <v>2018</v>
      </c>
      <c r="C194" s="24" t="s">
        <v>41</v>
      </c>
      <c r="D194" s="25">
        <v>124429</v>
      </c>
    </row>
    <row r="195" spans="1:4" x14ac:dyDescent="0.3">
      <c r="A195" s="24" t="s">
        <v>16</v>
      </c>
      <c r="B195" s="25">
        <v>2018</v>
      </c>
      <c r="C195" s="24" t="s">
        <v>48</v>
      </c>
      <c r="D195" s="25">
        <v>175434</v>
      </c>
    </row>
    <row r="196" spans="1:4" x14ac:dyDescent="0.3">
      <c r="A196" s="24" t="s">
        <v>16</v>
      </c>
      <c r="B196" s="25">
        <v>2018</v>
      </c>
      <c r="C196" s="24" t="s">
        <v>49</v>
      </c>
      <c r="D196" s="25">
        <v>237600</v>
      </c>
    </row>
    <row r="197" spans="1:4" x14ac:dyDescent="0.3">
      <c r="A197" s="24" t="s">
        <v>16</v>
      </c>
      <c r="B197" s="25">
        <v>2018</v>
      </c>
      <c r="C197" s="24" t="s">
        <v>52</v>
      </c>
      <c r="D197" s="25">
        <v>116453</v>
      </c>
    </row>
    <row r="198" spans="1:4" x14ac:dyDescent="0.3">
      <c r="A198" s="24" t="s">
        <v>16</v>
      </c>
      <c r="B198" s="25">
        <v>2018</v>
      </c>
      <c r="C198" s="24" t="s">
        <v>66</v>
      </c>
      <c r="D198" s="25">
        <v>78157</v>
      </c>
    </row>
    <row r="199" spans="1:4" x14ac:dyDescent="0.3">
      <c r="A199" s="24" t="s">
        <v>16</v>
      </c>
      <c r="B199" s="25">
        <v>2018</v>
      </c>
      <c r="C199" s="24" t="s">
        <v>47</v>
      </c>
      <c r="D199" s="25">
        <v>132926</v>
      </c>
    </row>
    <row r="200" spans="1:4" x14ac:dyDescent="0.3">
      <c r="A200" s="24" t="s">
        <v>16</v>
      </c>
      <c r="B200" s="25">
        <v>2019</v>
      </c>
      <c r="C200" s="24" t="s">
        <v>41</v>
      </c>
      <c r="D200" s="25">
        <v>85109</v>
      </c>
    </row>
    <row r="201" spans="1:4" x14ac:dyDescent="0.3">
      <c r="A201" s="24" t="s">
        <v>16</v>
      </c>
      <c r="B201" s="25">
        <v>2019</v>
      </c>
      <c r="C201" s="24" t="s">
        <v>48</v>
      </c>
      <c r="D201" s="25">
        <v>119998</v>
      </c>
    </row>
    <row r="202" spans="1:4" x14ac:dyDescent="0.3">
      <c r="A202" s="24" t="s">
        <v>16</v>
      </c>
      <c r="B202" s="25">
        <v>2019</v>
      </c>
      <c r="C202" s="24" t="s">
        <v>49</v>
      </c>
      <c r="D202" s="25">
        <v>162522</v>
      </c>
    </row>
    <row r="203" spans="1:4" x14ac:dyDescent="0.3">
      <c r="A203" s="24" t="s">
        <v>16</v>
      </c>
      <c r="B203" s="25">
        <v>2019</v>
      </c>
      <c r="C203" s="24" t="s">
        <v>52</v>
      </c>
      <c r="D203" s="25">
        <v>79654</v>
      </c>
    </row>
    <row r="204" spans="1:4" x14ac:dyDescent="0.3">
      <c r="A204" s="24" t="s">
        <v>16</v>
      </c>
      <c r="B204" s="25">
        <v>2019</v>
      </c>
      <c r="C204" s="24" t="s">
        <v>66</v>
      </c>
      <c r="D204" s="25">
        <v>53459</v>
      </c>
    </row>
    <row r="205" spans="1:4" x14ac:dyDescent="0.3">
      <c r="A205" s="24" t="s">
        <v>16</v>
      </c>
      <c r="B205" s="25">
        <v>2019</v>
      </c>
      <c r="C205" s="24" t="s">
        <v>47</v>
      </c>
      <c r="D205" s="25">
        <v>90921</v>
      </c>
    </row>
    <row r="206" spans="1:4" x14ac:dyDescent="0.3">
      <c r="A206" s="24" t="s">
        <v>16</v>
      </c>
      <c r="B206" s="25">
        <v>2020</v>
      </c>
      <c r="C206" s="24" t="s">
        <v>41</v>
      </c>
      <c r="D206" s="25">
        <v>85109</v>
      </c>
    </row>
    <row r="207" spans="1:4" x14ac:dyDescent="0.3">
      <c r="A207" s="24" t="s">
        <v>16</v>
      </c>
      <c r="B207" s="25">
        <v>2020</v>
      </c>
      <c r="C207" s="24" t="s">
        <v>48</v>
      </c>
      <c r="D207" s="25">
        <v>119998</v>
      </c>
    </row>
    <row r="208" spans="1:4" x14ac:dyDescent="0.3">
      <c r="A208" s="24" t="s">
        <v>16</v>
      </c>
      <c r="B208" s="25">
        <v>2020</v>
      </c>
      <c r="C208" s="24" t="s">
        <v>49</v>
      </c>
      <c r="D208" s="25">
        <v>162522</v>
      </c>
    </row>
    <row r="209" spans="1:4" x14ac:dyDescent="0.3">
      <c r="A209" s="24" t="s">
        <v>16</v>
      </c>
      <c r="B209" s="25">
        <v>2020</v>
      </c>
      <c r="C209" s="24" t="s">
        <v>52</v>
      </c>
      <c r="D209" s="25">
        <v>79654</v>
      </c>
    </row>
    <row r="210" spans="1:4" x14ac:dyDescent="0.3">
      <c r="A210" s="24" t="s">
        <v>16</v>
      </c>
      <c r="B210" s="25">
        <v>2020</v>
      </c>
      <c r="C210" s="24" t="s">
        <v>66</v>
      </c>
      <c r="D210" s="25">
        <v>53459</v>
      </c>
    </row>
    <row r="211" spans="1:4" x14ac:dyDescent="0.3">
      <c r="A211" s="24" t="s">
        <v>16</v>
      </c>
      <c r="B211" s="25">
        <v>2020</v>
      </c>
      <c r="C211" s="24" t="s">
        <v>47</v>
      </c>
      <c r="D211" s="25">
        <v>90921</v>
      </c>
    </row>
    <row r="212" spans="1:4" x14ac:dyDescent="0.3">
      <c r="A212" s="24" t="s">
        <v>16</v>
      </c>
      <c r="B212" s="25">
        <v>2021</v>
      </c>
      <c r="C212" s="24" t="s">
        <v>41</v>
      </c>
      <c r="D212" s="25">
        <v>85109</v>
      </c>
    </row>
    <row r="213" spans="1:4" x14ac:dyDescent="0.3">
      <c r="A213" s="24" t="s">
        <v>16</v>
      </c>
      <c r="B213" s="25">
        <v>2021</v>
      </c>
      <c r="C213" s="24" t="s">
        <v>48</v>
      </c>
      <c r="D213" s="25">
        <v>119998</v>
      </c>
    </row>
    <row r="214" spans="1:4" x14ac:dyDescent="0.3">
      <c r="A214" s="24" t="s">
        <v>16</v>
      </c>
      <c r="B214" s="25">
        <v>2021</v>
      </c>
      <c r="C214" s="24" t="s">
        <v>49</v>
      </c>
      <c r="D214" s="25">
        <v>162522</v>
      </c>
    </row>
    <row r="215" spans="1:4" x14ac:dyDescent="0.3">
      <c r="A215" s="24" t="s">
        <v>16</v>
      </c>
      <c r="B215" s="25">
        <v>2021</v>
      </c>
      <c r="C215" s="24" t="s">
        <v>52</v>
      </c>
      <c r="D215" s="25">
        <v>79654</v>
      </c>
    </row>
    <row r="216" spans="1:4" x14ac:dyDescent="0.3">
      <c r="A216" s="24" t="s">
        <v>16</v>
      </c>
      <c r="B216" s="25">
        <v>2021</v>
      </c>
      <c r="C216" s="24" t="s">
        <v>66</v>
      </c>
      <c r="D216" s="25">
        <v>53459</v>
      </c>
    </row>
    <row r="217" spans="1:4" x14ac:dyDescent="0.3">
      <c r="A217" s="24" t="s">
        <v>16</v>
      </c>
      <c r="B217" s="25">
        <v>2021</v>
      </c>
      <c r="C217" s="24" t="s">
        <v>47</v>
      </c>
      <c r="D217" s="25">
        <v>90921</v>
      </c>
    </row>
    <row r="218" spans="1:4" x14ac:dyDescent="0.3">
      <c r="A218" s="24" t="s">
        <v>16</v>
      </c>
      <c r="B218" s="25">
        <v>2022</v>
      </c>
      <c r="C218" s="24" t="s">
        <v>41</v>
      </c>
      <c r="D218" s="25">
        <v>85109</v>
      </c>
    </row>
    <row r="219" spans="1:4" x14ac:dyDescent="0.3">
      <c r="A219" s="24" t="s">
        <v>16</v>
      </c>
      <c r="B219" s="25">
        <v>2022</v>
      </c>
      <c r="C219" s="24" t="s">
        <v>48</v>
      </c>
      <c r="D219" s="25">
        <v>119998</v>
      </c>
    </row>
    <row r="220" spans="1:4" x14ac:dyDescent="0.3">
      <c r="A220" s="24" t="s">
        <v>16</v>
      </c>
      <c r="B220" s="25">
        <v>2022</v>
      </c>
      <c r="C220" s="24" t="s">
        <v>49</v>
      </c>
      <c r="D220" s="25">
        <v>162522</v>
      </c>
    </row>
    <row r="221" spans="1:4" x14ac:dyDescent="0.3">
      <c r="A221" s="24" t="s">
        <v>16</v>
      </c>
      <c r="B221" s="25">
        <v>2022</v>
      </c>
      <c r="C221" s="24" t="s">
        <v>52</v>
      </c>
      <c r="D221" s="25">
        <v>79654</v>
      </c>
    </row>
    <row r="222" spans="1:4" x14ac:dyDescent="0.3">
      <c r="A222" s="24" t="s">
        <v>16</v>
      </c>
      <c r="B222" s="25">
        <v>2022</v>
      </c>
      <c r="C222" s="24" t="s">
        <v>66</v>
      </c>
      <c r="D222" s="25">
        <v>53459</v>
      </c>
    </row>
    <row r="223" spans="1:4" x14ac:dyDescent="0.3">
      <c r="A223" s="24" t="s">
        <v>16</v>
      </c>
      <c r="B223" s="25">
        <v>2022</v>
      </c>
      <c r="C223" s="24" t="s">
        <v>47</v>
      </c>
      <c r="D223" s="25">
        <v>90921</v>
      </c>
    </row>
    <row r="224" spans="1:4" x14ac:dyDescent="0.3">
      <c r="A224" s="24" t="s">
        <v>16</v>
      </c>
      <c r="B224" s="25">
        <v>2023</v>
      </c>
      <c r="C224" s="24" t="s">
        <v>41</v>
      </c>
      <c r="D224" s="25">
        <v>85109</v>
      </c>
    </row>
    <row r="225" spans="1:4" x14ac:dyDescent="0.3">
      <c r="A225" s="24" t="s">
        <v>16</v>
      </c>
      <c r="B225" s="25">
        <v>2023</v>
      </c>
      <c r="C225" s="24" t="s">
        <v>48</v>
      </c>
      <c r="D225" s="25">
        <v>119998</v>
      </c>
    </row>
    <row r="226" spans="1:4" x14ac:dyDescent="0.3">
      <c r="A226" s="24" t="s">
        <v>16</v>
      </c>
      <c r="B226" s="25">
        <v>2023</v>
      </c>
      <c r="C226" s="24" t="s">
        <v>49</v>
      </c>
      <c r="D226" s="25">
        <v>162522</v>
      </c>
    </row>
    <row r="227" spans="1:4" x14ac:dyDescent="0.3">
      <c r="A227" s="24" t="s">
        <v>16</v>
      </c>
      <c r="B227" s="25">
        <v>2023</v>
      </c>
      <c r="C227" s="24" t="s">
        <v>52</v>
      </c>
      <c r="D227" s="25">
        <v>79654</v>
      </c>
    </row>
    <row r="228" spans="1:4" x14ac:dyDescent="0.3">
      <c r="A228" s="24" t="s">
        <v>16</v>
      </c>
      <c r="B228" s="25">
        <v>2023</v>
      </c>
      <c r="C228" s="24" t="s">
        <v>66</v>
      </c>
      <c r="D228" s="25">
        <v>54972</v>
      </c>
    </row>
    <row r="229" spans="1:4" x14ac:dyDescent="0.3">
      <c r="A229" s="24" t="s">
        <v>16</v>
      </c>
      <c r="B229" s="25">
        <v>2023</v>
      </c>
      <c r="C229" s="24" t="s">
        <v>47</v>
      </c>
      <c r="D229" s="25">
        <v>90921</v>
      </c>
    </row>
    <row r="230" spans="1:4" x14ac:dyDescent="0.3">
      <c r="A230" s="24" t="s">
        <v>16</v>
      </c>
      <c r="B230" s="25">
        <v>2024</v>
      </c>
      <c r="C230" s="24" t="s">
        <v>41</v>
      </c>
      <c r="D230" s="25">
        <v>2358</v>
      </c>
    </row>
    <row r="231" spans="1:4" x14ac:dyDescent="0.3">
      <c r="A231" s="24" t="s">
        <v>16</v>
      </c>
      <c r="B231" s="25">
        <v>2024</v>
      </c>
      <c r="C231" s="24" t="s">
        <v>48</v>
      </c>
      <c r="D231" s="25">
        <v>0</v>
      </c>
    </row>
    <row r="232" spans="1:4" x14ac:dyDescent="0.3">
      <c r="A232" s="24" t="s">
        <v>16</v>
      </c>
      <c r="B232" s="25">
        <v>2024</v>
      </c>
      <c r="C232" s="24" t="s">
        <v>49</v>
      </c>
      <c r="D232" s="25">
        <v>0</v>
      </c>
    </row>
    <row r="233" spans="1:4" x14ac:dyDescent="0.3">
      <c r="A233" s="24" t="s">
        <v>16</v>
      </c>
      <c r="B233" s="25">
        <v>2024</v>
      </c>
      <c r="C233" s="24" t="s">
        <v>52</v>
      </c>
      <c r="D233" s="25">
        <v>0</v>
      </c>
    </row>
    <row r="234" spans="1:4" x14ac:dyDescent="0.3">
      <c r="A234" s="24" t="s">
        <v>16</v>
      </c>
      <c r="B234" s="25">
        <v>2024</v>
      </c>
      <c r="C234" s="24" t="s">
        <v>66</v>
      </c>
      <c r="D234" s="25">
        <v>0</v>
      </c>
    </row>
    <row r="235" spans="1:4" x14ac:dyDescent="0.3">
      <c r="A235" s="24" t="s">
        <v>16</v>
      </c>
      <c r="B235" s="25">
        <v>2024</v>
      </c>
      <c r="C235" s="24" t="s">
        <v>47</v>
      </c>
      <c r="D235" s="26">
        <v>0</v>
      </c>
    </row>
    <row r="236" spans="1:4" x14ac:dyDescent="0.3">
      <c r="A236" s="24"/>
      <c r="B236" s="25"/>
      <c r="C236" s="24"/>
      <c r="D236" s="26"/>
    </row>
    <row r="237" spans="1:4" x14ac:dyDescent="0.3">
      <c r="A237" s="24"/>
      <c r="B237" s="25"/>
      <c r="C237" s="24"/>
      <c r="D237" s="26"/>
    </row>
    <row r="238" spans="1:4" x14ac:dyDescent="0.3">
      <c r="A238" s="24"/>
      <c r="B238" s="25"/>
      <c r="C238" s="24"/>
      <c r="D238" s="26"/>
    </row>
    <row r="239" spans="1:4" x14ac:dyDescent="0.3">
      <c r="A239" s="24"/>
      <c r="B239" s="25"/>
      <c r="C239" s="24"/>
      <c r="D239" s="26"/>
    </row>
    <row r="240" spans="1:4" x14ac:dyDescent="0.3">
      <c r="A240" s="24"/>
      <c r="B240" s="25"/>
      <c r="C240" s="24"/>
      <c r="D240" s="26"/>
    </row>
    <row r="241" spans="1:4" x14ac:dyDescent="0.3">
      <c r="A241" s="24"/>
      <c r="B241" s="25"/>
      <c r="C241" s="24"/>
      <c r="D241" s="26"/>
    </row>
    <row r="242" spans="1:4" x14ac:dyDescent="0.3">
      <c r="A242" s="24"/>
      <c r="B242" s="25"/>
      <c r="C242" s="24"/>
      <c r="D242" s="26"/>
    </row>
    <row r="243" spans="1:4" x14ac:dyDescent="0.3">
      <c r="A243" s="24"/>
      <c r="B243" s="25"/>
      <c r="C243" s="24"/>
      <c r="D243" s="26"/>
    </row>
    <row r="244" spans="1:4" x14ac:dyDescent="0.3">
      <c r="A244" s="24"/>
      <c r="B244" s="25"/>
      <c r="C244" s="24"/>
      <c r="D244" s="26"/>
    </row>
    <row r="245" spans="1:4" x14ac:dyDescent="0.3">
      <c r="A245" s="24"/>
      <c r="B245" s="25"/>
      <c r="C245" s="24"/>
      <c r="D245" s="26"/>
    </row>
    <row r="246" spans="1:4" x14ac:dyDescent="0.3">
      <c r="A246" s="24"/>
      <c r="B246" s="25"/>
      <c r="C246" s="24"/>
      <c r="D246" s="26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0"/>
  <sheetViews>
    <sheetView topLeftCell="A211" workbookViewId="0">
      <selection activeCell="B1" sqref="B1:I235"/>
    </sheetView>
  </sheetViews>
  <sheetFormatPr defaultRowHeight="14.4" x14ac:dyDescent="0.3"/>
  <cols>
    <col min="1" max="1" width="20.77734375" bestFit="1" customWidth="1"/>
    <col min="2" max="2" width="8.88671875" style="29"/>
    <col min="3" max="4" width="10.5546875" style="29" bestFit="1" customWidth="1"/>
    <col min="5" max="5" width="16.6640625" style="29" bestFit="1" customWidth="1"/>
    <col min="6" max="6" width="8.88671875" style="29"/>
    <col min="7" max="7" width="11.44140625" style="29" bestFit="1" customWidth="1"/>
    <col min="8" max="8" width="8.88671875" style="29"/>
    <col min="9" max="9" width="14.33203125" style="29" bestFit="1" customWidth="1"/>
    <col min="13" max="13" width="16.6640625" style="29" customWidth="1"/>
  </cols>
  <sheetData>
    <row r="1" spans="1:13" x14ac:dyDescent="0.3">
      <c r="A1" s="53" t="s">
        <v>84</v>
      </c>
      <c r="B1" s="54" t="s">
        <v>44</v>
      </c>
      <c r="C1" s="54" t="s">
        <v>75</v>
      </c>
      <c r="D1" s="54" t="s">
        <v>38</v>
      </c>
      <c r="E1" s="54" t="s">
        <v>40</v>
      </c>
      <c r="F1" s="54" t="s">
        <v>43</v>
      </c>
      <c r="G1" s="54" t="s">
        <v>53</v>
      </c>
      <c r="H1" s="54" t="s">
        <v>55</v>
      </c>
      <c r="I1" s="54" t="s">
        <v>76</v>
      </c>
      <c r="J1" s="52" t="s">
        <v>89</v>
      </c>
      <c r="M1" s="40"/>
    </row>
    <row r="2" spans="1:13" x14ac:dyDescent="0.3">
      <c r="A2" t="str">
        <f>B2&amp;"-"&amp;E2</f>
        <v>EAO-1_29_to 8_1</v>
      </c>
      <c r="B2" s="40" t="s">
        <v>45</v>
      </c>
      <c r="C2" s="41">
        <v>42764</v>
      </c>
      <c r="D2" s="41">
        <v>42948</v>
      </c>
      <c r="E2" s="40" t="s">
        <v>41</v>
      </c>
      <c r="F2" s="40">
        <v>2017</v>
      </c>
      <c r="G2" s="40"/>
      <c r="H2" s="40">
        <f>J2</f>
        <v>90000</v>
      </c>
      <c r="I2" s="40" t="s">
        <v>91</v>
      </c>
      <c r="J2">
        <f>IFERROR(INDEX('Scenario C_Capacity'!$A$41:$L$108,MATCH($A2,'Scenario C_Capacity'!$A$41:$A$108,0),MATCH($F2,'Scenario C_Capacity'!$A$41:$L$41,0)),0)</f>
        <v>90000</v>
      </c>
      <c r="M2" s="40"/>
    </row>
    <row r="3" spans="1:13" x14ac:dyDescent="0.3">
      <c r="A3" t="str">
        <f t="shared" ref="A3:A66" si="0">B3&amp;"-"&amp;E3</f>
        <v>EAO-8_2 to 11_21</v>
      </c>
      <c r="B3" s="40" t="s">
        <v>45</v>
      </c>
      <c r="C3" s="41">
        <v>42949</v>
      </c>
      <c r="D3" s="41">
        <v>43060</v>
      </c>
      <c r="E3" s="40" t="s">
        <v>47</v>
      </c>
      <c r="F3" s="40">
        <v>2017</v>
      </c>
      <c r="G3" s="40"/>
      <c r="H3" s="40">
        <f t="shared" ref="H3:H66" si="1">J3</f>
        <v>60000</v>
      </c>
      <c r="I3" s="40" t="s">
        <v>91</v>
      </c>
      <c r="J3">
        <f>IFERROR(INDEX('Scenario C_Capacity'!$A$41:$L$108,MATCH($A3,'Scenario C_Capacity'!$A$41:$A$108,0),MATCH($F3,'Scenario C_Capacity'!$A$41:$L$41,0)),0)</f>
        <v>60000</v>
      </c>
      <c r="M3" s="40"/>
    </row>
    <row r="4" spans="1:13" x14ac:dyDescent="0.3">
      <c r="A4" t="str">
        <f t="shared" si="0"/>
        <v>EAO-11_22 to 11_29</v>
      </c>
      <c r="B4" s="40" t="s">
        <v>45</v>
      </c>
      <c r="C4" s="41">
        <v>43061</v>
      </c>
      <c r="D4" s="41">
        <v>43068</v>
      </c>
      <c r="E4" s="40" t="s">
        <v>48</v>
      </c>
      <c r="F4" s="40">
        <v>2017</v>
      </c>
      <c r="G4" s="41">
        <v>43067</v>
      </c>
      <c r="H4" s="40">
        <f t="shared" si="1"/>
        <v>150000</v>
      </c>
      <c r="I4" s="40" t="s">
        <v>91</v>
      </c>
      <c r="J4">
        <f>IFERROR(INDEX('Scenario C_Capacity'!$A$41:$L$108,MATCH($A4,'Scenario C_Capacity'!$A$41:$A$108,0),MATCH($F4,'Scenario C_Capacity'!$A$41:$L$41,0)),0)</f>
        <v>150000</v>
      </c>
      <c r="M4" s="40"/>
    </row>
    <row r="5" spans="1:13" x14ac:dyDescent="0.3">
      <c r="A5" t="str">
        <f t="shared" si="0"/>
        <v>EAO-11_28</v>
      </c>
      <c r="B5" s="40" t="s">
        <v>45</v>
      </c>
      <c r="C5" s="41">
        <v>43067</v>
      </c>
      <c r="D5" s="41">
        <v>43067</v>
      </c>
      <c r="E5" s="40" t="s">
        <v>49</v>
      </c>
      <c r="F5" s="40">
        <v>2017</v>
      </c>
      <c r="G5" s="40"/>
      <c r="H5" s="40">
        <f t="shared" si="1"/>
        <v>300000</v>
      </c>
      <c r="I5" s="40" t="s">
        <v>91</v>
      </c>
      <c r="J5">
        <f>IFERROR(INDEX('Scenario C_Capacity'!$A$41:$L$108,MATCH($A5,'Scenario C_Capacity'!$A$41:$A$108,0),MATCH($F5,'Scenario C_Capacity'!$A$41:$L$41,0)),0)</f>
        <v>300000</v>
      </c>
      <c r="M5" s="40"/>
    </row>
    <row r="6" spans="1:13" x14ac:dyDescent="0.3">
      <c r="A6" t="str">
        <f t="shared" si="0"/>
        <v>EAO-11_30 to 12_24</v>
      </c>
      <c r="B6" s="40" t="s">
        <v>45</v>
      </c>
      <c r="C6" s="41">
        <v>43069</v>
      </c>
      <c r="D6" s="41">
        <v>43093</v>
      </c>
      <c r="E6" s="40" t="s">
        <v>52</v>
      </c>
      <c r="F6" s="40">
        <v>2017</v>
      </c>
      <c r="G6" s="40"/>
      <c r="H6" s="40">
        <f t="shared" si="1"/>
        <v>72000</v>
      </c>
      <c r="I6" s="40" t="s">
        <v>91</v>
      </c>
      <c r="J6">
        <f>IFERROR(INDEX('Scenario C_Capacity'!$A$41:$L$108,MATCH($A6,'Scenario C_Capacity'!$A$41:$A$108,0),MATCH($F6,'Scenario C_Capacity'!$A$41:$L$41,0)),0)</f>
        <v>72000</v>
      </c>
      <c r="M6" s="40"/>
    </row>
    <row r="7" spans="1:13" x14ac:dyDescent="0.3">
      <c r="A7" t="str">
        <f t="shared" si="0"/>
        <v>EAO-12_25 to End Year</v>
      </c>
      <c r="B7" s="40" t="s">
        <v>45</v>
      </c>
      <c r="C7" s="41">
        <v>43094</v>
      </c>
      <c r="D7" s="41">
        <v>43134</v>
      </c>
      <c r="E7" s="40" t="s">
        <v>66</v>
      </c>
      <c r="F7" s="40">
        <v>2017</v>
      </c>
      <c r="G7" s="40"/>
      <c r="H7" s="40">
        <f t="shared" si="1"/>
        <v>60000</v>
      </c>
      <c r="I7" s="40" t="s">
        <v>91</v>
      </c>
      <c r="J7">
        <f>IFERROR(INDEX('Scenario C_Capacity'!$A$41:$L$108,MATCH($A7,'Scenario C_Capacity'!$A$41:$A$108,0),MATCH($F7,'Scenario C_Capacity'!$A$41:$L$41,0)),0)</f>
        <v>60000</v>
      </c>
      <c r="M7" s="40"/>
    </row>
    <row r="8" spans="1:13" x14ac:dyDescent="0.3">
      <c r="A8" t="str">
        <f t="shared" si="0"/>
        <v>EAO-1_29_to 8_1</v>
      </c>
      <c r="B8" s="40" t="s">
        <v>45</v>
      </c>
      <c r="C8" s="41">
        <v>43135</v>
      </c>
      <c r="D8" s="41">
        <v>43319</v>
      </c>
      <c r="E8" s="40" t="s">
        <v>41</v>
      </c>
      <c r="F8" s="40">
        <v>2018</v>
      </c>
      <c r="G8" s="40"/>
      <c r="H8" s="40">
        <f t="shared" si="1"/>
        <v>180000</v>
      </c>
      <c r="I8" s="40" t="s">
        <v>91</v>
      </c>
      <c r="J8">
        <f>IFERROR(INDEX('Scenario C_Capacity'!$A$41:$L$108,MATCH($A8,'Scenario C_Capacity'!$A$41:$A$108,0),MATCH($F8,'Scenario C_Capacity'!$A$41:$L$41,0)),0)</f>
        <v>180000</v>
      </c>
      <c r="M8" s="40"/>
    </row>
    <row r="9" spans="1:13" x14ac:dyDescent="0.3">
      <c r="A9" t="str">
        <f t="shared" si="0"/>
        <v>EAO-8_2 to 11_21</v>
      </c>
      <c r="B9" s="40" t="s">
        <v>45</v>
      </c>
      <c r="C9" s="41">
        <v>43320</v>
      </c>
      <c r="D9" s="41">
        <v>43431</v>
      </c>
      <c r="E9" s="40" t="s">
        <v>47</v>
      </c>
      <c r="F9" s="40">
        <v>2018</v>
      </c>
      <c r="G9" s="40"/>
      <c r="H9" s="40">
        <f t="shared" si="1"/>
        <v>120000</v>
      </c>
      <c r="I9" s="40" t="s">
        <v>91</v>
      </c>
      <c r="J9">
        <f>IFERROR(INDEX('Scenario C_Capacity'!$A$41:$L$108,MATCH($A9,'Scenario C_Capacity'!$A$41:$A$108,0),MATCH($F9,'Scenario C_Capacity'!$A$41:$L$41,0)),0)</f>
        <v>120000</v>
      </c>
      <c r="M9" s="40"/>
    </row>
    <row r="10" spans="1:13" x14ac:dyDescent="0.3">
      <c r="A10" t="str">
        <f t="shared" si="0"/>
        <v>EAO-11_22 to 11_29</v>
      </c>
      <c r="B10" s="40" t="s">
        <v>45</v>
      </c>
      <c r="C10" s="41">
        <v>43432</v>
      </c>
      <c r="D10" s="41">
        <v>43439</v>
      </c>
      <c r="E10" s="40" t="s">
        <v>48</v>
      </c>
      <c r="F10" s="40">
        <v>2018</v>
      </c>
      <c r="G10" s="41">
        <v>43438</v>
      </c>
      <c r="H10" s="40">
        <f t="shared" si="1"/>
        <v>300000</v>
      </c>
      <c r="I10" s="40" t="s">
        <v>91</v>
      </c>
      <c r="J10">
        <f>IFERROR(INDEX('Scenario C_Capacity'!$A$41:$L$108,MATCH($A10,'Scenario C_Capacity'!$A$41:$A$108,0),MATCH($F10,'Scenario C_Capacity'!$A$41:$L$41,0)),0)</f>
        <v>300000</v>
      </c>
      <c r="M10" s="40"/>
    </row>
    <row r="11" spans="1:13" x14ac:dyDescent="0.3">
      <c r="A11" t="str">
        <f t="shared" si="0"/>
        <v>EAO-11_28</v>
      </c>
      <c r="B11" s="40" t="s">
        <v>45</v>
      </c>
      <c r="C11" s="41">
        <v>43438</v>
      </c>
      <c r="D11" s="41">
        <v>43438</v>
      </c>
      <c r="E11" s="40" t="s">
        <v>49</v>
      </c>
      <c r="F11" s="40">
        <v>2018</v>
      </c>
      <c r="G11" s="40"/>
      <c r="H11" s="40">
        <f t="shared" si="1"/>
        <v>300000</v>
      </c>
      <c r="I11" s="40" t="s">
        <v>91</v>
      </c>
      <c r="J11">
        <f>IFERROR(INDEX('Scenario C_Capacity'!$A$41:$L$108,MATCH($A11,'Scenario C_Capacity'!$A$41:$A$108,0),MATCH($F11,'Scenario C_Capacity'!$A$41:$L$41,0)),0)</f>
        <v>300000</v>
      </c>
      <c r="M11" s="40"/>
    </row>
    <row r="12" spans="1:13" x14ac:dyDescent="0.3">
      <c r="A12" t="str">
        <f t="shared" si="0"/>
        <v>EAO-11_30 to 12_24</v>
      </c>
      <c r="B12" s="40" t="s">
        <v>45</v>
      </c>
      <c r="C12" s="41">
        <v>43440</v>
      </c>
      <c r="D12" s="41">
        <v>43464</v>
      </c>
      <c r="E12" s="40" t="s">
        <v>52</v>
      </c>
      <c r="F12" s="40">
        <v>2018</v>
      </c>
      <c r="G12" s="40"/>
      <c r="H12" s="40">
        <f t="shared" si="1"/>
        <v>144000</v>
      </c>
      <c r="I12" s="40" t="s">
        <v>91</v>
      </c>
      <c r="J12">
        <f>IFERROR(INDEX('Scenario C_Capacity'!$A$41:$L$108,MATCH($A12,'Scenario C_Capacity'!$A$41:$A$108,0),MATCH($F12,'Scenario C_Capacity'!$A$41:$L$41,0)),0)</f>
        <v>144000</v>
      </c>
      <c r="M12" s="40"/>
    </row>
    <row r="13" spans="1:13" x14ac:dyDescent="0.3">
      <c r="A13" t="str">
        <f t="shared" si="0"/>
        <v>EAO-12_25 to End Year</v>
      </c>
      <c r="B13" s="40" t="s">
        <v>45</v>
      </c>
      <c r="C13" s="41">
        <v>43465</v>
      </c>
      <c r="D13" s="41">
        <v>43498</v>
      </c>
      <c r="E13" s="40" t="s">
        <v>66</v>
      </c>
      <c r="F13" s="40">
        <v>2018</v>
      </c>
      <c r="G13" s="40"/>
      <c r="H13" s="40">
        <f t="shared" si="1"/>
        <v>120000</v>
      </c>
      <c r="I13" s="40" t="s">
        <v>91</v>
      </c>
      <c r="J13">
        <f>IFERROR(INDEX('Scenario C_Capacity'!$A$41:$L$108,MATCH($A13,'Scenario C_Capacity'!$A$41:$A$108,0),MATCH($F13,'Scenario C_Capacity'!$A$41:$L$41,0)),0)</f>
        <v>120000</v>
      </c>
    </row>
    <row r="14" spans="1:13" x14ac:dyDescent="0.3">
      <c r="A14" t="str">
        <f t="shared" si="0"/>
        <v>EAO-1_29_to 8_1</v>
      </c>
      <c r="B14" s="40" t="s">
        <v>45</v>
      </c>
      <c r="C14" s="41">
        <v>43499</v>
      </c>
      <c r="D14" s="41">
        <v>43683</v>
      </c>
      <c r="E14" s="40" t="s">
        <v>41</v>
      </c>
      <c r="F14" s="40">
        <v>2019</v>
      </c>
      <c r="G14" s="40"/>
      <c r="H14" s="40">
        <f t="shared" si="1"/>
        <v>300000</v>
      </c>
      <c r="I14" s="40" t="s">
        <v>91</v>
      </c>
      <c r="J14">
        <f>IFERROR(INDEX('Scenario C_Capacity'!$A$41:$L$108,MATCH($A14,'Scenario C_Capacity'!$A$41:$A$108,0),MATCH($F14,'Scenario C_Capacity'!$A$41:$L$41,0)),0)</f>
        <v>300000</v>
      </c>
      <c r="M14"/>
    </row>
    <row r="15" spans="1:13" x14ac:dyDescent="0.3">
      <c r="A15" t="str">
        <f t="shared" si="0"/>
        <v>EAO-8_2 to 11_21</v>
      </c>
      <c r="B15" s="40" t="s">
        <v>45</v>
      </c>
      <c r="C15" s="41">
        <v>43684</v>
      </c>
      <c r="D15" s="41">
        <v>43795</v>
      </c>
      <c r="E15" s="40" t="s">
        <v>47</v>
      </c>
      <c r="F15" s="40">
        <v>2019</v>
      </c>
      <c r="G15" s="40"/>
      <c r="H15" s="40">
        <f t="shared" si="1"/>
        <v>200000</v>
      </c>
      <c r="I15" s="40" t="s">
        <v>91</v>
      </c>
      <c r="J15">
        <f>IFERROR(INDEX('Scenario C_Capacity'!$A$41:$L$108,MATCH($A15,'Scenario C_Capacity'!$A$41:$A$108,0),MATCH($F15,'Scenario C_Capacity'!$A$41:$L$41,0)),0)</f>
        <v>200000</v>
      </c>
      <c r="M15"/>
    </row>
    <row r="16" spans="1:13" x14ac:dyDescent="0.3">
      <c r="A16" t="str">
        <f t="shared" si="0"/>
        <v>EAO-11_22 to 11_29</v>
      </c>
      <c r="B16" s="40" t="s">
        <v>45</v>
      </c>
      <c r="C16" s="41">
        <v>43796</v>
      </c>
      <c r="D16" s="41">
        <v>43803</v>
      </c>
      <c r="E16" s="40" t="s">
        <v>48</v>
      </c>
      <c r="F16" s="40">
        <v>2019</v>
      </c>
      <c r="G16" s="41">
        <v>43802</v>
      </c>
      <c r="H16" s="40">
        <f t="shared" si="1"/>
        <v>500000</v>
      </c>
      <c r="I16" s="40" t="s">
        <v>91</v>
      </c>
      <c r="J16">
        <f>IFERROR(INDEX('Scenario C_Capacity'!$A$41:$L$108,MATCH($A16,'Scenario C_Capacity'!$A$41:$A$108,0),MATCH($F16,'Scenario C_Capacity'!$A$41:$L$41,0)),0)</f>
        <v>500000</v>
      </c>
      <c r="M16"/>
    </row>
    <row r="17" spans="1:13" x14ac:dyDescent="0.3">
      <c r="A17" t="str">
        <f t="shared" si="0"/>
        <v>EAO-11_28</v>
      </c>
      <c r="B17" s="40" t="s">
        <v>45</v>
      </c>
      <c r="C17" s="41">
        <v>43802</v>
      </c>
      <c r="D17" s="41">
        <v>43802</v>
      </c>
      <c r="E17" s="40" t="s">
        <v>49</v>
      </c>
      <c r="F17" s="40">
        <v>2019</v>
      </c>
      <c r="G17" s="40"/>
      <c r="H17" s="40">
        <f t="shared" si="1"/>
        <v>500000</v>
      </c>
      <c r="I17" s="40" t="s">
        <v>91</v>
      </c>
      <c r="J17">
        <f>IFERROR(INDEX('Scenario C_Capacity'!$A$41:$L$108,MATCH($A17,'Scenario C_Capacity'!$A$41:$A$108,0),MATCH($F17,'Scenario C_Capacity'!$A$41:$L$41,0)),0)</f>
        <v>500000</v>
      </c>
      <c r="M17"/>
    </row>
    <row r="18" spans="1:13" x14ac:dyDescent="0.3">
      <c r="A18" t="str">
        <f t="shared" si="0"/>
        <v>EAO-11_30 to 12_24</v>
      </c>
      <c r="B18" s="40" t="s">
        <v>45</v>
      </c>
      <c r="C18" s="41">
        <v>43804</v>
      </c>
      <c r="D18" s="41">
        <v>43828</v>
      </c>
      <c r="E18" s="40" t="s">
        <v>52</v>
      </c>
      <c r="F18" s="40">
        <v>2019</v>
      </c>
      <c r="G18" s="40"/>
      <c r="H18" s="40">
        <f t="shared" si="1"/>
        <v>240000</v>
      </c>
      <c r="I18" s="40" t="s">
        <v>91</v>
      </c>
      <c r="J18">
        <f>IFERROR(INDEX('Scenario C_Capacity'!$A$41:$L$108,MATCH($A18,'Scenario C_Capacity'!$A$41:$A$108,0),MATCH($F18,'Scenario C_Capacity'!$A$41:$L$41,0)),0)</f>
        <v>240000</v>
      </c>
      <c r="M18"/>
    </row>
    <row r="19" spans="1:13" x14ac:dyDescent="0.3">
      <c r="A19" t="str">
        <f t="shared" si="0"/>
        <v>EAO-12_25 to End Year</v>
      </c>
      <c r="B19" s="40" t="s">
        <v>45</v>
      </c>
      <c r="C19" s="41">
        <v>43829</v>
      </c>
      <c r="D19" s="41">
        <v>43862</v>
      </c>
      <c r="E19" s="40" t="s">
        <v>66</v>
      </c>
      <c r="F19" s="40">
        <v>2019</v>
      </c>
      <c r="G19" s="40"/>
      <c r="H19" s="40">
        <f t="shared" si="1"/>
        <v>200000</v>
      </c>
      <c r="I19" s="40" t="s">
        <v>91</v>
      </c>
      <c r="J19">
        <f>IFERROR(INDEX('Scenario C_Capacity'!$A$41:$L$108,MATCH($A19,'Scenario C_Capacity'!$A$41:$A$108,0),MATCH($F19,'Scenario C_Capacity'!$A$41:$L$41,0)),0)</f>
        <v>200000</v>
      </c>
      <c r="M19"/>
    </row>
    <row r="20" spans="1:13" x14ac:dyDescent="0.3">
      <c r="A20" t="str">
        <f t="shared" si="0"/>
        <v>EAO-1_29_to 8_1</v>
      </c>
      <c r="B20" s="40" t="s">
        <v>45</v>
      </c>
      <c r="C20" s="41">
        <v>43863</v>
      </c>
      <c r="D20" s="41">
        <v>44047</v>
      </c>
      <c r="E20" s="40" t="s">
        <v>41</v>
      </c>
      <c r="F20" s="40">
        <v>2020</v>
      </c>
      <c r="G20" s="40"/>
      <c r="H20" s="40">
        <f t="shared" si="1"/>
        <v>300000</v>
      </c>
      <c r="I20" s="40" t="s">
        <v>91</v>
      </c>
      <c r="J20">
        <f>IFERROR(INDEX('Scenario C_Capacity'!$A$41:$L$108,MATCH($A20,'Scenario C_Capacity'!$A$41:$A$108,0),MATCH($F20,'Scenario C_Capacity'!$A$41:$L$41,0)),0)</f>
        <v>300000</v>
      </c>
      <c r="M20"/>
    </row>
    <row r="21" spans="1:13" x14ac:dyDescent="0.3">
      <c r="A21" t="str">
        <f t="shared" si="0"/>
        <v>EAO-8_2 to 11_21</v>
      </c>
      <c r="B21" s="40" t="s">
        <v>45</v>
      </c>
      <c r="C21" s="41">
        <v>44048</v>
      </c>
      <c r="D21" s="41">
        <v>44159</v>
      </c>
      <c r="E21" s="40" t="s">
        <v>47</v>
      </c>
      <c r="F21" s="40">
        <v>2020</v>
      </c>
      <c r="G21" s="40"/>
      <c r="H21" s="40">
        <f t="shared" si="1"/>
        <v>200000</v>
      </c>
      <c r="I21" s="40" t="s">
        <v>91</v>
      </c>
      <c r="J21">
        <f>IFERROR(INDEX('Scenario C_Capacity'!$A$41:$L$108,MATCH($A21,'Scenario C_Capacity'!$A$41:$A$108,0),MATCH($F21,'Scenario C_Capacity'!$A$41:$L$41,0)),0)</f>
        <v>200000</v>
      </c>
      <c r="M21"/>
    </row>
    <row r="22" spans="1:13" x14ac:dyDescent="0.3">
      <c r="A22" t="str">
        <f t="shared" si="0"/>
        <v>EAO-11_22 to 11_29</v>
      </c>
      <c r="B22" s="40" t="s">
        <v>45</v>
      </c>
      <c r="C22" s="41">
        <v>44160</v>
      </c>
      <c r="D22" s="41">
        <v>44167</v>
      </c>
      <c r="E22" s="40" t="s">
        <v>48</v>
      </c>
      <c r="F22" s="40">
        <v>2020</v>
      </c>
      <c r="G22" s="41">
        <v>44166</v>
      </c>
      <c r="H22" s="40">
        <f t="shared" si="1"/>
        <v>500000</v>
      </c>
      <c r="I22" s="40" t="s">
        <v>91</v>
      </c>
      <c r="J22">
        <f>IFERROR(INDEX('Scenario C_Capacity'!$A$41:$L$108,MATCH($A22,'Scenario C_Capacity'!$A$41:$A$108,0),MATCH($F22,'Scenario C_Capacity'!$A$41:$L$41,0)),0)</f>
        <v>500000</v>
      </c>
      <c r="M22"/>
    </row>
    <row r="23" spans="1:13" x14ac:dyDescent="0.3">
      <c r="A23" t="str">
        <f t="shared" si="0"/>
        <v>EAO-11_28</v>
      </c>
      <c r="B23" s="40" t="s">
        <v>45</v>
      </c>
      <c r="C23" s="41">
        <v>44166</v>
      </c>
      <c r="D23" s="41">
        <v>44166</v>
      </c>
      <c r="E23" s="40" t="s">
        <v>49</v>
      </c>
      <c r="F23" s="40">
        <v>2020</v>
      </c>
      <c r="G23" s="40"/>
      <c r="H23" s="40">
        <f t="shared" si="1"/>
        <v>500000</v>
      </c>
      <c r="I23" s="40" t="s">
        <v>91</v>
      </c>
      <c r="J23">
        <f>IFERROR(INDEX('Scenario C_Capacity'!$A$41:$L$108,MATCH($A23,'Scenario C_Capacity'!$A$41:$A$108,0),MATCH($F23,'Scenario C_Capacity'!$A$41:$L$41,0)),0)</f>
        <v>500000</v>
      </c>
      <c r="M23"/>
    </row>
    <row r="24" spans="1:13" x14ac:dyDescent="0.3">
      <c r="A24" t="str">
        <f t="shared" si="0"/>
        <v>EAO-11_30 to 12_24</v>
      </c>
      <c r="B24" s="40" t="s">
        <v>45</v>
      </c>
      <c r="C24" s="41">
        <v>44168</v>
      </c>
      <c r="D24" s="41">
        <v>44192</v>
      </c>
      <c r="E24" s="40" t="s">
        <v>52</v>
      </c>
      <c r="F24" s="40">
        <v>2020</v>
      </c>
      <c r="G24" s="40"/>
      <c r="H24" s="40">
        <f t="shared" si="1"/>
        <v>240000</v>
      </c>
      <c r="I24" s="40" t="s">
        <v>91</v>
      </c>
      <c r="J24">
        <f>IFERROR(INDEX('Scenario C_Capacity'!$A$41:$L$108,MATCH($A24,'Scenario C_Capacity'!$A$41:$A$108,0),MATCH($F24,'Scenario C_Capacity'!$A$41:$L$41,0)),0)</f>
        <v>240000</v>
      </c>
      <c r="M24"/>
    </row>
    <row r="25" spans="1:13" x14ac:dyDescent="0.3">
      <c r="A25" t="str">
        <f t="shared" si="0"/>
        <v>EAO-12_25 to End Year</v>
      </c>
      <c r="B25" s="40" t="s">
        <v>45</v>
      </c>
      <c r="C25" s="41">
        <v>44193</v>
      </c>
      <c r="D25" s="41">
        <v>44226</v>
      </c>
      <c r="E25" s="40" t="s">
        <v>66</v>
      </c>
      <c r="F25" s="40">
        <v>2020</v>
      </c>
      <c r="G25" s="40"/>
      <c r="H25" s="40">
        <f t="shared" si="1"/>
        <v>200000</v>
      </c>
      <c r="I25" s="40" t="s">
        <v>91</v>
      </c>
      <c r="J25">
        <f>IFERROR(INDEX('Scenario C_Capacity'!$A$41:$L$108,MATCH($A25,'Scenario C_Capacity'!$A$41:$A$108,0),MATCH($F25,'Scenario C_Capacity'!$A$41:$L$41,0)),0)</f>
        <v>200000</v>
      </c>
      <c r="M25"/>
    </row>
    <row r="26" spans="1:13" x14ac:dyDescent="0.3">
      <c r="A26" t="str">
        <f t="shared" si="0"/>
        <v>EAO-1_29_to 8_1</v>
      </c>
      <c r="B26" s="40" t="s">
        <v>45</v>
      </c>
      <c r="C26" s="41">
        <v>44227</v>
      </c>
      <c r="D26" s="41">
        <v>44411</v>
      </c>
      <c r="E26" s="40" t="s">
        <v>41</v>
      </c>
      <c r="F26" s="40">
        <v>2021</v>
      </c>
      <c r="G26" s="40"/>
      <c r="H26" s="40">
        <f t="shared" si="1"/>
        <v>300000</v>
      </c>
      <c r="I26" s="40" t="s">
        <v>91</v>
      </c>
      <c r="J26">
        <f>IFERROR(INDEX('Scenario C_Capacity'!$A$41:$L$108,MATCH($A26,'Scenario C_Capacity'!$A$41:$A$108,0),MATCH($F26,'Scenario C_Capacity'!$A$41:$L$41,0)),0)</f>
        <v>300000</v>
      </c>
      <c r="M26"/>
    </row>
    <row r="27" spans="1:13" x14ac:dyDescent="0.3">
      <c r="A27" t="str">
        <f t="shared" si="0"/>
        <v>EAO-8_2 to 11_21</v>
      </c>
      <c r="B27" s="40" t="s">
        <v>45</v>
      </c>
      <c r="C27" s="41">
        <v>44412</v>
      </c>
      <c r="D27" s="41">
        <v>44523</v>
      </c>
      <c r="E27" s="40" t="s">
        <v>47</v>
      </c>
      <c r="F27" s="40">
        <v>2021</v>
      </c>
      <c r="G27" s="40"/>
      <c r="H27" s="40">
        <f t="shared" si="1"/>
        <v>200000</v>
      </c>
      <c r="I27" s="40" t="s">
        <v>91</v>
      </c>
      <c r="J27">
        <f>IFERROR(INDEX('Scenario C_Capacity'!$A$41:$L$108,MATCH($A27,'Scenario C_Capacity'!$A$41:$A$108,0),MATCH($F27,'Scenario C_Capacity'!$A$41:$L$41,0)),0)</f>
        <v>200000</v>
      </c>
      <c r="M27"/>
    </row>
    <row r="28" spans="1:13" x14ac:dyDescent="0.3">
      <c r="A28" t="str">
        <f t="shared" si="0"/>
        <v>EAO-11_22 to 11_29</v>
      </c>
      <c r="B28" s="40" t="s">
        <v>45</v>
      </c>
      <c r="C28" s="41">
        <v>44524</v>
      </c>
      <c r="D28" s="41">
        <v>44531</v>
      </c>
      <c r="E28" s="40" t="s">
        <v>48</v>
      </c>
      <c r="F28" s="40">
        <v>2021</v>
      </c>
      <c r="G28" s="41">
        <v>44530</v>
      </c>
      <c r="H28" s="40">
        <f t="shared" si="1"/>
        <v>500000</v>
      </c>
      <c r="I28" s="40" t="s">
        <v>91</v>
      </c>
      <c r="J28">
        <f>IFERROR(INDEX('Scenario C_Capacity'!$A$41:$L$108,MATCH($A28,'Scenario C_Capacity'!$A$41:$A$108,0),MATCH($F28,'Scenario C_Capacity'!$A$41:$L$41,0)),0)</f>
        <v>500000</v>
      </c>
      <c r="M28"/>
    </row>
    <row r="29" spans="1:13" x14ac:dyDescent="0.3">
      <c r="A29" t="str">
        <f t="shared" si="0"/>
        <v>EAO-11_28</v>
      </c>
      <c r="B29" s="40" t="s">
        <v>45</v>
      </c>
      <c r="C29" s="41">
        <v>44530</v>
      </c>
      <c r="D29" s="41">
        <v>44530</v>
      </c>
      <c r="E29" s="40" t="s">
        <v>49</v>
      </c>
      <c r="F29" s="40">
        <v>2021</v>
      </c>
      <c r="G29" s="40"/>
      <c r="H29" s="40">
        <f t="shared" si="1"/>
        <v>500000</v>
      </c>
      <c r="I29" s="40" t="s">
        <v>91</v>
      </c>
      <c r="J29">
        <f>IFERROR(INDEX('Scenario C_Capacity'!$A$41:$L$108,MATCH($A29,'Scenario C_Capacity'!$A$41:$A$108,0),MATCH($F29,'Scenario C_Capacity'!$A$41:$L$41,0)),0)</f>
        <v>500000</v>
      </c>
      <c r="M29"/>
    </row>
    <row r="30" spans="1:13" x14ac:dyDescent="0.3">
      <c r="A30" t="str">
        <f t="shared" si="0"/>
        <v>EAO-11_30 to 12_24</v>
      </c>
      <c r="B30" s="40" t="s">
        <v>45</v>
      </c>
      <c r="C30" s="41">
        <v>44532</v>
      </c>
      <c r="D30" s="41">
        <v>44556</v>
      </c>
      <c r="E30" s="40" t="s">
        <v>52</v>
      </c>
      <c r="F30" s="40">
        <v>2021</v>
      </c>
      <c r="G30" s="40"/>
      <c r="H30" s="40">
        <f t="shared" si="1"/>
        <v>240000</v>
      </c>
      <c r="I30" s="40" t="s">
        <v>91</v>
      </c>
      <c r="J30">
        <f>IFERROR(INDEX('Scenario C_Capacity'!$A$41:$L$108,MATCH($A30,'Scenario C_Capacity'!$A$41:$A$108,0),MATCH($F30,'Scenario C_Capacity'!$A$41:$L$41,0)),0)</f>
        <v>240000</v>
      </c>
      <c r="M30"/>
    </row>
    <row r="31" spans="1:13" x14ac:dyDescent="0.3">
      <c r="A31" t="str">
        <f t="shared" si="0"/>
        <v>EAO-12_25 to End Year</v>
      </c>
      <c r="B31" s="40" t="s">
        <v>45</v>
      </c>
      <c r="C31" s="41">
        <v>44557</v>
      </c>
      <c r="D31" s="41">
        <v>44590</v>
      </c>
      <c r="E31" s="40" t="s">
        <v>66</v>
      </c>
      <c r="F31" s="40">
        <v>2021</v>
      </c>
      <c r="G31" s="40"/>
      <c r="H31" s="40">
        <f t="shared" si="1"/>
        <v>200000</v>
      </c>
      <c r="I31" s="40" t="s">
        <v>91</v>
      </c>
      <c r="J31">
        <f>IFERROR(INDEX('Scenario C_Capacity'!$A$41:$L$108,MATCH($A31,'Scenario C_Capacity'!$A$41:$A$108,0),MATCH($F31,'Scenario C_Capacity'!$A$41:$L$41,0)),0)</f>
        <v>200000</v>
      </c>
      <c r="M31"/>
    </row>
    <row r="32" spans="1:13" x14ac:dyDescent="0.3">
      <c r="A32" t="str">
        <f t="shared" si="0"/>
        <v>EAO-1_29_to 8_1</v>
      </c>
      <c r="B32" s="40" t="s">
        <v>45</v>
      </c>
      <c r="C32" s="41">
        <v>44591</v>
      </c>
      <c r="D32" s="41">
        <v>44775</v>
      </c>
      <c r="E32" s="40" t="s">
        <v>41</v>
      </c>
      <c r="F32" s="40">
        <v>2022</v>
      </c>
      <c r="G32" s="40"/>
      <c r="H32" s="40">
        <f t="shared" si="1"/>
        <v>300000</v>
      </c>
      <c r="I32" s="40" t="s">
        <v>91</v>
      </c>
      <c r="J32">
        <f>IFERROR(INDEX('Scenario C_Capacity'!$A$41:$L$108,MATCH($A32,'Scenario C_Capacity'!$A$41:$A$108,0),MATCH($F32,'Scenario C_Capacity'!$A$41:$L$41,0)),0)</f>
        <v>300000</v>
      </c>
      <c r="M32"/>
    </row>
    <row r="33" spans="1:13" x14ac:dyDescent="0.3">
      <c r="A33" t="str">
        <f t="shared" si="0"/>
        <v>EAO-8_2 to 11_21</v>
      </c>
      <c r="B33" s="40" t="s">
        <v>45</v>
      </c>
      <c r="C33" s="41">
        <v>44776</v>
      </c>
      <c r="D33" s="41">
        <v>44887</v>
      </c>
      <c r="E33" s="40" t="s">
        <v>47</v>
      </c>
      <c r="F33" s="40">
        <v>2022</v>
      </c>
      <c r="G33" s="40"/>
      <c r="H33" s="40">
        <f t="shared" si="1"/>
        <v>200000</v>
      </c>
      <c r="I33" s="40" t="s">
        <v>91</v>
      </c>
      <c r="J33">
        <f>IFERROR(INDEX('Scenario C_Capacity'!$A$41:$L$108,MATCH($A33,'Scenario C_Capacity'!$A$41:$A$108,0),MATCH($F33,'Scenario C_Capacity'!$A$41:$L$41,0)),0)</f>
        <v>200000</v>
      </c>
      <c r="M33"/>
    </row>
    <row r="34" spans="1:13" x14ac:dyDescent="0.3">
      <c r="A34" t="str">
        <f t="shared" si="0"/>
        <v>EAO-11_22 to 11_29</v>
      </c>
      <c r="B34" s="40" t="s">
        <v>45</v>
      </c>
      <c r="C34" s="41">
        <v>44888</v>
      </c>
      <c r="D34" s="41">
        <v>44895</v>
      </c>
      <c r="E34" s="40" t="s">
        <v>48</v>
      </c>
      <c r="F34" s="40">
        <v>2022</v>
      </c>
      <c r="G34" s="41">
        <v>44894</v>
      </c>
      <c r="H34" s="40">
        <f t="shared" si="1"/>
        <v>500000</v>
      </c>
      <c r="I34" s="40" t="s">
        <v>91</v>
      </c>
      <c r="J34">
        <f>IFERROR(INDEX('Scenario C_Capacity'!$A$41:$L$108,MATCH($A34,'Scenario C_Capacity'!$A$41:$A$108,0),MATCH($F34,'Scenario C_Capacity'!$A$41:$L$41,0)),0)</f>
        <v>500000</v>
      </c>
      <c r="M34"/>
    </row>
    <row r="35" spans="1:13" x14ac:dyDescent="0.3">
      <c r="A35" t="str">
        <f t="shared" si="0"/>
        <v>EAO-11_28</v>
      </c>
      <c r="B35" s="40" t="s">
        <v>45</v>
      </c>
      <c r="C35" s="41">
        <v>44894</v>
      </c>
      <c r="D35" s="41">
        <v>44894</v>
      </c>
      <c r="E35" s="40" t="s">
        <v>49</v>
      </c>
      <c r="F35" s="40">
        <v>2022</v>
      </c>
      <c r="G35" s="40"/>
      <c r="H35" s="40">
        <f t="shared" si="1"/>
        <v>500000</v>
      </c>
      <c r="I35" s="40" t="s">
        <v>91</v>
      </c>
      <c r="J35">
        <f>IFERROR(INDEX('Scenario C_Capacity'!$A$41:$L$108,MATCH($A35,'Scenario C_Capacity'!$A$41:$A$108,0),MATCH($F35,'Scenario C_Capacity'!$A$41:$L$41,0)),0)</f>
        <v>500000</v>
      </c>
      <c r="M35"/>
    </row>
    <row r="36" spans="1:13" x14ac:dyDescent="0.3">
      <c r="A36" t="str">
        <f t="shared" si="0"/>
        <v>EAO-11_30 to 12_24</v>
      </c>
      <c r="B36" s="40" t="s">
        <v>45</v>
      </c>
      <c r="C36" s="41">
        <v>44896</v>
      </c>
      <c r="D36" s="41">
        <v>44920</v>
      </c>
      <c r="E36" s="40" t="s">
        <v>52</v>
      </c>
      <c r="F36" s="40">
        <v>2022</v>
      </c>
      <c r="G36" s="40"/>
      <c r="H36" s="40">
        <f t="shared" si="1"/>
        <v>240000</v>
      </c>
      <c r="I36" s="40" t="s">
        <v>91</v>
      </c>
      <c r="J36">
        <f>IFERROR(INDEX('Scenario C_Capacity'!$A$41:$L$108,MATCH($A36,'Scenario C_Capacity'!$A$41:$A$108,0),MATCH($F36,'Scenario C_Capacity'!$A$41:$L$41,0)),0)</f>
        <v>240000</v>
      </c>
      <c r="M36"/>
    </row>
    <row r="37" spans="1:13" x14ac:dyDescent="0.3">
      <c r="A37" t="str">
        <f t="shared" si="0"/>
        <v>EAO-12_25 to End Year</v>
      </c>
      <c r="B37" s="40" t="s">
        <v>45</v>
      </c>
      <c r="C37" s="41">
        <v>44921</v>
      </c>
      <c r="D37" s="41">
        <v>44954</v>
      </c>
      <c r="E37" s="40" t="s">
        <v>66</v>
      </c>
      <c r="F37" s="40">
        <v>2022</v>
      </c>
      <c r="G37" s="40"/>
      <c r="H37" s="40">
        <f t="shared" si="1"/>
        <v>200000</v>
      </c>
      <c r="I37" s="40" t="s">
        <v>91</v>
      </c>
      <c r="J37">
        <f>IFERROR(INDEX('Scenario C_Capacity'!$A$41:$L$108,MATCH($A37,'Scenario C_Capacity'!$A$41:$A$108,0),MATCH($F37,'Scenario C_Capacity'!$A$41:$L$41,0)),0)</f>
        <v>200000</v>
      </c>
      <c r="M37"/>
    </row>
    <row r="38" spans="1:13" x14ac:dyDescent="0.3">
      <c r="A38" t="str">
        <f t="shared" si="0"/>
        <v>EAO-1_29_to 8_1</v>
      </c>
      <c r="B38" s="40" t="s">
        <v>45</v>
      </c>
      <c r="C38" s="41">
        <v>44955</v>
      </c>
      <c r="D38" s="41">
        <v>45139</v>
      </c>
      <c r="E38" s="40" t="s">
        <v>41</v>
      </c>
      <c r="F38" s="40">
        <v>2023</v>
      </c>
      <c r="G38" s="40"/>
      <c r="H38" s="40">
        <f t="shared" si="1"/>
        <v>300000</v>
      </c>
      <c r="I38" s="40" t="s">
        <v>91</v>
      </c>
      <c r="J38">
        <f>IFERROR(INDEX('Scenario C_Capacity'!$A$41:$L$108,MATCH($A38,'Scenario C_Capacity'!$A$41:$A$108,0),MATCH($F38,'Scenario C_Capacity'!$A$41:$L$41,0)),0)</f>
        <v>300000</v>
      </c>
      <c r="M38"/>
    </row>
    <row r="39" spans="1:13" x14ac:dyDescent="0.3">
      <c r="A39" t="str">
        <f t="shared" si="0"/>
        <v>EAO-8_2 to 11_21</v>
      </c>
      <c r="B39" s="40" t="s">
        <v>45</v>
      </c>
      <c r="C39" s="41">
        <v>45140</v>
      </c>
      <c r="D39" s="41">
        <v>45251</v>
      </c>
      <c r="E39" s="40" t="s">
        <v>47</v>
      </c>
      <c r="F39" s="40">
        <v>2023</v>
      </c>
      <c r="G39" s="40"/>
      <c r="H39" s="40">
        <f t="shared" si="1"/>
        <v>200000</v>
      </c>
      <c r="I39" s="40" t="s">
        <v>91</v>
      </c>
      <c r="J39">
        <f>IFERROR(INDEX('Scenario C_Capacity'!$A$41:$L$108,MATCH($A39,'Scenario C_Capacity'!$A$41:$A$108,0),MATCH($F39,'Scenario C_Capacity'!$A$41:$L$41,0)),0)</f>
        <v>200000</v>
      </c>
      <c r="M39"/>
    </row>
    <row r="40" spans="1:13" x14ac:dyDescent="0.3">
      <c r="A40" t="str">
        <f t="shared" si="0"/>
        <v>EAO-11_22 to 11_29</v>
      </c>
      <c r="B40" s="40" t="s">
        <v>45</v>
      </c>
      <c r="C40" s="41">
        <v>45252</v>
      </c>
      <c r="D40" s="41">
        <v>45259</v>
      </c>
      <c r="E40" s="40" t="s">
        <v>48</v>
      </c>
      <c r="F40" s="40">
        <v>2023</v>
      </c>
      <c r="G40" s="41">
        <v>45258</v>
      </c>
      <c r="H40" s="40">
        <f t="shared" si="1"/>
        <v>500000</v>
      </c>
      <c r="I40" s="40" t="s">
        <v>91</v>
      </c>
      <c r="J40">
        <f>IFERROR(INDEX('Scenario C_Capacity'!$A$41:$L$108,MATCH($A40,'Scenario C_Capacity'!$A$41:$A$108,0),MATCH($F40,'Scenario C_Capacity'!$A$41:$L$41,0)),0)</f>
        <v>500000</v>
      </c>
      <c r="M40"/>
    </row>
    <row r="41" spans="1:13" x14ac:dyDescent="0.3">
      <c r="A41" t="str">
        <f t="shared" si="0"/>
        <v>EAO-11_28</v>
      </c>
      <c r="B41" s="40" t="s">
        <v>45</v>
      </c>
      <c r="C41" s="41">
        <v>45258</v>
      </c>
      <c r="D41" s="41">
        <v>45258</v>
      </c>
      <c r="E41" s="40" t="s">
        <v>49</v>
      </c>
      <c r="F41" s="40">
        <v>2023</v>
      </c>
      <c r="G41" s="40"/>
      <c r="H41" s="40">
        <f t="shared" si="1"/>
        <v>500000</v>
      </c>
      <c r="I41" s="40" t="s">
        <v>91</v>
      </c>
      <c r="J41">
        <f>IFERROR(INDEX('Scenario C_Capacity'!$A$41:$L$108,MATCH($A41,'Scenario C_Capacity'!$A$41:$A$108,0),MATCH($F41,'Scenario C_Capacity'!$A$41:$L$41,0)),0)</f>
        <v>500000</v>
      </c>
      <c r="M41"/>
    </row>
    <row r="42" spans="1:13" x14ac:dyDescent="0.3">
      <c r="A42" t="str">
        <f t="shared" si="0"/>
        <v>EAO-11_30 to 12_24</v>
      </c>
      <c r="B42" s="40" t="s">
        <v>45</v>
      </c>
      <c r="C42" s="41">
        <v>45260</v>
      </c>
      <c r="D42" s="41">
        <v>45284</v>
      </c>
      <c r="E42" s="40" t="s">
        <v>52</v>
      </c>
      <c r="F42" s="40">
        <v>2023</v>
      </c>
      <c r="G42" s="40"/>
      <c r="H42" s="40">
        <f t="shared" si="1"/>
        <v>240000</v>
      </c>
      <c r="I42" s="40" t="s">
        <v>91</v>
      </c>
      <c r="J42">
        <f>IFERROR(INDEX('Scenario C_Capacity'!$A$41:$L$108,MATCH($A42,'Scenario C_Capacity'!$A$41:$A$108,0),MATCH($F42,'Scenario C_Capacity'!$A$41:$L$41,0)),0)</f>
        <v>240000</v>
      </c>
      <c r="M42"/>
    </row>
    <row r="43" spans="1:13" x14ac:dyDescent="0.3">
      <c r="A43" t="str">
        <f t="shared" si="0"/>
        <v>EAO-12_25 to End Year</v>
      </c>
      <c r="B43" s="40" t="s">
        <v>45</v>
      </c>
      <c r="C43" s="41">
        <v>45285</v>
      </c>
      <c r="D43" s="41">
        <v>45325</v>
      </c>
      <c r="E43" s="40" t="s">
        <v>66</v>
      </c>
      <c r="F43" s="40">
        <v>2023</v>
      </c>
      <c r="G43" s="40"/>
      <c r="H43" s="40">
        <f t="shared" si="1"/>
        <v>200000</v>
      </c>
      <c r="I43" s="40" t="s">
        <v>91</v>
      </c>
      <c r="J43">
        <f>IFERROR(INDEX('Scenario C_Capacity'!$A$41:$L$108,MATCH($A43,'Scenario C_Capacity'!$A$41:$A$108,0),MATCH($F43,'Scenario C_Capacity'!$A$41:$L$41,0)),0)</f>
        <v>200000</v>
      </c>
      <c r="M43"/>
    </row>
    <row r="44" spans="1:13" x14ac:dyDescent="0.3">
      <c r="A44" t="str">
        <f t="shared" si="0"/>
        <v>ODC-All</v>
      </c>
      <c r="B44" s="40" t="s">
        <v>3</v>
      </c>
      <c r="C44" s="41">
        <v>42764</v>
      </c>
      <c r="D44" s="41">
        <v>43060</v>
      </c>
      <c r="E44" s="40" t="s">
        <v>42</v>
      </c>
      <c r="F44" s="40">
        <v>2017</v>
      </c>
      <c r="G44" s="40"/>
      <c r="H44" s="40">
        <f t="shared" si="1"/>
        <v>90000</v>
      </c>
      <c r="I44" s="40" t="s">
        <v>91</v>
      </c>
      <c r="J44">
        <f>IFERROR(INDEX('Scenario C_Capacity'!$A$41:$L$108,MATCH($A44,'Scenario C_Capacity'!$A$41:$A$108,0),MATCH($F44,'Scenario C_Capacity'!$A$41:$L$41,0)),0)</f>
        <v>90000</v>
      </c>
      <c r="M44"/>
    </row>
    <row r="45" spans="1:13" x14ac:dyDescent="0.3">
      <c r="A45" t="str">
        <f t="shared" si="0"/>
        <v>ODC-11_22 to 11_29</v>
      </c>
      <c r="B45" s="40" t="s">
        <v>3</v>
      </c>
      <c r="C45" s="41">
        <v>43061</v>
      </c>
      <c r="D45" s="41">
        <v>43068</v>
      </c>
      <c r="E45" s="40" t="s">
        <v>48</v>
      </c>
      <c r="F45" s="40">
        <v>2017</v>
      </c>
      <c r="G45" s="41">
        <v>43067</v>
      </c>
      <c r="H45" s="40">
        <f t="shared" si="1"/>
        <v>250000</v>
      </c>
      <c r="I45" s="40" t="s">
        <v>91</v>
      </c>
      <c r="J45">
        <f>IFERROR(INDEX('Scenario C_Capacity'!$A$41:$L$108,MATCH($A45,'Scenario C_Capacity'!$A$41:$A$108,0),MATCH($F45,'Scenario C_Capacity'!$A$41:$L$41,0)),0)</f>
        <v>250000</v>
      </c>
      <c r="M45"/>
    </row>
    <row r="46" spans="1:13" x14ac:dyDescent="0.3">
      <c r="A46" t="str">
        <f t="shared" si="0"/>
        <v>ODC-11_28</v>
      </c>
      <c r="B46" s="40" t="s">
        <v>3</v>
      </c>
      <c r="C46" s="41">
        <v>43067</v>
      </c>
      <c r="D46" s="41">
        <v>43067</v>
      </c>
      <c r="E46" s="40" t="s">
        <v>49</v>
      </c>
      <c r="F46" s="40">
        <v>2017</v>
      </c>
      <c r="G46" s="40"/>
      <c r="H46" s="40">
        <f t="shared" si="1"/>
        <v>550000</v>
      </c>
      <c r="I46" s="40" t="s">
        <v>91</v>
      </c>
      <c r="J46">
        <f>IFERROR(INDEX('Scenario C_Capacity'!$A$41:$L$108,MATCH($A46,'Scenario C_Capacity'!$A$41:$A$108,0),MATCH($F46,'Scenario C_Capacity'!$A$41:$L$41,0)),0)</f>
        <v>550000</v>
      </c>
      <c r="M46"/>
    </row>
    <row r="47" spans="1:13" x14ac:dyDescent="0.3">
      <c r="A47" t="str">
        <f t="shared" si="0"/>
        <v>ODC-11_30 to 12_24</v>
      </c>
      <c r="B47" s="40" t="s">
        <v>3</v>
      </c>
      <c r="C47" s="41">
        <v>43069</v>
      </c>
      <c r="D47" s="41">
        <v>43093</v>
      </c>
      <c r="E47" s="40" t="s">
        <v>52</v>
      </c>
      <c r="F47" s="40">
        <v>2017</v>
      </c>
      <c r="G47" s="40"/>
      <c r="H47" s="40">
        <f t="shared" si="1"/>
        <v>112500</v>
      </c>
      <c r="I47" s="40" t="s">
        <v>91</v>
      </c>
      <c r="J47">
        <f>IFERROR(INDEX('Scenario C_Capacity'!$A$41:$L$108,MATCH($A47,'Scenario C_Capacity'!$A$41:$A$108,0),MATCH($F47,'Scenario C_Capacity'!$A$41:$L$41,0)),0)</f>
        <v>112500</v>
      </c>
      <c r="M47"/>
    </row>
    <row r="48" spans="1:13" x14ac:dyDescent="0.3">
      <c r="A48" t="str">
        <f t="shared" si="0"/>
        <v>ODC-12_25 to End Year</v>
      </c>
      <c r="B48" s="40" t="s">
        <v>3</v>
      </c>
      <c r="C48" s="41">
        <v>43094</v>
      </c>
      <c r="D48" s="41">
        <v>43134</v>
      </c>
      <c r="E48" s="40" t="s">
        <v>66</v>
      </c>
      <c r="F48" s="40">
        <v>2017</v>
      </c>
      <c r="G48" s="40"/>
      <c r="H48" s="40">
        <f t="shared" si="1"/>
        <v>90000</v>
      </c>
      <c r="I48" s="40" t="s">
        <v>91</v>
      </c>
      <c r="J48">
        <f>IFERROR(INDEX('Scenario C_Capacity'!$A$41:$L$108,MATCH($A48,'Scenario C_Capacity'!$A$41:$A$108,0),MATCH($F48,'Scenario C_Capacity'!$A$41:$L$41,0)),0)</f>
        <v>90000</v>
      </c>
      <c r="M48"/>
    </row>
    <row r="49" spans="1:13" x14ac:dyDescent="0.3">
      <c r="A49" t="str">
        <f t="shared" si="0"/>
        <v>OFC-1_29_to 8_1</v>
      </c>
      <c r="B49" s="40" t="s">
        <v>13</v>
      </c>
      <c r="C49" s="41">
        <v>42764</v>
      </c>
      <c r="D49" s="41">
        <v>42948</v>
      </c>
      <c r="E49" s="40" t="s">
        <v>41</v>
      </c>
      <c r="F49" s="40">
        <v>2017</v>
      </c>
      <c r="G49" s="40"/>
      <c r="H49" s="40">
        <f t="shared" si="1"/>
        <v>266236</v>
      </c>
      <c r="I49" s="40" t="s">
        <v>91</v>
      </c>
      <c r="J49">
        <f>IFERROR(INDEX('Scenario C_Capacity'!$A$41:$L$108,MATCH($A49,'Scenario C_Capacity'!$A$41:$A$108,0),MATCH($F49,'Scenario C_Capacity'!$A$41:$L$41,0)),0)</f>
        <v>266236</v>
      </c>
      <c r="M49"/>
    </row>
    <row r="50" spans="1:13" x14ac:dyDescent="0.3">
      <c r="A50" t="str">
        <f t="shared" si="0"/>
        <v>OFC-8_2 to 11_21</v>
      </c>
      <c r="B50" s="40" t="s">
        <v>13</v>
      </c>
      <c r="C50" s="41">
        <v>42949</v>
      </c>
      <c r="D50" s="41">
        <v>43060</v>
      </c>
      <c r="E50" s="40" t="s">
        <v>47</v>
      </c>
      <c r="F50" s="40">
        <v>2017</v>
      </c>
      <c r="G50" s="40"/>
      <c r="H50" s="40">
        <f t="shared" si="1"/>
        <v>284377</v>
      </c>
      <c r="I50" s="40" t="s">
        <v>91</v>
      </c>
      <c r="J50">
        <f>IFERROR(INDEX('Scenario C_Capacity'!$A$41:$L$108,MATCH($A50,'Scenario C_Capacity'!$A$41:$A$108,0),MATCH($F50,'Scenario C_Capacity'!$A$41:$L$41,0)),0)</f>
        <v>284377</v>
      </c>
      <c r="M50"/>
    </row>
    <row r="51" spans="1:13" x14ac:dyDescent="0.3">
      <c r="A51" t="str">
        <f t="shared" si="0"/>
        <v>OFC-11_22 to 11_29</v>
      </c>
      <c r="B51" s="40" t="s">
        <v>13</v>
      </c>
      <c r="C51" s="41">
        <v>43061</v>
      </c>
      <c r="D51" s="41">
        <v>43068</v>
      </c>
      <c r="E51" s="40" t="s">
        <v>48</v>
      </c>
      <c r="F51" s="40">
        <v>2017</v>
      </c>
      <c r="G51" s="41">
        <v>43064</v>
      </c>
      <c r="H51" s="40">
        <f t="shared" si="1"/>
        <v>446934</v>
      </c>
      <c r="I51" s="40" t="s">
        <v>91</v>
      </c>
      <c r="J51">
        <f>IFERROR(INDEX('Scenario C_Capacity'!$A$41:$L$108,MATCH($A51,'Scenario C_Capacity'!$A$41:$A$108,0),MATCH($F51,'Scenario C_Capacity'!$A$41:$L$41,0)),0)</f>
        <v>446934</v>
      </c>
      <c r="M51"/>
    </row>
    <row r="52" spans="1:13" x14ac:dyDescent="0.3">
      <c r="A52" t="str">
        <f t="shared" si="0"/>
        <v>OFC-11_25</v>
      </c>
      <c r="B52" s="40" t="s">
        <v>13</v>
      </c>
      <c r="C52" s="41">
        <v>43064</v>
      </c>
      <c r="D52" s="41">
        <v>43064</v>
      </c>
      <c r="E52" s="40" t="s">
        <v>51</v>
      </c>
      <c r="F52" s="40">
        <v>2017</v>
      </c>
      <c r="G52" s="40"/>
      <c r="H52" s="40">
        <f t="shared" si="1"/>
        <v>489753</v>
      </c>
      <c r="I52" s="40" t="s">
        <v>91</v>
      </c>
      <c r="J52">
        <f>IFERROR(INDEX('Scenario C_Capacity'!$A$41:$L$108,MATCH($A52,'Scenario C_Capacity'!$A$41:$A$108,0),MATCH($F52,'Scenario C_Capacity'!$A$41:$L$41,0)),0)</f>
        <v>489753</v>
      </c>
      <c r="M52"/>
    </row>
    <row r="53" spans="1:13" x14ac:dyDescent="0.3">
      <c r="A53" t="str">
        <f t="shared" si="0"/>
        <v>OFC-11_30 to 12_24</v>
      </c>
      <c r="B53" s="40" t="s">
        <v>13</v>
      </c>
      <c r="C53" s="41">
        <v>43069</v>
      </c>
      <c r="D53" s="41">
        <v>43093</v>
      </c>
      <c r="E53" s="40" t="s">
        <v>52</v>
      </c>
      <c r="F53" s="40">
        <v>2017</v>
      </c>
      <c r="G53" s="40"/>
      <c r="H53" s="40">
        <f t="shared" si="1"/>
        <v>298950</v>
      </c>
      <c r="I53" s="40" t="s">
        <v>91</v>
      </c>
      <c r="J53">
        <f>IFERROR(INDEX('Scenario C_Capacity'!$A$41:$L$108,MATCH($A53,'Scenario C_Capacity'!$A$41:$A$108,0),MATCH($F53,'Scenario C_Capacity'!$A$41:$L$41,0)),0)</f>
        <v>298950</v>
      </c>
      <c r="M53"/>
    </row>
    <row r="54" spans="1:13" x14ac:dyDescent="0.3">
      <c r="A54" t="str">
        <f t="shared" si="0"/>
        <v>OFC-12_25 to End Year</v>
      </c>
      <c r="B54" s="40" t="s">
        <v>13</v>
      </c>
      <c r="C54" s="41">
        <v>43094</v>
      </c>
      <c r="D54" s="41">
        <v>43134</v>
      </c>
      <c r="E54" s="40" t="s">
        <v>66</v>
      </c>
      <c r="F54" s="40">
        <v>2017</v>
      </c>
      <c r="G54" s="40"/>
      <c r="H54" s="40">
        <f t="shared" si="1"/>
        <v>137745</v>
      </c>
      <c r="I54" s="40" t="s">
        <v>91</v>
      </c>
      <c r="J54">
        <f>IFERROR(INDEX('Scenario C_Capacity'!$A$41:$L$108,MATCH($A54,'Scenario C_Capacity'!$A$41:$A$108,0),MATCH($F54,'Scenario C_Capacity'!$A$41:$L$41,0)),0)</f>
        <v>137745</v>
      </c>
      <c r="M54"/>
    </row>
    <row r="55" spans="1:13" x14ac:dyDescent="0.3">
      <c r="A55" t="str">
        <f t="shared" si="0"/>
        <v>OFC-1_29_to 8_1</v>
      </c>
      <c r="B55" s="40" t="s">
        <v>13</v>
      </c>
      <c r="C55" s="41">
        <v>43135</v>
      </c>
      <c r="D55" s="41">
        <v>43319</v>
      </c>
      <c r="E55" s="40" t="s">
        <v>41</v>
      </c>
      <c r="F55" s="40">
        <v>2018</v>
      </c>
      <c r="G55" s="40"/>
      <c r="H55" s="40">
        <f t="shared" si="1"/>
        <v>312739.46488743305</v>
      </c>
      <c r="I55" s="40" t="s">
        <v>91</v>
      </c>
      <c r="J55">
        <f>IFERROR(INDEX('Scenario C_Capacity'!$A$41:$L$108,MATCH($A55,'Scenario C_Capacity'!$A$41:$A$108,0),MATCH($F55,'Scenario C_Capacity'!$A$41:$L$41,0)),0)</f>
        <v>312739.46488743305</v>
      </c>
      <c r="M55"/>
    </row>
    <row r="56" spans="1:13" x14ac:dyDescent="0.3">
      <c r="A56" t="str">
        <f t="shared" si="0"/>
        <v>OFC-8_2 to 11_21</v>
      </c>
      <c r="B56" s="40" t="s">
        <v>13</v>
      </c>
      <c r="C56" s="41">
        <v>43320</v>
      </c>
      <c r="D56" s="41">
        <v>43431</v>
      </c>
      <c r="E56" s="40" t="s">
        <v>47</v>
      </c>
      <c r="F56" s="40">
        <v>2018</v>
      </c>
      <c r="G56" s="40"/>
      <c r="H56" s="40">
        <f t="shared" si="1"/>
        <v>334049.15490877844</v>
      </c>
      <c r="I56" s="40" t="s">
        <v>91</v>
      </c>
      <c r="J56">
        <f>IFERROR(INDEX('Scenario C_Capacity'!$A$41:$L$108,MATCH($A56,'Scenario C_Capacity'!$A$41:$A$108,0),MATCH($F56,'Scenario C_Capacity'!$A$41:$L$41,0)),0)</f>
        <v>334049.15490877844</v>
      </c>
      <c r="M56"/>
    </row>
    <row r="57" spans="1:13" x14ac:dyDescent="0.3">
      <c r="A57" t="str">
        <f t="shared" si="0"/>
        <v>OFC-11_22 to 11_29</v>
      </c>
      <c r="B57" s="40" t="s">
        <v>13</v>
      </c>
      <c r="C57" s="41">
        <v>43432</v>
      </c>
      <c r="D57" s="41">
        <v>43439</v>
      </c>
      <c r="E57" s="40" t="s">
        <v>48</v>
      </c>
      <c r="F57" s="40">
        <v>2018</v>
      </c>
      <c r="G57" s="41">
        <v>43435</v>
      </c>
      <c r="H57" s="40">
        <f t="shared" si="1"/>
        <v>525000</v>
      </c>
      <c r="I57" s="40" t="s">
        <v>91</v>
      </c>
      <c r="J57">
        <f>IFERROR(INDEX('Scenario C_Capacity'!$A$41:$L$108,MATCH($A57,'Scenario C_Capacity'!$A$41:$A$108,0),MATCH($F57,'Scenario C_Capacity'!$A$41:$L$41,0)),0)</f>
        <v>525000</v>
      </c>
      <c r="M57"/>
    </row>
    <row r="58" spans="1:13" x14ac:dyDescent="0.3">
      <c r="A58" t="str">
        <f t="shared" si="0"/>
        <v>OFC-11_25</v>
      </c>
      <c r="B58" s="40" t="s">
        <v>13</v>
      </c>
      <c r="C58" s="41">
        <v>43435</v>
      </c>
      <c r="D58" s="41">
        <v>43435</v>
      </c>
      <c r="E58" s="40" t="s">
        <v>51</v>
      </c>
      <c r="F58" s="40">
        <v>2018</v>
      </c>
      <c r="G58" s="40"/>
      <c r="H58" s="40">
        <f t="shared" si="1"/>
        <v>525000</v>
      </c>
      <c r="I58" s="40" t="s">
        <v>91</v>
      </c>
      <c r="J58">
        <f>IFERROR(INDEX('Scenario C_Capacity'!$A$41:$L$108,MATCH($A58,'Scenario C_Capacity'!$A$41:$A$108,0),MATCH($F58,'Scenario C_Capacity'!$A$41:$L$41,0)),0)</f>
        <v>525000</v>
      </c>
      <c r="M58"/>
    </row>
    <row r="59" spans="1:13" x14ac:dyDescent="0.3">
      <c r="A59" t="str">
        <f t="shared" si="0"/>
        <v>OFC-11_30 to 12_24</v>
      </c>
      <c r="B59" s="40" t="s">
        <v>13</v>
      </c>
      <c r="C59" s="41">
        <v>43440</v>
      </c>
      <c r="D59" s="41">
        <v>43464</v>
      </c>
      <c r="E59" s="40" t="s">
        <v>52</v>
      </c>
      <c r="F59" s="40">
        <v>2018</v>
      </c>
      <c r="G59" s="40"/>
      <c r="H59" s="40">
        <f t="shared" si="1"/>
        <v>351167.62206500286</v>
      </c>
      <c r="I59" s="40" t="s">
        <v>91</v>
      </c>
      <c r="J59">
        <f>IFERROR(INDEX('Scenario C_Capacity'!$A$41:$L$108,MATCH($A59,'Scenario C_Capacity'!$A$41:$A$108,0),MATCH($F59,'Scenario C_Capacity'!$A$41:$L$41,0)),0)</f>
        <v>351167.62206500286</v>
      </c>
      <c r="M59"/>
    </row>
    <row r="60" spans="1:13" x14ac:dyDescent="0.3">
      <c r="A60" t="str">
        <f t="shared" si="0"/>
        <v>OFC-12_25 to End Year</v>
      </c>
      <c r="B60" s="40" t="s">
        <v>13</v>
      </c>
      <c r="C60" s="41">
        <v>43465</v>
      </c>
      <c r="D60" s="41">
        <v>43498</v>
      </c>
      <c r="E60" s="40" t="s">
        <v>66</v>
      </c>
      <c r="F60" s="40">
        <v>2018</v>
      </c>
      <c r="G60" s="40"/>
      <c r="H60" s="40">
        <f t="shared" si="1"/>
        <v>334049.15490877844</v>
      </c>
      <c r="I60" s="40" t="s">
        <v>91</v>
      </c>
      <c r="J60">
        <f>IFERROR(INDEX('Scenario C_Capacity'!$A$41:$L$108,MATCH($A60,'Scenario C_Capacity'!$A$41:$A$108,0),MATCH($F60,'Scenario C_Capacity'!$A$41:$L$41,0)),0)</f>
        <v>334049.15490877844</v>
      </c>
      <c r="M60"/>
    </row>
    <row r="61" spans="1:13" x14ac:dyDescent="0.3">
      <c r="A61" t="str">
        <f t="shared" si="0"/>
        <v>OFC-1_29_to 8_1</v>
      </c>
      <c r="B61" s="40" t="s">
        <v>13</v>
      </c>
      <c r="C61" s="41">
        <v>43499</v>
      </c>
      <c r="D61" s="41">
        <v>43683</v>
      </c>
      <c r="E61" s="40" t="s">
        <v>41</v>
      </c>
      <c r="F61" s="40">
        <v>2019</v>
      </c>
      <c r="G61" s="40"/>
      <c r="H61" s="40">
        <f t="shared" si="1"/>
        <v>312739.46488743305</v>
      </c>
      <c r="I61" s="40" t="s">
        <v>91</v>
      </c>
      <c r="J61">
        <f>IFERROR(INDEX('Scenario C_Capacity'!$A$41:$L$108,MATCH($A61,'Scenario C_Capacity'!$A$41:$A$108,0),MATCH($F61,'Scenario C_Capacity'!$A$41:$L$41,0)),0)</f>
        <v>312739.46488743305</v>
      </c>
      <c r="M61"/>
    </row>
    <row r="62" spans="1:13" x14ac:dyDescent="0.3">
      <c r="A62" t="str">
        <f t="shared" si="0"/>
        <v>OFC-8_2 to 11_21</v>
      </c>
      <c r="B62" s="40" t="s">
        <v>13</v>
      </c>
      <c r="C62" s="41">
        <v>43684</v>
      </c>
      <c r="D62" s="41">
        <v>43795</v>
      </c>
      <c r="E62" s="40" t="s">
        <v>47</v>
      </c>
      <c r="F62" s="40">
        <v>2019</v>
      </c>
      <c r="G62" s="40"/>
      <c r="H62" s="40">
        <f t="shared" si="1"/>
        <v>334049.15490877844</v>
      </c>
      <c r="I62" s="40" t="s">
        <v>91</v>
      </c>
      <c r="J62">
        <f>IFERROR(INDEX('Scenario C_Capacity'!$A$41:$L$108,MATCH($A62,'Scenario C_Capacity'!$A$41:$A$108,0),MATCH($F62,'Scenario C_Capacity'!$A$41:$L$41,0)),0)</f>
        <v>334049.15490877844</v>
      </c>
      <c r="M62"/>
    </row>
    <row r="63" spans="1:13" x14ac:dyDescent="0.3">
      <c r="A63" t="str">
        <f t="shared" si="0"/>
        <v>OFC-11_22 to 11_29</v>
      </c>
      <c r="B63" s="40" t="s">
        <v>13</v>
      </c>
      <c r="C63" s="41">
        <v>43796</v>
      </c>
      <c r="D63" s="41">
        <v>43803</v>
      </c>
      <c r="E63" s="40" t="s">
        <v>48</v>
      </c>
      <c r="F63" s="40">
        <v>2019</v>
      </c>
      <c r="G63" s="41">
        <v>43799</v>
      </c>
      <c r="H63" s="40">
        <f t="shared" si="1"/>
        <v>525000</v>
      </c>
      <c r="I63" s="40" t="s">
        <v>91</v>
      </c>
      <c r="J63">
        <f>IFERROR(INDEX('Scenario C_Capacity'!$A$41:$L$108,MATCH($A63,'Scenario C_Capacity'!$A$41:$A$108,0),MATCH($F63,'Scenario C_Capacity'!$A$41:$L$41,0)),0)</f>
        <v>525000</v>
      </c>
      <c r="M63"/>
    </row>
    <row r="64" spans="1:13" x14ac:dyDescent="0.3">
      <c r="A64" t="str">
        <f t="shared" si="0"/>
        <v>OFC-11_25</v>
      </c>
      <c r="B64" s="40" t="s">
        <v>13</v>
      </c>
      <c r="C64" s="41">
        <v>43799</v>
      </c>
      <c r="D64" s="41">
        <v>43799</v>
      </c>
      <c r="E64" s="40" t="s">
        <v>51</v>
      </c>
      <c r="F64" s="40">
        <v>2019</v>
      </c>
      <c r="G64" s="40"/>
      <c r="H64" s="40">
        <f t="shared" si="1"/>
        <v>525000</v>
      </c>
      <c r="I64" s="40" t="s">
        <v>91</v>
      </c>
      <c r="J64">
        <f>IFERROR(INDEX('Scenario C_Capacity'!$A$41:$L$108,MATCH($A64,'Scenario C_Capacity'!$A$41:$A$108,0),MATCH($F64,'Scenario C_Capacity'!$A$41:$L$41,0)),0)</f>
        <v>525000</v>
      </c>
      <c r="M64"/>
    </row>
    <row r="65" spans="1:13" x14ac:dyDescent="0.3">
      <c r="A65" t="str">
        <f t="shared" si="0"/>
        <v>OFC-11_30 to 12_24</v>
      </c>
      <c r="B65" s="40" t="s">
        <v>13</v>
      </c>
      <c r="C65" s="41">
        <v>43804</v>
      </c>
      <c r="D65" s="41">
        <v>43828</v>
      </c>
      <c r="E65" s="40" t="s">
        <v>52</v>
      </c>
      <c r="F65" s="40">
        <v>2019</v>
      </c>
      <c r="G65" s="40"/>
      <c r="H65" s="40">
        <f t="shared" si="1"/>
        <v>351167.62206500286</v>
      </c>
      <c r="I65" s="40" t="s">
        <v>91</v>
      </c>
      <c r="J65">
        <f>IFERROR(INDEX('Scenario C_Capacity'!$A$41:$L$108,MATCH($A65,'Scenario C_Capacity'!$A$41:$A$108,0),MATCH($F65,'Scenario C_Capacity'!$A$41:$L$41,0)),0)</f>
        <v>351167.62206500286</v>
      </c>
      <c r="M65"/>
    </row>
    <row r="66" spans="1:13" x14ac:dyDescent="0.3">
      <c r="A66" t="str">
        <f t="shared" si="0"/>
        <v>OFC-12_25 to End Year</v>
      </c>
      <c r="B66" s="40" t="s">
        <v>13</v>
      </c>
      <c r="C66" s="41">
        <v>43829</v>
      </c>
      <c r="D66" s="41">
        <v>43862</v>
      </c>
      <c r="E66" s="40" t="s">
        <v>66</v>
      </c>
      <c r="F66" s="40">
        <v>2019</v>
      </c>
      <c r="G66" s="40"/>
      <c r="H66" s="40">
        <f t="shared" si="1"/>
        <v>334049.15490877844</v>
      </c>
      <c r="I66" s="40" t="s">
        <v>91</v>
      </c>
      <c r="J66">
        <f>IFERROR(INDEX('Scenario C_Capacity'!$A$41:$L$108,MATCH($A66,'Scenario C_Capacity'!$A$41:$A$108,0),MATCH($F66,'Scenario C_Capacity'!$A$41:$L$41,0)),0)</f>
        <v>334049.15490877844</v>
      </c>
      <c r="M66"/>
    </row>
    <row r="67" spans="1:13" x14ac:dyDescent="0.3">
      <c r="A67" t="str">
        <f t="shared" ref="A67:A130" si="2">B67&amp;"-"&amp;E67</f>
        <v>OFC-1_29_to 8_1</v>
      </c>
      <c r="B67" s="40" t="s">
        <v>13</v>
      </c>
      <c r="C67" s="41">
        <v>43863</v>
      </c>
      <c r="D67" s="41">
        <v>44047</v>
      </c>
      <c r="E67" s="40" t="s">
        <v>41</v>
      </c>
      <c r="F67" s="40">
        <v>2020</v>
      </c>
      <c r="G67" s="40"/>
      <c r="H67" s="40">
        <f t="shared" ref="H67:H130" si="3">J67</f>
        <v>297847.10941660294</v>
      </c>
      <c r="I67" s="40" t="s">
        <v>91</v>
      </c>
      <c r="J67">
        <f>IFERROR(INDEX('Scenario C_Capacity'!$A$41:$L$108,MATCH($A67,'Scenario C_Capacity'!$A$41:$A$108,0),MATCH($F67,'Scenario C_Capacity'!$A$41:$L$41,0)),0)</f>
        <v>297847.10941660294</v>
      </c>
      <c r="M67"/>
    </row>
    <row r="68" spans="1:13" x14ac:dyDescent="0.3">
      <c r="A68" t="str">
        <f t="shared" si="2"/>
        <v>OFC-8_2 to 11_21</v>
      </c>
      <c r="B68" s="40" t="s">
        <v>13</v>
      </c>
      <c r="C68" s="41">
        <v>44048</v>
      </c>
      <c r="D68" s="41">
        <v>44159</v>
      </c>
      <c r="E68" s="40" t="s">
        <v>47</v>
      </c>
      <c r="F68" s="40">
        <v>2020</v>
      </c>
      <c r="G68" s="40"/>
      <c r="H68" s="40">
        <f t="shared" si="3"/>
        <v>318142.05229407473</v>
      </c>
      <c r="I68" s="40" t="s">
        <v>91</v>
      </c>
      <c r="J68">
        <f>IFERROR(INDEX('Scenario C_Capacity'!$A$41:$L$108,MATCH($A68,'Scenario C_Capacity'!$A$41:$A$108,0),MATCH($F68,'Scenario C_Capacity'!$A$41:$L$41,0)),0)</f>
        <v>318142.05229407473</v>
      </c>
      <c r="M68"/>
    </row>
    <row r="69" spans="1:13" x14ac:dyDescent="0.3">
      <c r="A69" t="str">
        <f t="shared" si="2"/>
        <v>OFC-11_22 to 11_29</v>
      </c>
      <c r="B69" s="40" t="s">
        <v>13</v>
      </c>
      <c r="C69" s="41">
        <v>44160</v>
      </c>
      <c r="D69" s="41">
        <v>44167</v>
      </c>
      <c r="E69" s="40" t="s">
        <v>48</v>
      </c>
      <c r="F69" s="40">
        <v>2020</v>
      </c>
      <c r="G69" s="41">
        <v>44163</v>
      </c>
      <c r="H69" s="40">
        <f t="shared" si="3"/>
        <v>500000</v>
      </c>
      <c r="I69" s="40" t="s">
        <v>91</v>
      </c>
      <c r="J69">
        <f>IFERROR(INDEX('Scenario C_Capacity'!$A$41:$L$108,MATCH($A69,'Scenario C_Capacity'!$A$41:$A$108,0),MATCH($F69,'Scenario C_Capacity'!$A$41:$L$41,0)),0)</f>
        <v>500000</v>
      </c>
      <c r="M69"/>
    </row>
    <row r="70" spans="1:13" x14ac:dyDescent="0.3">
      <c r="A70" t="str">
        <f t="shared" si="2"/>
        <v>OFC-11_25</v>
      </c>
      <c r="B70" s="40" t="s">
        <v>13</v>
      </c>
      <c r="C70" s="41">
        <v>44163</v>
      </c>
      <c r="D70" s="41">
        <v>44163</v>
      </c>
      <c r="E70" s="40" t="s">
        <v>51</v>
      </c>
      <c r="F70" s="40">
        <v>2020</v>
      </c>
      <c r="G70" s="40"/>
      <c r="H70" s="40">
        <f t="shared" si="3"/>
        <v>500000</v>
      </c>
      <c r="I70" s="40" t="s">
        <v>91</v>
      </c>
      <c r="J70">
        <f>IFERROR(INDEX('Scenario C_Capacity'!$A$41:$L$108,MATCH($A70,'Scenario C_Capacity'!$A$41:$A$108,0),MATCH($F70,'Scenario C_Capacity'!$A$41:$L$41,0)),0)</f>
        <v>500000</v>
      </c>
      <c r="M70"/>
    </row>
    <row r="71" spans="1:13" x14ac:dyDescent="0.3">
      <c r="A71" t="str">
        <f t="shared" si="2"/>
        <v>OFC-11_30 to 12_24</v>
      </c>
      <c r="B71" s="40" t="s">
        <v>13</v>
      </c>
      <c r="C71" s="41">
        <v>44168</v>
      </c>
      <c r="D71" s="41">
        <v>44192</v>
      </c>
      <c r="E71" s="40" t="s">
        <v>52</v>
      </c>
      <c r="F71" s="40">
        <v>2020</v>
      </c>
      <c r="G71" s="40"/>
      <c r="H71" s="40">
        <f t="shared" si="3"/>
        <v>334445.35434762179</v>
      </c>
      <c r="I71" s="40" t="s">
        <v>91</v>
      </c>
      <c r="J71">
        <f>IFERROR(INDEX('Scenario C_Capacity'!$A$41:$L$108,MATCH($A71,'Scenario C_Capacity'!$A$41:$A$108,0),MATCH($F71,'Scenario C_Capacity'!$A$41:$L$41,0)),0)</f>
        <v>334445.35434762179</v>
      </c>
      <c r="M71"/>
    </row>
    <row r="72" spans="1:13" x14ac:dyDescent="0.3">
      <c r="A72" t="str">
        <f t="shared" si="2"/>
        <v>OFC-12_25 to End Year</v>
      </c>
      <c r="B72" s="40" t="s">
        <v>13</v>
      </c>
      <c r="C72" s="41">
        <v>44193</v>
      </c>
      <c r="D72" s="41">
        <v>44226</v>
      </c>
      <c r="E72" s="40" t="s">
        <v>66</v>
      </c>
      <c r="F72" s="40">
        <v>2020</v>
      </c>
      <c r="G72" s="40"/>
      <c r="H72" s="40">
        <f t="shared" si="3"/>
        <v>318142.05229407473</v>
      </c>
      <c r="I72" s="40" t="s">
        <v>91</v>
      </c>
      <c r="J72">
        <f>IFERROR(INDEX('Scenario C_Capacity'!$A$41:$L$108,MATCH($A72,'Scenario C_Capacity'!$A$41:$A$108,0),MATCH($F72,'Scenario C_Capacity'!$A$41:$L$41,0)),0)</f>
        <v>318142.05229407473</v>
      </c>
      <c r="M72"/>
    </row>
    <row r="73" spans="1:13" x14ac:dyDescent="0.3">
      <c r="A73" t="str">
        <f t="shared" si="2"/>
        <v>OFC-1_29_to 8_1</v>
      </c>
      <c r="B73" s="40" t="s">
        <v>13</v>
      </c>
      <c r="C73" s="41">
        <v>44227</v>
      </c>
      <c r="D73" s="41">
        <v>44411</v>
      </c>
      <c r="E73" s="40" t="s">
        <v>41</v>
      </c>
      <c r="F73" s="40">
        <v>2021</v>
      </c>
      <c r="G73" s="40"/>
      <c r="H73" s="40">
        <f t="shared" si="3"/>
        <v>387201.24224158376</v>
      </c>
      <c r="I73" s="40" t="s">
        <v>91</v>
      </c>
      <c r="J73">
        <f>IFERROR(INDEX('Scenario C_Capacity'!$A$41:$L$108,MATCH($A73,'Scenario C_Capacity'!$A$41:$A$108,0),MATCH($F73,'Scenario C_Capacity'!$A$41:$L$41,0)),0)</f>
        <v>387201.24224158376</v>
      </c>
      <c r="M73"/>
    </row>
    <row r="74" spans="1:13" x14ac:dyDescent="0.3">
      <c r="A74" t="str">
        <f t="shared" si="2"/>
        <v>OFC-8_2 to 11_21</v>
      </c>
      <c r="B74" s="40" t="s">
        <v>13</v>
      </c>
      <c r="C74" s="41">
        <v>44412</v>
      </c>
      <c r="D74" s="41">
        <v>44523</v>
      </c>
      <c r="E74" s="40" t="s">
        <v>47</v>
      </c>
      <c r="F74" s="40">
        <v>2021</v>
      </c>
      <c r="G74" s="40"/>
      <c r="H74" s="40">
        <f t="shared" si="3"/>
        <v>413584.66798229713</v>
      </c>
      <c r="I74" s="40" t="s">
        <v>91</v>
      </c>
      <c r="J74">
        <f>IFERROR(INDEX('Scenario C_Capacity'!$A$41:$L$108,MATCH($A74,'Scenario C_Capacity'!$A$41:$A$108,0),MATCH($F74,'Scenario C_Capacity'!$A$41:$L$41,0)),0)</f>
        <v>413584.66798229713</v>
      </c>
      <c r="M74"/>
    </row>
    <row r="75" spans="1:13" x14ac:dyDescent="0.3">
      <c r="A75" t="str">
        <f t="shared" si="2"/>
        <v>OFC-11_22 to 11_29</v>
      </c>
      <c r="B75" s="40" t="s">
        <v>13</v>
      </c>
      <c r="C75" s="41">
        <v>44524</v>
      </c>
      <c r="D75" s="41">
        <v>44531</v>
      </c>
      <c r="E75" s="40" t="s">
        <v>48</v>
      </c>
      <c r="F75" s="40">
        <v>2021</v>
      </c>
      <c r="G75" s="41">
        <v>44527</v>
      </c>
      <c r="H75" s="40">
        <f t="shared" si="3"/>
        <v>650000</v>
      </c>
      <c r="I75" s="40" t="s">
        <v>91</v>
      </c>
      <c r="J75">
        <f>IFERROR(INDEX('Scenario C_Capacity'!$A$41:$L$108,MATCH($A75,'Scenario C_Capacity'!$A$41:$A$108,0),MATCH($F75,'Scenario C_Capacity'!$A$41:$L$41,0)),0)</f>
        <v>650000</v>
      </c>
      <c r="M75"/>
    </row>
    <row r="76" spans="1:13" x14ac:dyDescent="0.3">
      <c r="A76" t="str">
        <f t="shared" si="2"/>
        <v>OFC-11_25</v>
      </c>
      <c r="B76" s="40" t="s">
        <v>13</v>
      </c>
      <c r="C76" s="41">
        <v>44527</v>
      </c>
      <c r="D76" s="41">
        <v>44527</v>
      </c>
      <c r="E76" s="40" t="s">
        <v>51</v>
      </c>
      <c r="F76" s="40">
        <v>2021</v>
      </c>
      <c r="G76" s="40"/>
      <c r="H76" s="40">
        <f t="shared" si="3"/>
        <v>650000</v>
      </c>
      <c r="I76" s="40" t="s">
        <v>91</v>
      </c>
      <c r="J76">
        <f>IFERROR(INDEX('Scenario C_Capacity'!$A$41:$L$108,MATCH($A76,'Scenario C_Capacity'!$A$41:$A$108,0),MATCH($F76,'Scenario C_Capacity'!$A$41:$L$41,0)),0)</f>
        <v>650000</v>
      </c>
      <c r="M76"/>
    </row>
    <row r="77" spans="1:13" x14ac:dyDescent="0.3">
      <c r="A77" t="str">
        <f t="shared" si="2"/>
        <v>OFC-11_30 to 12_24</v>
      </c>
      <c r="B77" s="40" t="s">
        <v>13</v>
      </c>
      <c r="C77" s="41">
        <v>44532</v>
      </c>
      <c r="D77" s="41">
        <v>44556</v>
      </c>
      <c r="E77" s="40" t="s">
        <v>52</v>
      </c>
      <c r="F77" s="40">
        <v>2021</v>
      </c>
      <c r="G77" s="40"/>
      <c r="H77" s="40">
        <f t="shared" si="3"/>
        <v>434778.9606519083</v>
      </c>
      <c r="I77" s="40" t="s">
        <v>91</v>
      </c>
      <c r="J77">
        <f>IFERROR(INDEX('Scenario C_Capacity'!$A$41:$L$108,MATCH($A77,'Scenario C_Capacity'!$A$41:$A$108,0),MATCH($F77,'Scenario C_Capacity'!$A$41:$L$41,0)),0)</f>
        <v>434778.9606519083</v>
      </c>
      <c r="M77"/>
    </row>
    <row r="78" spans="1:13" x14ac:dyDescent="0.3">
      <c r="A78" t="str">
        <f t="shared" si="2"/>
        <v>OFC-12_25 to End Year</v>
      </c>
      <c r="B78" s="40" t="s">
        <v>13</v>
      </c>
      <c r="C78" s="41">
        <v>44557</v>
      </c>
      <c r="D78" s="41">
        <v>44590</v>
      </c>
      <c r="E78" s="40" t="s">
        <v>66</v>
      </c>
      <c r="F78" s="40">
        <v>2021</v>
      </c>
      <c r="G78" s="40"/>
      <c r="H78" s="40">
        <f t="shared" si="3"/>
        <v>413584.66798229713</v>
      </c>
      <c r="I78" s="40" t="s">
        <v>91</v>
      </c>
      <c r="J78">
        <f>IFERROR(INDEX('Scenario C_Capacity'!$A$41:$L$108,MATCH($A78,'Scenario C_Capacity'!$A$41:$A$108,0),MATCH($F78,'Scenario C_Capacity'!$A$41:$L$41,0)),0)</f>
        <v>413584.66798229713</v>
      </c>
      <c r="M78"/>
    </row>
    <row r="79" spans="1:13" x14ac:dyDescent="0.3">
      <c r="A79" t="str">
        <f t="shared" si="2"/>
        <v>OFC-1_29_to 8_1</v>
      </c>
      <c r="B79" s="40" t="s">
        <v>13</v>
      </c>
      <c r="C79" s="41">
        <v>44591</v>
      </c>
      <c r="D79" s="41">
        <v>44775</v>
      </c>
      <c r="E79" s="40" t="s">
        <v>41</v>
      </c>
      <c r="F79" s="40">
        <v>2022</v>
      </c>
      <c r="G79" s="40"/>
      <c r="H79" s="40">
        <f t="shared" si="3"/>
        <v>416985.9531832441</v>
      </c>
      <c r="I79" s="40" t="s">
        <v>91</v>
      </c>
      <c r="J79">
        <f>IFERROR(INDEX('Scenario C_Capacity'!$A$41:$L$108,MATCH($A79,'Scenario C_Capacity'!$A$41:$A$108,0),MATCH($F79,'Scenario C_Capacity'!$A$41:$L$41,0)),0)</f>
        <v>416985.9531832441</v>
      </c>
      <c r="M79"/>
    </row>
    <row r="80" spans="1:13" x14ac:dyDescent="0.3">
      <c r="A80" t="str">
        <f t="shared" si="2"/>
        <v>OFC-8_2 to 11_21</v>
      </c>
      <c r="B80" s="40" t="s">
        <v>13</v>
      </c>
      <c r="C80" s="41">
        <v>44776</v>
      </c>
      <c r="D80" s="41">
        <v>44887</v>
      </c>
      <c r="E80" s="40" t="s">
        <v>47</v>
      </c>
      <c r="F80" s="40">
        <v>2022</v>
      </c>
      <c r="G80" s="40"/>
      <c r="H80" s="40">
        <f t="shared" si="3"/>
        <v>445398.8732117046</v>
      </c>
      <c r="I80" s="40" t="s">
        <v>91</v>
      </c>
      <c r="J80">
        <f>IFERROR(INDEX('Scenario C_Capacity'!$A$41:$L$108,MATCH($A80,'Scenario C_Capacity'!$A$41:$A$108,0),MATCH($F80,'Scenario C_Capacity'!$A$41:$L$41,0)),0)</f>
        <v>445398.8732117046</v>
      </c>
      <c r="M80"/>
    </row>
    <row r="81" spans="1:13" x14ac:dyDescent="0.3">
      <c r="A81" t="str">
        <f t="shared" si="2"/>
        <v>OFC-11_22 to 11_29</v>
      </c>
      <c r="B81" s="40" t="s">
        <v>13</v>
      </c>
      <c r="C81" s="41">
        <v>44888</v>
      </c>
      <c r="D81" s="41">
        <v>44895</v>
      </c>
      <c r="E81" s="40" t="s">
        <v>48</v>
      </c>
      <c r="F81" s="40">
        <v>2022</v>
      </c>
      <c r="G81" s="41">
        <v>44891</v>
      </c>
      <c r="H81" s="40">
        <f t="shared" si="3"/>
        <v>700000</v>
      </c>
      <c r="I81" s="40" t="s">
        <v>91</v>
      </c>
      <c r="J81">
        <f>IFERROR(INDEX('Scenario C_Capacity'!$A$41:$L$108,MATCH($A81,'Scenario C_Capacity'!$A$41:$A$108,0),MATCH($F81,'Scenario C_Capacity'!$A$41:$L$41,0)),0)</f>
        <v>700000</v>
      </c>
      <c r="M81"/>
    </row>
    <row r="82" spans="1:13" x14ac:dyDescent="0.3">
      <c r="A82" t="str">
        <f t="shared" si="2"/>
        <v>OFC-11_25</v>
      </c>
      <c r="B82" s="40" t="s">
        <v>13</v>
      </c>
      <c r="C82" s="41">
        <v>44891</v>
      </c>
      <c r="D82" s="41">
        <v>44891</v>
      </c>
      <c r="E82" s="40" t="s">
        <v>51</v>
      </c>
      <c r="F82" s="40">
        <v>2022</v>
      </c>
      <c r="G82" s="40"/>
      <c r="H82" s="40">
        <f t="shared" si="3"/>
        <v>700000</v>
      </c>
      <c r="I82" s="40" t="s">
        <v>91</v>
      </c>
      <c r="J82">
        <f>IFERROR(INDEX('Scenario C_Capacity'!$A$41:$L$108,MATCH($A82,'Scenario C_Capacity'!$A$41:$A$108,0),MATCH($F82,'Scenario C_Capacity'!$A$41:$L$41,0)),0)</f>
        <v>700000</v>
      </c>
      <c r="M82"/>
    </row>
    <row r="83" spans="1:13" x14ac:dyDescent="0.3">
      <c r="A83" t="str">
        <f t="shared" si="2"/>
        <v>OFC-11_30 to 12_24</v>
      </c>
      <c r="B83" s="40" t="s">
        <v>13</v>
      </c>
      <c r="C83" s="41">
        <v>44896</v>
      </c>
      <c r="D83" s="41">
        <v>44920</v>
      </c>
      <c r="E83" s="40" t="s">
        <v>52</v>
      </c>
      <c r="F83" s="40">
        <v>2022</v>
      </c>
      <c r="G83" s="40"/>
      <c r="H83" s="40">
        <f t="shared" si="3"/>
        <v>468223.49608667049</v>
      </c>
      <c r="I83" s="40" t="s">
        <v>91</v>
      </c>
      <c r="J83">
        <f>IFERROR(INDEX('Scenario C_Capacity'!$A$41:$L$108,MATCH($A83,'Scenario C_Capacity'!$A$41:$A$108,0),MATCH($F83,'Scenario C_Capacity'!$A$41:$L$41,0)),0)</f>
        <v>468223.49608667049</v>
      </c>
      <c r="M83"/>
    </row>
    <row r="84" spans="1:13" x14ac:dyDescent="0.3">
      <c r="A84" t="str">
        <f t="shared" si="2"/>
        <v>OFC-12_25 to End Year</v>
      </c>
      <c r="B84" s="40" t="s">
        <v>13</v>
      </c>
      <c r="C84" s="41">
        <v>44921</v>
      </c>
      <c r="D84" s="41">
        <v>44954</v>
      </c>
      <c r="E84" s="40" t="s">
        <v>66</v>
      </c>
      <c r="F84" s="40">
        <v>2022</v>
      </c>
      <c r="G84" s="40"/>
      <c r="H84" s="40">
        <f t="shared" si="3"/>
        <v>445398.8732117046</v>
      </c>
      <c r="I84" s="40" t="s">
        <v>91</v>
      </c>
      <c r="J84">
        <f>IFERROR(INDEX('Scenario C_Capacity'!$A$41:$L$108,MATCH($A84,'Scenario C_Capacity'!$A$41:$A$108,0),MATCH($F84,'Scenario C_Capacity'!$A$41:$L$41,0)),0)</f>
        <v>445398.8732117046</v>
      </c>
      <c r="M84"/>
    </row>
    <row r="85" spans="1:13" x14ac:dyDescent="0.3">
      <c r="A85" t="str">
        <f t="shared" si="2"/>
        <v>OFC-1_29_to 8_1</v>
      </c>
      <c r="B85" s="40" t="s">
        <v>13</v>
      </c>
      <c r="C85" s="41">
        <v>44955</v>
      </c>
      <c r="D85" s="41">
        <v>45139</v>
      </c>
      <c r="E85" s="40" t="s">
        <v>41</v>
      </c>
      <c r="F85" s="40">
        <v>2023</v>
      </c>
      <c r="G85" s="41"/>
      <c r="H85" s="40">
        <f t="shared" si="3"/>
        <v>446770.66412490438</v>
      </c>
      <c r="I85" s="40" t="s">
        <v>91</v>
      </c>
      <c r="J85">
        <f>IFERROR(INDEX('Scenario C_Capacity'!$A$41:$L$108,MATCH($A85,'Scenario C_Capacity'!$A$41:$A$108,0),MATCH($F85,'Scenario C_Capacity'!$A$41:$L$41,0)),0)</f>
        <v>446770.66412490438</v>
      </c>
      <c r="M85"/>
    </row>
    <row r="86" spans="1:13" x14ac:dyDescent="0.3">
      <c r="A86" t="str">
        <f t="shared" si="2"/>
        <v>OFC-8_2 to 11_21</v>
      </c>
      <c r="B86" s="40" t="s">
        <v>13</v>
      </c>
      <c r="C86" s="41">
        <v>45140</v>
      </c>
      <c r="D86" s="41">
        <v>45251</v>
      </c>
      <c r="E86" s="40" t="s">
        <v>47</v>
      </c>
      <c r="F86" s="40">
        <v>2023</v>
      </c>
      <c r="G86" s="41"/>
      <c r="H86" s="40">
        <f t="shared" si="3"/>
        <v>477213.07844111207</v>
      </c>
      <c r="I86" s="40" t="s">
        <v>91</v>
      </c>
      <c r="J86">
        <f>IFERROR(INDEX('Scenario C_Capacity'!$A$41:$L$108,MATCH($A86,'Scenario C_Capacity'!$A$41:$A$108,0),MATCH($F86,'Scenario C_Capacity'!$A$41:$L$41,0)),0)</f>
        <v>477213.07844111207</v>
      </c>
      <c r="M86"/>
    </row>
    <row r="87" spans="1:13" x14ac:dyDescent="0.3">
      <c r="A87" t="str">
        <f t="shared" si="2"/>
        <v>OFC-11_22 to 11_29</v>
      </c>
      <c r="B87" s="40" t="s">
        <v>13</v>
      </c>
      <c r="C87" s="41">
        <v>45252</v>
      </c>
      <c r="D87" s="41">
        <v>45259</v>
      </c>
      <c r="E87" s="40" t="s">
        <v>48</v>
      </c>
      <c r="F87" s="40">
        <v>2023</v>
      </c>
      <c r="G87" s="41">
        <v>45255</v>
      </c>
      <c r="H87" s="40">
        <f t="shared" si="3"/>
        <v>750000</v>
      </c>
      <c r="I87" s="40" t="s">
        <v>91</v>
      </c>
      <c r="J87">
        <f>IFERROR(INDEX('Scenario C_Capacity'!$A$41:$L$108,MATCH($A87,'Scenario C_Capacity'!$A$41:$A$108,0),MATCH($F87,'Scenario C_Capacity'!$A$41:$L$41,0)),0)</f>
        <v>750000</v>
      </c>
      <c r="M87"/>
    </row>
    <row r="88" spans="1:13" x14ac:dyDescent="0.3">
      <c r="A88" t="str">
        <f t="shared" si="2"/>
        <v>OFC-11_25</v>
      </c>
      <c r="B88" s="40" t="s">
        <v>13</v>
      </c>
      <c r="C88" s="41">
        <v>45255</v>
      </c>
      <c r="D88" s="41">
        <v>45255</v>
      </c>
      <c r="E88" s="40" t="s">
        <v>51</v>
      </c>
      <c r="F88" s="40">
        <v>2023</v>
      </c>
      <c r="G88" s="41"/>
      <c r="H88" s="40">
        <f t="shared" si="3"/>
        <v>750000</v>
      </c>
      <c r="I88" s="40" t="s">
        <v>91</v>
      </c>
      <c r="J88">
        <f>IFERROR(INDEX('Scenario C_Capacity'!$A$41:$L$108,MATCH($A88,'Scenario C_Capacity'!$A$41:$A$108,0),MATCH($F88,'Scenario C_Capacity'!$A$41:$L$41,0)),0)</f>
        <v>750000</v>
      </c>
      <c r="M88"/>
    </row>
    <row r="89" spans="1:13" x14ac:dyDescent="0.3">
      <c r="A89" t="str">
        <f t="shared" si="2"/>
        <v>OFC-11_30 to 12_24</v>
      </c>
      <c r="B89" s="40" t="s">
        <v>13</v>
      </c>
      <c r="C89" s="41">
        <v>45260</v>
      </c>
      <c r="D89" s="41">
        <v>45284</v>
      </c>
      <c r="E89" s="40" t="s">
        <v>52</v>
      </c>
      <c r="F89" s="40">
        <v>2023</v>
      </c>
      <c r="G89" s="41"/>
      <c r="H89" s="40">
        <f t="shared" si="3"/>
        <v>501668.03152143268</v>
      </c>
      <c r="I89" s="40" t="s">
        <v>91</v>
      </c>
      <c r="J89">
        <f>IFERROR(INDEX('Scenario C_Capacity'!$A$41:$L$108,MATCH($A89,'Scenario C_Capacity'!$A$41:$A$108,0),MATCH($F89,'Scenario C_Capacity'!$A$41:$L$41,0)),0)</f>
        <v>501668.03152143268</v>
      </c>
      <c r="M89"/>
    </row>
    <row r="90" spans="1:13" x14ac:dyDescent="0.3">
      <c r="A90" t="str">
        <f t="shared" si="2"/>
        <v>OFC-12_25 to End Year</v>
      </c>
      <c r="B90" s="40" t="s">
        <v>13</v>
      </c>
      <c r="C90" s="41">
        <v>45285</v>
      </c>
      <c r="D90" s="41">
        <v>45325</v>
      </c>
      <c r="E90" s="40" t="s">
        <v>66</v>
      </c>
      <c r="F90" s="40">
        <v>2023</v>
      </c>
      <c r="G90" s="41"/>
      <c r="H90" s="40">
        <f t="shared" si="3"/>
        <v>477213.07844111207</v>
      </c>
      <c r="I90" s="40" t="s">
        <v>91</v>
      </c>
      <c r="J90">
        <f>IFERROR(INDEX('Scenario C_Capacity'!$A$41:$L$108,MATCH($A90,'Scenario C_Capacity'!$A$41:$A$108,0),MATCH($F90,'Scenario C_Capacity'!$A$41:$L$41,0)),0)</f>
        <v>477213.07844111207</v>
      </c>
      <c r="M90"/>
    </row>
    <row r="91" spans="1:13" x14ac:dyDescent="0.3">
      <c r="A91" t="str">
        <f t="shared" si="2"/>
        <v>OFC-1_29_to 8_1</v>
      </c>
      <c r="B91" s="40" t="s">
        <v>13</v>
      </c>
      <c r="C91" s="41">
        <v>45319</v>
      </c>
      <c r="D91" s="41">
        <v>45503</v>
      </c>
      <c r="E91" s="40" t="s">
        <v>41</v>
      </c>
      <c r="F91" s="40">
        <v>2024</v>
      </c>
      <c r="G91" s="41"/>
      <c r="H91" s="40">
        <f t="shared" si="3"/>
        <v>0</v>
      </c>
      <c r="I91" s="40" t="s">
        <v>91</v>
      </c>
      <c r="J91">
        <f>IFERROR(INDEX('Scenario C_Capacity'!$A$41:$L$108,MATCH($A91,'Scenario C_Capacity'!$A$41:$A$108,0),MATCH($F91,'Scenario C_Capacity'!$A$41:$L$41,0)),0)</f>
        <v>0</v>
      </c>
      <c r="M91"/>
    </row>
    <row r="92" spans="1:13" x14ac:dyDescent="0.3">
      <c r="A92" t="str">
        <f t="shared" si="2"/>
        <v>OFC-8_2 to 11_21</v>
      </c>
      <c r="B92" s="40" t="s">
        <v>13</v>
      </c>
      <c r="C92" s="41">
        <v>45504</v>
      </c>
      <c r="D92" s="41">
        <v>45615</v>
      </c>
      <c r="E92" s="40" t="s">
        <v>47</v>
      </c>
      <c r="F92" s="40">
        <v>2024</v>
      </c>
      <c r="G92" s="41"/>
      <c r="H92" s="40">
        <f t="shared" si="3"/>
        <v>0</v>
      </c>
      <c r="I92" s="40" t="s">
        <v>91</v>
      </c>
      <c r="J92">
        <f>IFERROR(INDEX('Scenario C_Capacity'!$A$41:$L$108,MATCH($A92,'Scenario C_Capacity'!$A$41:$A$108,0),MATCH($F92,'Scenario C_Capacity'!$A$41:$L$41,0)),0)</f>
        <v>0</v>
      </c>
      <c r="M92"/>
    </row>
    <row r="93" spans="1:13" x14ac:dyDescent="0.3">
      <c r="A93" t="str">
        <f t="shared" si="2"/>
        <v>OFC-11_22 to 11_29</v>
      </c>
      <c r="B93" s="40" t="s">
        <v>13</v>
      </c>
      <c r="C93" s="41">
        <v>45616</v>
      </c>
      <c r="D93" s="41">
        <v>45623</v>
      </c>
      <c r="E93" s="40" t="s">
        <v>48</v>
      </c>
      <c r="F93" s="40">
        <v>2024</v>
      </c>
      <c r="G93" s="41">
        <v>45619</v>
      </c>
      <c r="H93" s="40">
        <f t="shared" si="3"/>
        <v>0</v>
      </c>
      <c r="I93" s="40" t="s">
        <v>91</v>
      </c>
      <c r="J93">
        <f>IFERROR(INDEX('Scenario C_Capacity'!$A$41:$L$108,MATCH($A93,'Scenario C_Capacity'!$A$41:$A$108,0),MATCH($F93,'Scenario C_Capacity'!$A$41:$L$41,0)),0)</f>
        <v>0</v>
      </c>
      <c r="M93"/>
    </row>
    <row r="94" spans="1:13" x14ac:dyDescent="0.3">
      <c r="A94" t="str">
        <f t="shared" si="2"/>
        <v>OFC-11_25</v>
      </c>
      <c r="B94" s="40" t="s">
        <v>13</v>
      </c>
      <c r="C94" s="41">
        <v>45619</v>
      </c>
      <c r="D94" s="41">
        <v>45619</v>
      </c>
      <c r="E94" s="40" t="s">
        <v>51</v>
      </c>
      <c r="F94" s="40">
        <v>2024</v>
      </c>
      <c r="G94" s="41"/>
      <c r="H94" s="40">
        <f t="shared" si="3"/>
        <v>0</v>
      </c>
      <c r="I94" s="40" t="s">
        <v>91</v>
      </c>
      <c r="J94">
        <f>IFERROR(INDEX('Scenario C_Capacity'!$A$41:$L$108,MATCH($A94,'Scenario C_Capacity'!$A$41:$A$108,0),MATCH($F94,'Scenario C_Capacity'!$A$41:$L$41,0)),0)</f>
        <v>0</v>
      </c>
      <c r="M94" t="s">
        <v>90</v>
      </c>
    </row>
    <row r="95" spans="1:13" x14ac:dyDescent="0.3">
      <c r="A95" t="str">
        <f t="shared" si="2"/>
        <v>OFC-11_30 to 12_24</v>
      </c>
      <c r="B95" s="40" t="s">
        <v>13</v>
      </c>
      <c r="C95" s="41">
        <v>45624</v>
      </c>
      <c r="D95" s="41">
        <v>45648</v>
      </c>
      <c r="E95" s="40" t="s">
        <v>52</v>
      </c>
      <c r="F95" s="40">
        <v>2024</v>
      </c>
      <c r="G95" s="41"/>
      <c r="H95" s="40">
        <f t="shared" si="3"/>
        <v>0</v>
      </c>
      <c r="I95" s="40" t="s">
        <v>91</v>
      </c>
      <c r="J95">
        <f>IFERROR(INDEX('Scenario C_Capacity'!$A$41:$L$108,MATCH($A95,'Scenario C_Capacity'!$A$41:$A$108,0),MATCH($F95,'Scenario C_Capacity'!$A$41:$L$41,0)),0)</f>
        <v>0</v>
      </c>
      <c r="M95"/>
    </row>
    <row r="96" spans="1:13" x14ac:dyDescent="0.3">
      <c r="A96" t="str">
        <f t="shared" si="2"/>
        <v>OFC-12_25 to End Year</v>
      </c>
      <c r="B96" s="40" t="s">
        <v>13</v>
      </c>
      <c r="C96" s="41">
        <v>45649</v>
      </c>
      <c r="D96" s="41">
        <v>45689</v>
      </c>
      <c r="E96" s="40" t="s">
        <v>66</v>
      </c>
      <c r="F96" s="40">
        <v>2024</v>
      </c>
      <c r="G96" s="41"/>
      <c r="H96" s="40">
        <f t="shared" si="3"/>
        <v>0</v>
      </c>
      <c r="I96" s="40" t="s">
        <v>91</v>
      </c>
      <c r="J96">
        <f>IFERROR(INDEX('Scenario C_Capacity'!$A$41:$L$108,MATCH($A96,'Scenario C_Capacity'!$A$41:$A$108,0),MATCH($F96,'Scenario C_Capacity'!$A$41:$L$41,0)),0)</f>
        <v>0</v>
      </c>
      <c r="M96"/>
    </row>
    <row r="97" spans="1:13" x14ac:dyDescent="0.3">
      <c r="A97" t="str">
        <f t="shared" si="2"/>
        <v>TFC-1_29_to 8_1</v>
      </c>
      <c r="B97" s="40" t="s">
        <v>39</v>
      </c>
      <c r="C97" s="41">
        <v>42764</v>
      </c>
      <c r="D97" s="41">
        <v>42948</v>
      </c>
      <c r="E97" s="40" t="s">
        <v>41</v>
      </c>
      <c r="F97" s="40">
        <v>2017</v>
      </c>
      <c r="G97" s="41"/>
      <c r="H97" s="40">
        <f t="shared" si="3"/>
        <v>50000</v>
      </c>
      <c r="I97" s="40" t="s">
        <v>91</v>
      </c>
      <c r="J97">
        <f>IFERROR(INDEX('Scenario C_Capacity'!$A$41:$L$108,MATCH($A97,'Scenario C_Capacity'!$A$41:$A$108,0),MATCH($F97,'Scenario C_Capacity'!$A$41:$L$41,0)),0)</f>
        <v>50000</v>
      </c>
      <c r="M97"/>
    </row>
    <row r="98" spans="1:13" x14ac:dyDescent="0.3">
      <c r="A98" t="str">
        <f t="shared" si="2"/>
        <v>TFC-8_2 to 11_1</v>
      </c>
      <c r="B98" s="40" t="s">
        <v>39</v>
      </c>
      <c r="C98" s="41">
        <v>42949</v>
      </c>
      <c r="D98" s="41">
        <v>43040</v>
      </c>
      <c r="E98" s="40" t="s">
        <v>73</v>
      </c>
      <c r="F98" s="40">
        <v>2017</v>
      </c>
      <c r="G98" s="41"/>
      <c r="H98" s="40">
        <f t="shared" si="3"/>
        <v>65000</v>
      </c>
      <c r="I98" s="40" t="s">
        <v>91</v>
      </c>
      <c r="J98">
        <f>IFERROR(INDEX('Scenario C_Capacity'!$A$41:$L$108,MATCH($A98,'Scenario C_Capacity'!$A$41:$A$108,0),MATCH($F98,'Scenario C_Capacity'!$A$41:$L$41,0)),0)</f>
        <v>65000</v>
      </c>
      <c r="M98"/>
    </row>
    <row r="99" spans="1:13" x14ac:dyDescent="0.3">
      <c r="A99" t="str">
        <f t="shared" si="2"/>
        <v>TFC-11_1 to 11_21</v>
      </c>
      <c r="B99" s="40" t="s">
        <v>39</v>
      </c>
      <c r="C99" s="41">
        <v>43040</v>
      </c>
      <c r="D99" s="41">
        <v>43060</v>
      </c>
      <c r="E99" s="40" t="s">
        <v>68</v>
      </c>
      <c r="F99" s="40">
        <v>2017</v>
      </c>
      <c r="G99" s="41"/>
      <c r="H99" s="40">
        <f t="shared" si="3"/>
        <v>140000</v>
      </c>
      <c r="I99" s="40" t="s">
        <v>91</v>
      </c>
      <c r="J99">
        <f>IFERROR(INDEX('Scenario C_Capacity'!$A$41:$L$108,MATCH($A99,'Scenario C_Capacity'!$A$41:$A$108,0),MATCH($F99,'Scenario C_Capacity'!$A$41:$L$41,0)),0)</f>
        <v>140000</v>
      </c>
      <c r="M99"/>
    </row>
    <row r="100" spans="1:13" x14ac:dyDescent="0.3">
      <c r="A100" t="str">
        <f t="shared" si="2"/>
        <v>TFC-11_22 to 11_29</v>
      </c>
      <c r="B100" s="40" t="s">
        <v>39</v>
      </c>
      <c r="C100" s="41">
        <v>43061</v>
      </c>
      <c r="D100" s="41">
        <v>43068</v>
      </c>
      <c r="E100" s="40" t="s">
        <v>48</v>
      </c>
      <c r="F100" s="40">
        <v>2017</v>
      </c>
      <c r="G100" s="41">
        <v>43066</v>
      </c>
      <c r="H100" s="40">
        <f t="shared" si="3"/>
        <v>300000</v>
      </c>
      <c r="I100" s="40" t="s">
        <v>91</v>
      </c>
      <c r="J100">
        <f>IFERROR(INDEX('Scenario C_Capacity'!$A$41:$L$108,MATCH($A100,'Scenario C_Capacity'!$A$41:$A$108,0),MATCH($F100,'Scenario C_Capacity'!$A$41:$L$41,0)),0)</f>
        <v>300000</v>
      </c>
      <c r="M100"/>
    </row>
    <row r="101" spans="1:13" x14ac:dyDescent="0.3">
      <c r="A101" t="str">
        <f t="shared" si="2"/>
        <v>TFC-11_27</v>
      </c>
      <c r="B101" s="40" t="s">
        <v>39</v>
      </c>
      <c r="C101" s="41">
        <v>43066</v>
      </c>
      <c r="D101" s="41">
        <v>43066</v>
      </c>
      <c r="E101" s="40" t="s">
        <v>50</v>
      </c>
      <c r="F101" s="40">
        <v>2017</v>
      </c>
      <c r="G101" s="41"/>
      <c r="H101" s="40">
        <f t="shared" si="3"/>
        <v>450000</v>
      </c>
      <c r="I101" s="40" t="s">
        <v>91</v>
      </c>
      <c r="J101">
        <f>IFERROR(INDEX('Scenario C_Capacity'!$A$41:$L$108,MATCH($A101,'Scenario C_Capacity'!$A$41:$A$108,0),MATCH($F101,'Scenario C_Capacity'!$A$41:$L$41,0)),0)</f>
        <v>450000</v>
      </c>
      <c r="M101"/>
    </row>
    <row r="102" spans="1:13" x14ac:dyDescent="0.3">
      <c r="A102" t="str">
        <f t="shared" si="2"/>
        <v>TFC-11_30 to 12_24</v>
      </c>
      <c r="B102" s="40" t="s">
        <v>39</v>
      </c>
      <c r="C102" s="41">
        <v>43069</v>
      </c>
      <c r="D102" s="41">
        <v>43093</v>
      </c>
      <c r="E102" s="40" t="s">
        <v>52</v>
      </c>
      <c r="F102" s="40">
        <v>2017</v>
      </c>
      <c r="G102" s="41"/>
      <c r="H102" s="40">
        <f t="shared" si="3"/>
        <v>120000</v>
      </c>
      <c r="I102" s="40" t="s">
        <v>91</v>
      </c>
      <c r="J102">
        <f>IFERROR(INDEX('Scenario C_Capacity'!$A$41:$L$108,MATCH($A102,'Scenario C_Capacity'!$A$41:$A$108,0),MATCH($F102,'Scenario C_Capacity'!$A$41:$L$41,0)),0)</f>
        <v>120000</v>
      </c>
      <c r="M102"/>
    </row>
    <row r="103" spans="1:13" x14ac:dyDescent="0.3">
      <c r="A103" t="str">
        <f t="shared" si="2"/>
        <v>TFC-12_25 to End Year</v>
      </c>
      <c r="B103" s="40" t="s">
        <v>39</v>
      </c>
      <c r="C103" s="41">
        <v>43094</v>
      </c>
      <c r="D103" s="41">
        <v>43134</v>
      </c>
      <c r="E103" s="40" t="s">
        <v>66</v>
      </c>
      <c r="F103" s="40">
        <v>2017</v>
      </c>
      <c r="G103" s="41"/>
      <c r="H103" s="40">
        <f t="shared" si="3"/>
        <v>120000</v>
      </c>
      <c r="I103" s="40" t="s">
        <v>91</v>
      </c>
      <c r="J103">
        <f>IFERROR(INDEX('Scenario C_Capacity'!$A$41:$L$108,MATCH($A103,'Scenario C_Capacity'!$A$41:$A$108,0),MATCH($F103,'Scenario C_Capacity'!$A$41:$L$41,0)),0)</f>
        <v>120000</v>
      </c>
      <c r="M103"/>
    </row>
    <row r="104" spans="1:13" x14ac:dyDescent="0.3">
      <c r="A104" t="str">
        <f t="shared" si="2"/>
        <v>TFC-1_29_to 8_1</v>
      </c>
      <c r="B104" s="40" t="s">
        <v>39</v>
      </c>
      <c r="C104" s="41">
        <v>43135</v>
      </c>
      <c r="D104" s="41">
        <v>43319</v>
      </c>
      <c r="E104" s="40" t="s">
        <v>41</v>
      </c>
      <c r="F104" s="40">
        <v>2018</v>
      </c>
      <c r="G104" s="41"/>
      <c r="H104" s="40">
        <f t="shared" si="3"/>
        <v>83333.333333333328</v>
      </c>
      <c r="I104" s="40" t="s">
        <v>91</v>
      </c>
      <c r="J104">
        <f>IFERROR(INDEX('Scenario C_Capacity'!$A$41:$L$108,MATCH($A104,'Scenario C_Capacity'!$A$41:$A$108,0),MATCH($F104,'Scenario C_Capacity'!$A$41:$L$41,0)),0)</f>
        <v>83333.333333333328</v>
      </c>
      <c r="M104"/>
    </row>
    <row r="105" spans="1:13" x14ac:dyDescent="0.3">
      <c r="A105" t="str">
        <f t="shared" si="2"/>
        <v>TFC-8_2 to 11_1</v>
      </c>
      <c r="B105" s="40" t="s">
        <v>39</v>
      </c>
      <c r="C105" s="41">
        <v>43320</v>
      </c>
      <c r="D105" s="41">
        <v>43411</v>
      </c>
      <c r="E105" s="40" t="s">
        <v>73</v>
      </c>
      <c r="F105" s="40">
        <v>2018</v>
      </c>
      <c r="G105" s="41"/>
      <c r="H105" s="40">
        <f t="shared" si="3"/>
        <v>108333.33333333334</v>
      </c>
      <c r="I105" s="40" t="s">
        <v>91</v>
      </c>
      <c r="J105">
        <f>IFERROR(INDEX('Scenario C_Capacity'!$A$41:$L$108,MATCH($A105,'Scenario C_Capacity'!$A$41:$A$108,0),MATCH($F105,'Scenario C_Capacity'!$A$41:$L$41,0)),0)</f>
        <v>108333.33333333334</v>
      </c>
      <c r="M105"/>
    </row>
    <row r="106" spans="1:13" x14ac:dyDescent="0.3">
      <c r="A106" t="str">
        <f t="shared" si="2"/>
        <v>TFC-11_1 to 11_21</v>
      </c>
      <c r="B106" s="40" t="s">
        <v>39</v>
      </c>
      <c r="C106" s="41">
        <v>43411</v>
      </c>
      <c r="D106" s="41">
        <v>43431</v>
      </c>
      <c r="E106" s="40" t="s">
        <v>68</v>
      </c>
      <c r="F106" s="40">
        <v>2018</v>
      </c>
      <c r="G106" s="41"/>
      <c r="H106" s="40">
        <f t="shared" si="3"/>
        <v>233333.33333333334</v>
      </c>
      <c r="I106" s="40" t="s">
        <v>91</v>
      </c>
      <c r="J106">
        <f>IFERROR(INDEX('Scenario C_Capacity'!$A$41:$L$108,MATCH($A106,'Scenario C_Capacity'!$A$41:$A$108,0),MATCH($F106,'Scenario C_Capacity'!$A$41:$L$41,0)),0)</f>
        <v>233333.33333333334</v>
      </c>
      <c r="M106"/>
    </row>
    <row r="107" spans="1:13" x14ac:dyDescent="0.3">
      <c r="A107" t="str">
        <f t="shared" si="2"/>
        <v>TFC-11_22 to 11_29</v>
      </c>
      <c r="B107" s="40" t="s">
        <v>39</v>
      </c>
      <c r="C107" s="41">
        <v>43432</v>
      </c>
      <c r="D107" s="41">
        <v>43439</v>
      </c>
      <c r="E107" s="40" t="s">
        <v>48</v>
      </c>
      <c r="F107" s="40">
        <v>2018</v>
      </c>
      <c r="G107" s="41">
        <v>43437</v>
      </c>
      <c r="H107" s="40">
        <f t="shared" si="3"/>
        <v>500000</v>
      </c>
      <c r="I107" s="40" t="s">
        <v>91</v>
      </c>
      <c r="J107">
        <f>IFERROR(INDEX('Scenario C_Capacity'!$A$41:$L$108,MATCH($A107,'Scenario C_Capacity'!$A$41:$A$108,0),MATCH($F107,'Scenario C_Capacity'!$A$41:$L$41,0)),0)</f>
        <v>500000</v>
      </c>
      <c r="M107"/>
    </row>
    <row r="108" spans="1:13" x14ac:dyDescent="0.3">
      <c r="A108" t="str">
        <f t="shared" si="2"/>
        <v>TFC-11_27</v>
      </c>
      <c r="B108" s="40" t="s">
        <v>39</v>
      </c>
      <c r="C108" s="41">
        <v>43437</v>
      </c>
      <c r="D108" s="41">
        <v>43437</v>
      </c>
      <c r="E108" s="40" t="s">
        <v>50</v>
      </c>
      <c r="F108" s="40">
        <v>2018</v>
      </c>
      <c r="G108" s="41"/>
      <c r="H108" s="40">
        <f t="shared" si="3"/>
        <v>500000</v>
      </c>
      <c r="I108" s="40" t="s">
        <v>91</v>
      </c>
      <c r="J108">
        <f>IFERROR(INDEX('Scenario C_Capacity'!$A$41:$L$108,MATCH($A108,'Scenario C_Capacity'!$A$41:$A$108,0),MATCH($F108,'Scenario C_Capacity'!$A$41:$L$41,0)),0)</f>
        <v>500000</v>
      </c>
      <c r="M108"/>
    </row>
    <row r="109" spans="1:13" x14ac:dyDescent="0.3">
      <c r="A109" t="str">
        <f t="shared" si="2"/>
        <v>TFC-11_30 to 12_24</v>
      </c>
      <c r="B109" s="40" t="s">
        <v>39</v>
      </c>
      <c r="C109" s="41">
        <v>43440</v>
      </c>
      <c r="D109" s="41">
        <v>43464</v>
      </c>
      <c r="E109" s="40" t="s">
        <v>52</v>
      </c>
      <c r="F109" s="40">
        <v>2018</v>
      </c>
      <c r="G109" s="41"/>
      <c r="H109" s="40">
        <f t="shared" si="3"/>
        <v>200000</v>
      </c>
      <c r="I109" s="40" t="s">
        <v>91</v>
      </c>
      <c r="J109">
        <f>IFERROR(INDEX('Scenario C_Capacity'!$A$41:$L$108,MATCH($A109,'Scenario C_Capacity'!$A$41:$A$108,0),MATCH($F109,'Scenario C_Capacity'!$A$41:$L$41,0)),0)</f>
        <v>200000</v>
      </c>
      <c r="M109"/>
    </row>
    <row r="110" spans="1:13" x14ac:dyDescent="0.3">
      <c r="A110" t="str">
        <f t="shared" si="2"/>
        <v>TFC-12_25 to End Year</v>
      </c>
      <c r="B110" s="40" t="s">
        <v>39</v>
      </c>
      <c r="C110" s="41">
        <v>43465</v>
      </c>
      <c r="D110" s="41">
        <v>43498</v>
      </c>
      <c r="E110" s="40" t="s">
        <v>66</v>
      </c>
      <c r="F110" s="40">
        <v>2018</v>
      </c>
      <c r="G110" s="41"/>
      <c r="H110" s="40">
        <f t="shared" si="3"/>
        <v>200000</v>
      </c>
      <c r="I110" s="40" t="s">
        <v>91</v>
      </c>
      <c r="J110">
        <f>IFERROR(INDEX('Scenario C_Capacity'!$A$41:$L$108,MATCH($A110,'Scenario C_Capacity'!$A$41:$A$108,0),MATCH($F110,'Scenario C_Capacity'!$A$41:$L$41,0)),0)</f>
        <v>200000</v>
      </c>
      <c r="M110"/>
    </row>
    <row r="111" spans="1:13" x14ac:dyDescent="0.3">
      <c r="A111" t="str">
        <f t="shared" si="2"/>
        <v>TFC-1_29_to 8_1</v>
      </c>
      <c r="B111" s="40" t="s">
        <v>39</v>
      </c>
      <c r="C111" s="41">
        <v>43499</v>
      </c>
      <c r="D111" s="41">
        <v>43683</v>
      </c>
      <c r="E111" s="40" t="s">
        <v>41</v>
      </c>
      <c r="F111" s="40">
        <v>2019</v>
      </c>
      <c r="G111" s="41"/>
      <c r="H111" s="40">
        <f t="shared" si="3"/>
        <v>83333.333333333328</v>
      </c>
      <c r="I111" s="40" t="s">
        <v>91</v>
      </c>
      <c r="J111">
        <f>IFERROR(INDEX('Scenario C_Capacity'!$A$41:$L$108,MATCH($A111,'Scenario C_Capacity'!$A$41:$A$108,0),MATCH($F111,'Scenario C_Capacity'!$A$41:$L$41,0)),0)</f>
        <v>83333.333333333328</v>
      </c>
      <c r="M111"/>
    </row>
    <row r="112" spans="1:13" x14ac:dyDescent="0.3">
      <c r="A112" t="str">
        <f t="shared" si="2"/>
        <v>TFC-8_2 to 11_1</v>
      </c>
      <c r="B112" s="40" t="s">
        <v>39</v>
      </c>
      <c r="C112" s="41">
        <v>43684</v>
      </c>
      <c r="D112" s="41">
        <v>43775</v>
      </c>
      <c r="E112" s="40" t="s">
        <v>73</v>
      </c>
      <c r="F112" s="40">
        <v>2019</v>
      </c>
      <c r="G112" s="41"/>
      <c r="H112" s="40">
        <f t="shared" si="3"/>
        <v>108333.33333333334</v>
      </c>
      <c r="I112" s="40" t="s">
        <v>91</v>
      </c>
      <c r="J112">
        <f>IFERROR(INDEX('Scenario C_Capacity'!$A$41:$L$108,MATCH($A112,'Scenario C_Capacity'!$A$41:$A$108,0),MATCH($F112,'Scenario C_Capacity'!$A$41:$L$41,0)),0)</f>
        <v>108333.33333333334</v>
      </c>
      <c r="M112"/>
    </row>
    <row r="113" spans="1:13" x14ac:dyDescent="0.3">
      <c r="A113" t="str">
        <f t="shared" si="2"/>
        <v>TFC-11_1 to 11_21</v>
      </c>
      <c r="B113" s="40" t="s">
        <v>39</v>
      </c>
      <c r="C113" s="41">
        <v>43775</v>
      </c>
      <c r="D113" s="41">
        <v>43795</v>
      </c>
      <c r="E113" s="40" t="s">
        <v>68</v>
      </c>
      <c r="F113" s="40">
        <v>2019</v>
      </c>
      <c r="G113" s="41"/>
      <c r="H113" s="40">
        <f t="shared" si="3"/>
        <v>233333.33333333334</v>
      </c>
      <c r="I113" s="40" t="s">
        <v>91</v>
      </c>
      <c r="J113">
        <f>IFERROR(INDEX('Scenario C_Capacity'!$A$41:$L$108,MATCH($A113,'Scenario C_Capacity'!$A$41:$A$108,0),MATCH($F113,'Scenario C_Capacity'!$A$41:$L$41,0)),0)</f>
        <v>233333.33333333334</v>
      </c>
      <c r="M113"/>
    </row>
    <row r="114" spans="1:13" x14ac:dyDescent="0.3">
      <c r="A114" t="str">
        <f t="shared" si="2"/>
        <v>TFC-11_22 to 11_29</v>
      </c>
      <c r="B114" s="40" t="s">
        <v>39</v>
      </c>
      <c r="C114" s="41">
        <v>43796</v>
      </c>
      <c r="D114" s="41">
        <v>43803</v>
      </c>
      <c r="E114" s="40" t="s">
        <v>48</v>
      </c>
      <c r="F114" s="40">
        <v>2019</v>
      </c>
      <c r="G114" s="41">
        <v>43801</v>
      </c>
      <c r="H114" s="40">
        <f t="shared" si="3"/>
        <v>500000</v>
      </c>
      <c r="I114" s="40" t="s">
        <v>91</v>
      </c>
      <c r="J114">
        <f>IFERROR(INDEX('Scenario C_Capacity'!$A$41:$L$108,MATCH($A114,'Scenario C_Capacity'!$A$41:$A$108,0),MATCH($F114,'Scenario C_Capacity'!$A$41:$L$41,0)),0)</f>
        <v>500000</v>
      </c>
      <c r="M114"/>
    </row>
    <row r="115" spans="1:13" x14ac:dyDescent="0.3">
      <c r="A115" t="str">
        <f t="shared" si="2"/>
        <v>TFC-11_27</v>
      </c>
      <c r="B115" s="40" t="s">
        <v>39</v>
      </c>
      <c r="C115" s="41">
        <v>43801</v>
      </c>
      <c r="D115" s="41">
        <v>43801</v>
      </c>
      <c r="E115" s="40" t="s">
        <v>50</v>
      </c>
      <c r="F115" s="40">
        <v>2019</v>
      </c>
      <c r="G115" s="41"/>
      <c r="H115" s="40">
        <f t="shared" si="3"/>
        <v>500000</v>
      </c>
      <c r="I115" s="40" t="s">
        <v>91</v>
      </c>
      <c r="J115">
        <f>IFERROR(INDEX('Scenario C_Capacity'!$A$41:$L$108,MATCH($A115,'Scenario C_Capacity'!$A$41:$A$108,0),MATCH($F115,'Scenario C_Capacity'!$A$41:$L$41,0)),0)</f>
        <v>500000</v>
      </c>
      <c r="M115"/>
    </row>
    <row r="116" spans="1:13" x14ac:dyDescent="0.3">
      <c r="A116" t="str">
        <f t="shared" si="2"/>
        <v>TFC-11_30 to 12_24</v>
      </c>
      <c r="B116" s="40" t="s">
        <v>39</v>
      </c>
      <c r="C116" s="41">
        <v>43804</v>
      </c>
      <c r="D116" s="41">
        <v>43828</v>
      </c>
      <c r="E116" s="40" t="s">
        <v>52</v>
      </c>
      <c r="F116" s="40">
        <v>2019</v>
      </c>
      <c r="G116" s="41"/>
      <c r="H116" s="40">
        <f t="shared" si="3"/>
        <v>200000</v>
      </c>
      <c r="I116" s="40" t="s">
        <v>91</v>
      </c>
      <c r="J116">
        <f>IFERROR(INDEX('Scenario C_Capacity'!$A$41:$L$108,MATCH($A116,'Scenario C_Capacity'!$A$41:$A$108,0),MATCH($F116,'Scenario C_Capacity'!$A$41:$L$41,0)),0)</f>
        <v>200000</v>
      </c>
      <c r="M116"/>
    </row>
    <row r="117" spans="1:13" x14ac:dyDescent="0.3">
      <c r="A117" t="str">
        <f t="shared" si="2"/>
        <v>TFC-12_25 to End Year</v>
      </c>
      <c r="B117" s="40" t="s">
        <v>39</v>
      </c>
      <c r="C117" s="41">
        <v>43829</v>
      </c>
      <c r="D117" s="41">
        <v>43862</v>
      </c>
      <c r="E117" s="40" t="s">
        <v>66</v>
      </c>
      <c r="F117" s="40">
        <v>2019</v>
      </c>
      <c r="G117" s="41"/>
      <c r="H117" s="40">
        <f t="shared" si="3"/>
        <v>200000</v>
      </c>
      <c r="I117" s="40" t="s">
        <v>91</v>
      </c>
      <c r="J117">
        <f>IFERROR(INDEX('Scenario C_Capacity'!$A$41:$L$108,MATCH($A117,'Scenario C_Capacity'!$A$41:$A$108,0),MATCH($F117,'Scenario C_Capacity'!$A$41:$L$41,0)),0)</f>
        <v>200000</v>
      </c>
      <c r="M117"/>
    </row>
    <row r="118" spans="1:13" x14ac:dyDescent="0.3">
      <c r="A118" t="str">
        <f t="shared" si="2"/>
        <v>TFC-1_29_to 8_1</v>
      </c>
      <c r="B118" s="40" t="s">
        <v>39</v>
      </c>
      <c r="C118" s="41">
        <v>43863</v>
      </c>
      <c r="D118" s="41">
        <v>44047</v>
      </c>
      <c r="E118" s="40" t="s">
        <v>41</v>
      </c>
      <c r="F118" s="40">
        <v>2020</v>
      </c>
      <c r="G118" s="41"/>
      <c r="H118" s="40">
        <f t="shared" si="3"/>
        <v>108333.33333333333</v>
      </c>
      <c r="I118" s="40" t="s">
        <v>91</v>
      </c>
      <c r="J118">
        <f>IFERROR(INDEX('Scenario C_Capacity'!$A$41:$L$108,MATCH($A118,'Scenario C_Capacity'!$A$41:$A$108,0),MATCH($F118,'Scenario C_Capacity'!$A$41:$L$41,0)),0)</f>
        <v>108333.33333333333</v>
      </c>
      <c r="M118"/>
    </row>
    <row r="119" spans="1:13" x14ac:dyDescent="0.3">
      <c r="A119" t="str">
        <f t="shared" si="2"/>
        <v>TFC-8_2 to 11_1</v>
      </c>
      <c r="B119" s="40" t="s">
        <v>39</v>
      </c>
      <c r="C119" s="41">
        <v>44048</v>
      </c>
      <c r="D119" s="41">
        <v>44139</v>
      </c>
      <c r="E119" s="40" t="s">
        <v>73</v>
      </c>
      <c r="F119" s="40">
        <v>2020</v>
      </c>
      <c r="G119" s="41"/>
      <c r="H119" s="40">
        <f t="shared" si="3"/>
        <v>140833.33333333334</v>
      </c>
      <c r="I119" s="40" t="s">
        <v>91</v>
      </c>
      <c r="J119">
        <f>IFERROR(INDEX('Scenario C_Capacity'!$A$41:$L$108,MATCH($A119,'Scenario C_Capacity'!$A$41:$A$108,0),MATCH($F119,'Scenario C_Capacity'!$A$41:$L$41,0)),0)</f>
        <v>140833.33333333334</v>
      </c>
      <c r="M119"/>
    </row>
    <row r="120" spans="1:13" x14ac:dyDescent="0.3">
      <c r="A120" t="str">
        <f t="shared" si="2"/>
        <v>TFC-11_1 to 11_21</v>
      </c>
      <c r="B120" s="40" t="s">
        <v>39</v>
      </c>
      <c r="C120" s="41">
        <v>44139</v>
      </c>
      <c r="D120" s="41">
        <v>44159</v>
      </c>
      <c r="E120" s="40" t="s">
        <v>68</v>
      </c>
      <c r="F120" s="40">
        <v>2020</v>
      </c>
      <c r="G120" s="41"/>
      <c r="H120" s="40">
        <f t="shared" si="3"/>
        <v>303333.33333333331</v>
      </c>
      <c r="I120" s="40" t="s">
        <v>91</v>
      </c>
      <c r="J120">
        <f>IFERROR(INDEX('Scenario C_Capacity'!$A$41:$L$108,MATCH($A120,'Scenario C_Capacity'!$A$41:$A$108,0),MATCH($F120,'Scenario C_Capacity'!$A$41:$L$41,0)),0)</f>
        <v>303333.33333333331</v>
      </c>
      <c r="M120"/>
    </row>
    <row r="121" spans="1:13" x14ac:dyDescent="0.3">
      <c r="A121" t="str">
        <f t="shared" si="2"/>
        <v>TFC-11_22 to 11_29</v>
      </c>
      <c r="B121" s="40" t="s">
        <v>39</v>
      </c>
      <c r="C121" s="41">
        <v>44160</v>
      </c>
      <c r="D121" s="41">
        <v>44167</v>
      </c>
      <c r="E121" s="40" t="s">
        <v>48</v>
      </c>
      <c r="F121" s="40">
        <v>2020</v>
      </c>
      <c r="G121" s="41">
        <v>44165</v>
      </c>
      <c r="H121" s="40">
        <f t="shared" si="3"/>
        <v>650000</v>
      </c>
      <c r="I121" s="40" t="s">
        <v>91</v>
      </c>
      <c r="J121">
        <f>IFERROR(INDEX('Scenario C_Capacity'!$A$41:$L$108,MATCH($A121,'Scenario C_Capacity'!$A$41:$A$108,0),MATCH($F121,'Scenario C_Capacity'!$A$41:$L$41,0)),0)</f>
        <v>650000</v>
      </c>
      <c r="M121"/>
    </row>
    <row r="122" spans="1:13" x14ac:dyDescent="0.3">
      <c r="A122" t="str">
        <f t="shared" si="2"/>
        <v>TFC-11_27</v>
      </c>
      <c r="B122" s="40" t="s">
        <v>39</v>
      </c>
      <c r="C122" s="41">
        <v>44165</v>
      </c>
      <c r="D122" s="41">
        <v>44165</v>
      </c>
      <c r="E122" s="40" t="s">
        <v>50</v>
      </c>
      <c r="F122" s="40">
        <v>2020</v>
      </c>
      <c r="G122" s="41"/>
      <c r="H122" s="40">
        <f t="shared" si="3"/>
        <v>650000</v>
      </c>
      <c r="I122" s="40" t="s">
        <v>91</v>
      </c>
      <c r="J122">
        <f>IFERROR(INDEX('Scenario C_Capacity'!$A$41:$L$108,MATCH($A122,'Scenario C_Capacity'!$A$41:$A$108,0),MATCH($F122,'Scenario C_Capacity'!$A$41:$L$41,0)),0)</f>
        <v>650000</v>
      </c>
      <c r="M122"/>
    </row>
    <row r="123" spans="1:13" x14ac:dyDescent="0.3">
      <c r="A123" t="str">
        <f t="shared" si="2"/>
        <v>TFC-11_30 to 12_24</v>
      </c>
      <c r="B123" s="40" t="s">
        <v>39</v>
      </c>
      <c r="C123" s="41">
        <v>44168</v>
      </c>
      <c r="D123" s="41">
        <v>44192</v>
      </c>
      <c r="E123" s="40" t="s">
        <v>52</v>
      </c>
      <c r="F123" s="40">
        <v>2020</v>
      </c>
      <c r="G123" s="41"/>
      <c r="H123" s="40">
        <f t="shared" si="3"/>
        <v>260000</v>
      </c>
      <c r="I123" s="40" t="s">
        <v>91</v>
      </c>
      <c r="J123">
        <f>IFERROR(INDEX('Scenario C_Capacity'!$A$41:$L$108,MATCH($A123,'Scenario C_Capacity'!$A$41:$A$108,0),MATCH($F123,'Scenario C_Capacity'!$A$41:$L$41,0)),0)</f>
        <v>260000</v>
      </c>
      <c r="M123"/>
    </row>
    <row r="124" spans="1:13" x14ac:dyDescent="0.3">
      <c r="A124" t="str">
        <f t="shared" si="2"/>
        <v>TFC-12_25 to End Year</v>
      </c>
      <c r="B124" s="40" t="s">
        <v>39</v>
      </c>
      <c r="C124" s="41">
        <v>44193</v>
      </c>
      <c r="D124" s="41">
        <v>44226</v>
      </c>
      <c r="E124" s="40" t="s">
        <v>66</v>
      </c>
      <c r="F124" s="40">
        <v>2020</v>
      </c>
      <c r="G124" s="41"/>
      <c r="H124" s="40">
        <f t="shared" si="3"/>
        <v>260000</v>
      </c>
      <c r="I124" s="40" t="s">
        <v>91</v>
      </c>
      <c r="J124">
        <f>IFERROR(INDEX('Scenario C_Capacity'!$A$41:$L$108,MATCH($A124,'Scenario C_Capacity'!$A$41:$A$108,0),MATCH($F124,'Scenario C_Capacity'!$A$41:$L$41,0)),0)</f>
        <v>260000</v>
      </c>
      <c r="M124"/>
    </row>
    <row r="125" spans="1:13" x14ac:dyDescent="0.3">
      <c r="A125" t="str">
        <f t="shared" si="2"/>
        <v>TFC-1_29_to 8_1</v>
      </c>
      <c r="B125" s="40" t="s">
        <v>39</v>
      </c>
      <c r="C125" s="41">
        <v>44227</v>
      </c>
      <c r="D125" s="41">
        <v>44411</v>
      </c>
      <c r="E125" s="40" t="s">
        <v>41</v>
      </c>
      <c r="F125" s="40">
        <v>2021</v>
      </c>
      <c r="G125" s="41"/>
      <c r="H125" s="40">
        <f t="shared" si="3"/>
        <v>125000</v>
      </c>
      <c r="I125" s="40" t="s">
        <v>91</v>
      </c>
      <c r="J125">
        <f>IFERROR(INDEX('Scenario C_Capacity'!$A$41:$L$108,MATCH($A125,'Scenario C_Capacity'!$A$41:$A$108,0),MATCH($F125,'Scenario C_Capacity'!$A$41:$L$41,0)),0)</f>
        <v>125000</v>
      </c>
      <c r="M125"/>
    </row>
    <row r="126" spans="1:13" x14ac:dyDescent="0.3">
      <c r="A126" t="str">
        <f t="shared" si="2"/>
        <v>TFC-8_2 to 11_1</v>
      </c>
      <c r="B126" s="40" t="s">
        <v>39</v>
      </c>
      <c r="C126" s="41">
        <v>44412</v>
      </c>
      <c r="D126" s="41">
        <v>44503</v>
      </c>
      <c r="E126" s="40" t="s">
        <v>73</v>
      </c>
      <c r="F126" s="40">
        <v>2021</v>
      </c>
      <c r="G126" s="40"/>
      <c r="H126" s="40">
        <f t="shared" si="3"/>
        <v>162500</v>
      </c>
      <c r="I126" s="40" t="s">
        <v>91</v>
      </c>
      <c r="J126">
        <f>IFERROR(INDEX('Scenario C_Capacity'!$A$41:$L$108,MATCH($A126,'Scenario C_Capacity'!$A$41:$A$108,0),MATCH($F126,'Scenario C_Capacity'!$A$41:$L$41,0)),0)</f>
        <v>162500</v>
      </c>
      <c r="M126"/>
    </row>
    <row r="127" spans="1:13" x14ac:dyDescent="0.3">
      <c r="A127" t="str">
        <f t="shared" si="2"/>
        <v>TFC-11_1 to 11_21</v>
      </c>
      <c r="B127" s="40" t="s">
        <v>39</v>
      </c>
      <c r="C127" s="41">
        <v>44503</v>
      </c>
      <c r="D127" s="41">
        <v>44523</v>
      </c>
      <c r="E127" s="40" t="s">
        <v>68</v>
      </c>
      <c r="F127" s="40">
        <v>2021</v>
      </c>
      <c r="G127" s="40"/>
      <c r="H127" s="40">
        <f t="shared" si="3"/>
        <v>349999.99999999994</v>
      </c>
      <c r="I127" s="40" t="s">
        <v>91</v>
      </c>
      <c r="J127">
        <f>IFERROR(INDEX('Scenario C_Capacity'!$A$41:$L$108,MATCH($A127,'Scenario C_Capacity'!$A$41:$A$108,0),MATCH($F127,'Scenario C_Capacity'!$A$41:$L$41,0)),0)</f>
        <v>349999.99999999994</v>
      </c>
      <c r="M127"/>
    </row>
    <row r="128" spans="1:13" x14ac:dyDescent="0.3">
      <c r="A128" t="str">
        <f t="shared" si="2"/>
        <v>TFC-11_22 to 11_29</v>
      </c>
      <c r="B128" s="40" t="s">
        <v>39</v>
      </c>
      <c r="C128" s="41">
        <v>44524</v>
      </c>
      <c r="D128" s="41">
        <v>44531</v>
      </c>
      <c r="E128" s="40" t="s">
        <v>48</v>
      </c>
      <c r="F128" s="40">
        <v>2021</v>
      </c>
      <c r="G128" s="41">
        <v>44529</v>
      </c>
      <c r="H128" s="40">
        <f t="shared" si="3"/>
        <v>750000</v>
      </c>
      <c r="I128" s="40" t="s">
        <v>91</v>
      </c>
      <c r="J128">
        <f>IFERROR(INDEX('Scenario C_Capacity'!$A$41:$L$108,MATCH($A128,'Scenario C_Capacity'!$A$41:$A$108,0),MATCH($F128,'Scenario C_Capacity'!$A$41:$L$41,0)),0)</f>
        <v>750000</v>
      </c>
      <c r="M128"/>
    </row>
    <row r="129" spans="1:13" x14ac:dyDescent="0.3">
      <c r="A129" t="str">
        <f t="shared" si="2"/>
        <v>TFC-11_27</v>
      </c>
      <c r="B129" s="40" t="s">
        <v>39</v>
      </c>
      <c r="C129" s="41">
        <v>44529</v>
      </c>
      <c r="D129" s="41">
        <v>44529</v>
      </c>
      <c r="E129" s="40" t="s">
        <v>50</v>
      </c>
      <c r="F129" s="40">
        <v>2021</v>
      </c>
      <c r="G129" s="40"/>
      <c r="H129" s="40">
        <f t="shared" si="3"/>
        <v>750000</v>
      </c>
      <c r="I129" s="40" t="s">
        <v>91</v>
      </c>
      <c r="J129">
        <f>IFERROR(INDEX('Scenario C_Capacity'!$A$41:$L$108,MATCH($A129,'Scenario C_Capacity'!$A$41:$A$108,0),MATCH($F129,'Scenario C_Capacity'!$A$41:$L$41,0)),0)</f>
        <v>750000</v>
      </c>
      <c r="M129"/>
    </row>
    <row r="130" spans="1:13" x14ac:dyDescent="0.3">
      <c r="A130" t="str">
        <f t="shared" si="2"/>
        <v>TFC-11_30 to 12_24</v>
      </c>
      <c r="B130" s="40" t="s">
        <v>39</v>
      </c>
      <c r="C130" s="41">
        <v>44532</v>
      </c>
      <c r="D130" s="41">
        <v>44556</v>
      </c>
      <c r="E130" s="40" t="s">
        <v>52</v>
      </c>
      <c r="F130" s="40">
        <v>2021</v>
      </c>
      <c r="G130" s="40"/>
      <c r="H130" s="40">
        <f t="shared" si="3"/>
        <v>300000</v>
      </c>
      <c r="I130" s="40" t="s">
        <v>91</v>
      </c>
      <c r="J130">
        <f>IFERROR(INDEX('Scenario C_Capacity'!$A$41:$L$108,MATCH($A130,'Scenario C_Capacity'!$A$41:$A$108,0),MATCH($F130,'Scenario C_Capacity'!$A$41:$L$41,0)),0)</f>
        <v>300000</v>
      </c>
      <c r="M130"/>
    </row>
    <row r="131" spans="1:13" x14ac:dyDescent="0.3">
      <c r="A131" t="str">
        <f t="shared" ref="A131:A194" si="4">B131&amp;"-"&amp;E131</f>
        <v>TFC-12_25 to End Year</v>
      </c>
      <c r="B131" s="40" t="s">
        <v>39</v>
      </c>
      <c r="C131" s="41">
        <v>44557</v>
      </c>
      <c r="D131" s="41">
        <v>44590</v>
      </c>
      <c r="E131" s="40" t="s">
        <v>66</v>
      </c>
      <c r="F131" s="40">
        <v>2021</v>
      </c>
      <c r="G131" s="40"/>
      <c r="H131" s="40">
        <f t="shared" ref="H131:H194" si="5">J131</f>
        <v>300000</v>
      </c>
      <c r="I131" s="40" t="s">
        <v>91</v>
      </c>
      <c r="J131">
        <f>IFERROR(INDEX('Scenario C_Capacity'!$A$41:$L$108,MATCH($A131,'Scenario C_Capacity'!$A$41:$A$108,0),MATCH($F131,'Scenario C_Capacity'!$A$41:$L$41,0)),0)</f>
        <v>300000</v>
      </c>
      <c r="M131"/>
    </row>
    <row r="132" spans="1:13" x14ac:dyDescent="0.3">
      <c r="A132" t="str">
        <f t="shared" si="4"/>
        <v>TFC-1_29_to 8_1</v>
      </c>
      <c r="B132" s="40" t="s">
        <v>39</v>
      </c>
      <c r="C132" s="41">
        <v>44591</v>
      </c>
      <c r="D132" s="41">
        <v>44775</v>
      </c>
      <c r="E132" s="40" t="s">
        <v>41</v>
      </c>
      <c r="F132" s="40">
        <v>2022</v>
      </c>
      <c r="G132" s="40"/>
      <c r="H132" s="40">
        <f t="shared" si="5"/>
        <v>125000</v>
      </c>
      <c r="I132" s="40" t="s">
        <v>91</v>
      </c>
      <c r="J132">
        <f>IFERROR(INDEX('Scenario C_Capacity'!$A$41:$L$108,MATCH($A132,'Scenario C_Capacity'!$A$41:$A$108,0),MATCH($F132,'Scenario C_Capacity'!$A$41:$L$41,0)),0)</f>
        <v>125000</v>
      </c>
      <c r="M132"/>
    </row>
    <row r="133" spans="1:13" x14ac:dyDescent="0.3">
      <c r="A133" t="str">
        <f t="shared" si="4"/>
        <v>TFC-8_2 to 11_1</v>
      </c>
      <c r="B133" s="40" t="s">
        <v>39</v>
      </c>
      <c r="C133" s="41">
        <v>44776</v>
      </c>
      <c r="D133" s="41">
        <v>44867</v>
      </c>
      <c r="E133" s="40" t="s">
        <v>73</v>
      </c>
      <c r="F133" s="40">
        <v>2022</v>
      </c>
      <c r="G133" s="40"/>
      <c r="H133" s="40">
        <f t="shared" si="5"/>
        <v>162500</v>
      </c>
      <c r="I133" s="40" t="s">
        <v>91</v>
      </c>
      <c r="J133">
        <f>IFERROR(INDEX('Scenario C_Capacity'!$A$41:$L$108,MATCH($A133,'Scenario C_Capacity'!$A$41:$A$108,0),MATCH($F133,'Scenario C_Capacity'!$A$41:$L$41,0)),0)</f>
        <v>162500</v>
      </c>
      <c r="M133"/>
    </row>
    <row r="134" spans="1:13" x14ac:dyDescent="0.3">
      <c r="A134" t="str">
        <f t="shared" si="4"/>
        <v>TFC-11_1 to 11_21</v>
      </c>
      <c r="B134" s="40" t="s">
        <v>39</v>
      </c>
      <c r="C134" s="41">
        <v>44867</v>
      </c>
      <c r="D134" s="41">
        <v>44887</v>
      </c>
      <c r="E134" s="40" t="s">
        <v>68</v>
      </c>
      <c r="F134" s="40">
        <v>2022</v>
      </c>
      <c r="G134" s="40"/>
      <c r="H134" s="40">
        <f t="shared" si="5"/>
        <v>349999.99999999994</v>
      </c>
      <c r="I134" s="40" t="s">
        <v>91</v>
      </c>
      <c r="J134">
        <f>IFERROR(INDEX('Scenario C_Capacity'!$A$41:$L$108,MATCH($A134,'Scenario C_Capacity'!$A$41:$A$108,0),MATCH($F134,'Scenario C_Capacity'!$A$41:$L$41,0)),0)</f>
        <v>349999.99999999994</v>
      </c>
      <c r="M134"/>
    </row>
    <row r="135" spans="1:13" x14ac:dyDescent="0.3">
      <c r="A135" t="str">
        <f t="shared" si="4"/>
        <v>TFC-11_22 to 11_29</v>
      </c>
      <c r="B135" s="40" t="s">
        <v>39</v>
      </c>
      <c r="C135" s="41">
        <v>44888</v>
      </c>
      <c r="D135" s="41">
        <v>44895</v>
      </c>
      <c r="E135" s="40" t="s">
        <v>48</v>
      </c>
      <c r="F135" s="40">
        <v>2022</v>
      </c>
      <c r="G135" s="41">
        <v>44893</v>
      </c>
      <c r="H135" s="40">
        <f t="shared" si="5"/>
        <v>750000</v>
      </c>
      <c r="I135" s="40" t="s">
        <v>91</v>
      </c>
      <c r="J135">
        <f>IFERROR(INDEX('Scenario C_Capacity'!$A$41:$L$108,MATCH($A135,'Scenario C_Capacity'!$A$41:$A$108,0),MATCH($F135,'Scenario C_Capacity'!$A$41:$L$41,0)),0)</f>
        <v>750000</v>
      </c>
      <c r="M135"/>
    </row>
    <row r="136" spans="1:13" x14ac:dyDescent="0.3">
      <c r="A136" t="str">
        <f t="shared" si="4"/>
        <v>TFC-11_27</v>
      </c>
      <c r="B136" s="40" t="s">
        <v>39</v>
      </c>
      <c r="C136" s="41">
        <v>44893</v>
      </c>
      <c r="D136" s="41">
        <v>44893</v>
      </c>
      <c r="E136" s="40" t="s">
        <v>50</v>
      </c>
      <c r="F136" s="40">
        <v>2022</v>
      </c>
      <c r="G136" s="40"/>
      <c r="H136" s="40">
        <f t="shared" si="5"/>
        <v>750000</v>
      </c>
      <c r="I136" s="40" t="s">
        <v>91</v>
      </c>
      <c r="J136">
        <f>IFERROR(INDEX('Scenario C_Capacity'!$A$41:$L$108,MATCH($A136,'Scenario C_Capacity'!$A$41:$A$108,0),MATCH($F136,'Scenario C_Capacity'!$A$41:$L$41,0)),0)</f>
        <v>750000</v>
      </c>
      <c r="M136"/>
    </row>
    <row r="137" spans="1:13" x14ac:dyDescent="0.3">
      <c r="A137" t="str">
        <f t="shared" si="4"/>
        <v>TFC-11_30 to 12_24</v>
      </c>
      <c r="B137" s="40" t="s">
        <v>39</v>
      </c>
      <c r="C137" s="41">
        <v>44896</v>
      </c>
      <c r="D137" s="41">
        <v>44920</v>
      </c>
      <c r="E137" s="40" t="s">
        <v>52</v>
      </c>
      <c r="F137" s="40">
        <v>2022</v>
      </c>
      <c r="G137" s="40"/>
      <c r="H137" s="40">
        <f t="shared" si="5"/>
        <v>300000</v>
      </c>
      <c r="I137" s="40" t="s">
        <v>91</v>
      </c>
      <c r="J137">
        <f>IFERROR(INDEX('Scenario C_Capacity'!$A$41:$L$108,MATCH($A137,'Scenario C_Capacity'!$A$41:$A$108,0),MATCH($F137,'Scenario C_Capacity'!$A$41:$L$41,0)),0)</f>
        <v>300000</v>
      </c>
      <c r="M137"/>
    </row>
    <row r="138" spans="1:13" x14ac:dyDescent="0.3">
      <c r="A138" t="str">
        <f t="shared" si="4"/>
        <v>TFC-12_25 to End Year</v>
      </c>
      <c r="B138" s="40" t="s">
        <v>39</v>
      </c>
      <c r="C138" s="41">
        <v>44921</v>
      </c>
      <c r="D138" s="41">
        <v>44954</v>
      </c>
      <c r="E138" s="40" t="s">
        <v>66</v>
      </c>
      <c r="F138" s="40">
        <v>2022</v>
      </c>
      <c r="G138" s="40"/>
      <c r="H138" s="40">
        <f t="shared" si="5"/>
        <v>300000</v>
      </c>
      <c r="I138" s="40" t="s">
        <v>91</v>
      </c>
      <c r="J138">
        <f>IFERROR(INDEX('Scenario C_Capacity'!$A$41:$L$108,MATCH($A138,'Scenario C_Capacity'!$A$41:$A$108,0),MATCH($F138,'Scenario C_Capacity'!$A$41:$L$41,0)),0)</f>
        <v>300000</v>
      </c>
      <c r="M138"/>
    </row>
    <row r="139" spans="1:13" x14ac:dyDescent="0.3">
      <c r="A139" t="str">
        <f t="shared" si="4"/>
        <v>TFC-1_29_to 8_1</v>
      </c>
      <c r="B139" s="40" t="s">
        <v>39</v>
      </c>
      <c r="C139" s="41">
        <v>44955</v>
      </c>
      <c r="D139" s="41">
        <v>45139</v>
      </c>
      <c r="E139" s="40" t="s">
        <v>41</v>
      </c>
      <c r="F139" s="40">
        <v>2023</v>
      </c>
      <c r="G139" s="40"/>
      <c r="H139" s="40">
        <f t="shared" si="5"/>
        <v>125000</v>
      </c>
      <c r="I139" s="40" t="s">
        <v>91</v>
      </c>
      <c r="J139">
        <f>IFERROR(INDEX('Scenario C_Capacity'!$A$41:$L$108,MATCH($A139,'Scenario C_Capacity'!$A$41:$A$108,0),MATCH($F139,'Scenario C_Capacity'!$A$41:$L$41,0)),0)</f>
        <v>125000</v>
      </c>
      <c r="M139"/>
    </row>
    <row r="140" spans="1:13" x14ac:dyDescent="0.3">
      <c r="A140" t="str">
        <f t="shared" si="4"/>
        <v>TFC-8_2 to 11_1</v>
      </c>
      <c r="B140" s="40" t="s">
        <v>39</v>
      </c>
      <c r="C140" s="41">
        <v>45140</v>
      </c>
      <c r="D140" s="41">
        <v>45231</v>
      </c>
      <c r="E140" s="40" t="s">
        <v>73</v>
      </c>
      <c r="F140" s="40">
        <v>2023</v>
      </c>
      <c r="G140" s="40"/>
      <c r="H140" s="40">
        <f t="shared" si="5"/>
        <v>162500</v>
      </c>
      <c r="I140" s="40" t="s">
        <v>91</v>
      </c>
      <c r="J140">
        <f>IFERROR(INDEX('Scenario C_Capacity'!$A$41:$L$108,MATCH($A140,'Scenario C_Capacity'!$A$41:$A$108,0),MATCH($F140,'Scenario C_Capacity'!$A$41:$L$41,0)),0)</f>
        <v>162500</v>
      </c>
      <c r="M140"/>
    </row>
    <row r="141" spans="1:13" x14ac:dyDescent="0.3">
      <c r="A141" t="str">
        <f t="shared" si="4"/>
        <v>TFC-11_1 to 11_21</v>
      </c>
      <c r="B141" s="40" t="s">
        <v>39</v>
      </c>
      <c r="C141" s="41">
        <v>45231</v>
      </c>
      <c r="D141" s="41">
        <v>45251</v>
      </c>
      <c r="E141" s="40" t="s">
        <v>68</v>
      </c>
      <c r="F141" s="40">
        <v>2023</v>
      </c>
      <c r="G141" s="40"/>
      <c r="H141" s="40">
        <f t="shared" si="5"/>
        <v>349999.99999999994</v>
      </c>
      <c r="I141" s="40" t="s">
        <v>91</v>
      </c>
      <c r="J141">
        <f>IFERROR(INDEX('Scenario C_Capacity'!$A$41:$L$108,MATCH($A141,'Scenario C_Capacity'!$A$41:$A$108,0),MATCH($F141,'Scenario C_Capacity'!$A$41:$L$41,0)),0)</f>
        <v>349999.99999999994</v>
      </c>
      <c r="M141"/>
    </row>
    <row r="142" spans="1:13" x14ac:dyDescent="0.3">
      <c r="A142" t="str">
        <f t="shared" si="4"/>
        <v>TFC-11_22 to 11_29</v>
      </c>
      <c r="B142" s="40" t="s">
        <v>39</v>
      </c>
      <c r="C142" s="41">
        <v>45252</v>
      </c>
      <c r="D142" s="41">
        <v>45259</v>
      </c>
      <c r="E142" s="40" t="s">
        <v>48</v>
      </c>
      <c r="F142" s="40">
        <v>2023</v>
      </c>
      <c r="G142" s="41">
        <v>45257</v>
      </c>
      <c r="H142" s="40">
        <f t="shared" si="5"/>
        <v>750000</v>
      </c>
      <c r="I142" s="40" t="s">
        <v>91</v>
      </c>
      <c r="J142">
        <f>IFERROR(INDEX('Scenario C_Capacity'!$A$41:$L$108,MATCH($A142,'Scenario C_Capacity'!$A$41:$A$108,0),MATCH($F142,'Scenario C_Capacity'!$A$41:$L$41,0)),0)</f>
        <v>750000</v>
      </c>
      <c r="M142"/>
    </row>
    <row r="143" spans="1:13" x14ac:dyDescent="0.3">
      <c r="A143" t="str">
        <f t="shared" si="4"/>
        <v>TFC-11_27</v>
      </c>
      <c r="B143" s="40" t="s">
        <v>39</v>
      </c>
      <c r="C143" s="41">
        <v>45257</v>
      </c>
      <c r="D143" s="41">
        <v>45257</v>
      </c>
      <c r="E143" s="40" t="s">
        <v>50</v>
      </c>
      <c r="F143" s="40">
        <v>2023</v>
      </c>
      <c r="G143" s="40"/>
      <c r="H143" s="40">
        <f t="shared" si="5"/>
        <v>750000</v>
      </c>
      <c r="I143" s="40" t="s">
        <v>91</v>
      </c>
      <c r="J143">
        <f>IFERROR(INDEX('Scenario C_Capacity'!$A$41:$L$108,MATCH($A143,'Scenario C_Capacity'!$A$41:$A$108,0),MATCH($F143,'Scenario C_Capacity'!$A$41:$L$41,0)),0)</f>
        <v>750000</v>
      </c>
      <c r="M143"/>
    </row>
    <row r="144" spans="1:13" x14ac:dyDescent="0.3">
      <c r="A144" t="str">
        <f t="shared" si="4"/>
        <v>TFC-11_30 to 12_24</v>
      </c>
      <c r="B144" s="40" t="s">
        <v>39</v>
      </c>
      <c r="C144" s="41">
        <v>45260</v>
      </c>
      <c r="D144" s="41">
        <v>45284</v>
      </c>
      <c r="E144" s="40" t="s">
        <v>52</v>
      </c>
      <c r="F144" s="40">
        <v>2023</v>
      </c>
      <c r="G144" s="40"/>
      <c r="H144" s="40">
        <f t="shared" si="5"/>
        <v>300000</v>
      </c>
      <c r="I144" s="40" t="s">
        <v>91</v>
      </c>
      <c r="J144">
        <f>IFERROR(INDEX('Scenario C_Capacity'!$A$41:$L$108,MATCH($A144,'Scenario C_Capacity'!$A$41:$A$108,0),MATCH($F144,'Scenario C_Capacity'!$A$41:$L$41,0)),0)</f>
        <v>300000</v>
      </c>
      <c r="M144"/>
    </row>
    <row r="145" spans="1:13" x14ac:dyDescent="0.3">
      <c r="A145" t="str">
        <f t="shared" si="4"/>
        <v>TFC-12_25 to End Year</v>
      </c>
      <c r="B145" s="40" t="s">
        <v>39</v>
      </c>
      <c r="C145" s="41">
        <v>45285</v>
      </c>
      <c r="D145" s="41">
        <v>45325</v>
      </c>
      <c r="E145" s="40" t="s">
        <v>66</v>
      </c>
      <c r="F145" s="40">
        <v>2023</v>
      </c>
      <c r="G145" s="40"/>
      <c r="H145" s="40">
        <f t="shared" si="5"/>
        <v>300000</v>
      </c>
      <c r="I145" s="40" t="s">
        <v>91</v>
      </c>
      <c r="J145">
        <f>IFERROR(INDEX('Scenario C_Capacity'!$A$41:$L$108,MATCH($A145,'Scenario C_Capacity'!$A$41:$A$108,0),MATCH($F145,'Scenario C_Capacity'!$A$41:$L$41,0)),0)</f>
        <v>300000</v>
      </c>
      <c r="M145"/>
    </row>
    <row r="146" spans="1:13" x14ac:dyDescent="0.3">
      <c r="A146" t="str">
        <f t="shared" si="4"/>
        <v>WEO-1_29_to 8_1</v>
      </c>
      <c r="B146" s="40" t="s">
        <v>46</v>
      </c>
      <c r="C146" s="41">
        <v>42764</v>
      </c>
      <c r="D146" s="41">
        <v>42948</v>
      </c>
      <c r="E146" s="40" t="s">
        <v>41</v>
      </c>
      <c r="F146" s="40">
        <v>2017</v>
      </c>
      <c r="G146" s="40"/>
      <c r="H146" s="40">
        <f t="shared" si="5"/>
        <v>65000</v>
      </c>
      <c r="I146" s="40" t="s">
        <v>91</v>
      </c>
      <c r="J146">
        <f>IFERROR(INDEX('Scenario C_Capacity'!$A$41:$L$108,MATCH($A146,'Scenario C_Capacity'!$A$41:$A$108,0),MATCH($F146,'Scenario C_Capacity'!$A$41:$L$41,0)),0)</f>
        <v>65000</v>
      </c>
      <c r="M146"/>
    </row>
    <row r="147" spans="1:13" x14ac:dyDescent="0.3">
      <c r="A147" t="str">
        <f t="shared" si="4"/>
        <v>WEO-8_2 to 11_21</v>
      </c>
      <c r="B147" s="40" t="s">
        <v>46</v>
      </c>
      <c r="C147" s="41">
        <v>42949</v>
      </c>
      <c r="D147" s="41">
        <v>43060</v>
      </c>
      <c r="E147" s="40" t="s">
        <v>47</v>
      </c>
      <c r="F147" s="40">
        <v>2017</v>
      </c>
      <c r="G147" s="40"/>
      <c r="H147" s="40">
        <f t="shared" si="5"/>
        <v>65000</v>
      </c>
      <c r="I147" s="40" t="s">
        <v>91</v>
      </c>
      <c r="J147">
        <f>IFERROR(INDEX('Scenario C_Capacity'!$A$41:$L$108,MATCH($A147,'Scenario C_Capacity'!$A$41:$A$108,0),MATCH($F147,'Scenario C_Capacity'!$A$41:$L$41,0)),0)</f>
        <v>65000</v>
      </c>
      <c r="M147"/>
    </row>
    <row r="148" spans="1:13" x14ac:dyDescent="0.3">
      <c r="A148" t="str">
        <f t="shared" si="4"/>
        <v>WEO-11_22 to 11_29</v>
      </c>
      <c r="B148" s="40" t="s">
        <v>46</v>
      </c>
      <c r="C148" s="41">
        <v>43061</v>
      </c>
      <c r="D148" s="41">
        <v>43068</v>
      </c>
      <c r="E148" s="40" t="s">
        <v>48</v>
      </c>
      <c r="F148" s="40">
        <v>2017</v>
      </c>
      <c r="G148" s="41">
        <v>43064</v>
      </c>
      <c r="H148" s="40">
        <f t="shared" si="5"/>
        <v>200000</v>
      </c>
      <c r="I148" s="40" t="s">
        <v>91</v>
      </c>
      <c r="J148">
        <f>IFERROR(INDEX('Scenario C_Capacity'!$A$41:$L$108,MATCH($A148,'Scenario C_Capacity'!$A$41:$A$108,0),MATCH($F148,'Scenario C_Capacity'!$A$41:$L$41,0)),0)</f>
        <v>200000</v>
      </c>
      <c r="M148"/>
    </row>
    <row r="149" spans="1:13" x14ac:dyDescent="0.3">
      <c r="A149" t="str">
        <f t="shared" si="4"/>
        <v>WEO-11_25</v>
      </c>
      <c r="B149" s="40" t="s">
        <v>46</v>
      </c>
      <c r="C149" s="41">
        <v>43064</v>
      </c>
      <c r="D149" s="41">
        <v>43064</v>
      </c>
      <c r="E149" s="40" t="s">
        <v>51</v>
      </c>
      <c r="F149" s="40">
        <v>2017</v>
      </c>
      <c r="G149" s="40"/>
      <c r="H149" s="40">
        <f t="shared" si="5"/>
        <v>300000</v>
      </c>
      <c r="I149" s="40" t="s">
        <v>91</v>
      </c>
      <c r="J149">
        <f>IFERROR(INDEX('Scenario C_Capacity'!$A$41:$L$108,MATCH($A149,'Scenario C_Capacity'!$A$41:$A$108,0),MATCH($F149,'Scenario C_Capacity'!$A$41:$L$41,0)),0)</f>
        <v>300000</v>
      </c>
      <c r="M149"/>
    </row>
    <row r="150" spans="1:13" x14ac:dyDescent="0.3">
      <c r="A150" t="str">
        <f t="shared" si="4"/>
        <v>WEO-11_30 to 12_24</v>
      </c>
      <c r="B150" s="40" t="s">
        <v>46</v>
      </c>
      <c r="C150" s="41">
        <v>43069</v>
      </c>
      <c r="D150" s="41">
        <v>43093</v>
      </c>
      <c r="E150" s="40" t="s">
        <v>52</v>
      </c>
      <c r="F150" s="40">
        <v>2017</v>
      </c>
      <c r="G150" s="40"/>
      <c r="H150" s="40">
        <f t="shared" si="5"/>
        <v>78000</v>
      </c>
      <c r="I150" s="40" t="s">
        <v>91</v>
      </c>
      <c r="J150">
        <f>IFERROR(INDEX('Scenario C_Capacity'!$A$41:$L$108,MATCH($A150,'Scenario C_Capacity'!$A$41:$A$108,0),MATCH($F150,'Scenario C_Capacity'!$A$41:$L$41,0)),0)</f>
        <v>78000</v>
      </c>
      <c r="M150"/>
    </row>
    <row r="151" spans="1:13" x14ac:dyDescent="0.3">
      <c r="A151" t="str">
        <f t="shared" si="4"/>
        <v>WEO-12_25 to End Year</v>
      </c>
      <c r="B151" s="40" t="s">
        <v>46</v>
      </c>
      <c r="C151" s="41">
        <v>43094</v>
      </c>
      <c r="D151" s="41">
        <v>43134</v>
      </c>
      <c r="E151" s="40" t="s">
        <v>66</v>
      </c>
      <c r="F151" s="40">
        <v>2017</v>
      </c>
      <c r="G151" s="40"/>
      <c r="H151" s="40">
        <f t="shared" si="5"/>
        <v>65000</v>
      </c>
      <c r="I151" s="40" t="s">
        <v>91</v>
      </c>
      <c r="J151">
        <f>IFERROR(INDEX('Scenario C_Capacity'!$A$41:$L$108,MATCH($A151,'Scenario C_Capacity'!$A$41:$A$108,0),MATCH($F151,'Scenario C_Capacity'!$A$41:$L$41,0)),0)</f>
        <v>65000</v>
      </c>
      <c r="M151"/>
    </row>
    <row r="152" spans="1:13" x14ac:dyDescent="0.3">
      <c r="A152" t="str">
        <f t="shared" si="4"/>
        <v>WEO-1_29_to 8_1</v>
      </c>
      <c r="B152" s="40" t="s">
        <v>46</v>
      </c>
      <c r="C152" s="41">
        <v>43135</v>
      </c>
      <c r="D152" s="41">
        <v>43319</v>
      </c>
      <c r="E152" s="40" t="s">
        <v>41</v>
      </c>
      <c r="F152" s="40">
        <v>2018</v>
      </c>
      <c r="G152" s="40"/>
      <c r="H152" s="40">
        <f t="shared" si="5"/>
        <v>97500</v>
      </c>
      <c r="I152" s="40" t="s">
        <v>91</v>
      </c>
      <c r="J152">
        <f>IFERROR(INDEX('Scenario C_Capacity'!$A$41:$L$108,MATCH($A152,'Scenario C_Capacity'!$A$41:$A$108,0),MATCH($F152,'Scenario C_Capacity'!$A$41:$L$41,0)),0)</f>
        <v>97500</v>
      </c>
      <c r="M152"/>
    </row>
    <row r="153" spans="1:13" x14ac:dyDescent="0.3">
      <c r="A153" t="str">
        <f t="shared" si="4"/>
        <v>WEO-8_2 to 11_21</v>
      </c>
      <c r="B153" s="40" t="s">
        <v>46</v>
      </c>
      <c r="C153" s="41">
        <v>43320</v>
      </c>
      <c r="D153" s="41">
        <v>43431</v>
      </c>
      <c r="E153" s="40" t="s">
        <v>47</v>
      </c>
      <c r="F153" s="40">
        <v>2018</v>
      </c>
      <c r="G153" s="40"/>
      <c r="H153" s="40">
        <f t="shared" si="5"/>
        <v>97500</v>
      </c>
      <c r="I153" s="40" t="s">
        <v>91</v>
      </c>
      <c r="J153">
        <f>IFERROR(INDEX('Scenario C_Capacity'!$A$41:$L$108,MATCH($A153,'Scenario C_Capacity'!$A$41:$A$108,0),MATCH($F153,'Scenario C_Capacity'!$A$41:$L$41,0)),0)</f>
        <v>97500</v>
      </c>
      <c r="M153"/>
    </row>
    <row r="154" spans="1:13" x14ac:dyDescent="0.3">
      <c r="A154" t="str">
        <f t="shared" si="4"/>
        <v>WEO-11_22 to 11_29</v>
      </c>
      <c r="B154" s="40" t="s">
        <v>46</v>
      </c>
      <c r="C154" s="41">
        <v>43432</v>
      </c>
      <c r="D154" s="41">
        <v>43439</v>
      </c>
      <c r="E154" s="40" t="s">
        <v>48</v>
      </c>
      <c r="F154" s="40">
        <v>2018</v>
      </c>
      <c r="G154" s="41">
        <v>43435</v>
      </c>
      <c r="H154" s="40">
        <f t="shared" si="5"/>
        <v>300000</v>
      </c>
      <c r="I154" s="40" t="s">
        <v>91</v>
      </c>
      <c r="J154">
        <f>IFERROR(INDEX('Scenario C_Capacity'!$A$41:$L$108,MATCH($A154,'Scenario C_Capacity'!$A$41:$A$108,0),MATCH($F154,'Scenario C_Capacity'!$A$41:$L$41,0)),0)</f>
        <v>300000</v>
      </c>
      <c r="M154"/>
    </row>
    <row r="155" spans="1:13" x14ac:dyDescent="0.3">
      <c r="A155" t="str">
        <f t="shared" si="4"/>
        <v>WEO-11_25</v>
      </c>
      <c r="B155" s="40" t="s">
        <v>46</v>
      </c>
      <c r="C155" s="41">
        <v>43435</v>
      </c>
      <c r="D155" s="41">
        <v>43435</v>
      </c>
      <c r="E155" s="40" t="s">
        <v>51</v>
      </c>
      <c r="F155" s="40">
        <v>2018</v>
      </c>
      <c r="G155" s="40"/>
      <c r="H155" s="40">
        <f t="shared" si="5"/>
        <v>300000</v>
      </c>
      <c r="I155" s="40" t="s">
        <v>91</v>
      </c>
      <c r="J155">
        <f>IFERROR(INDEX('Scenario C_Capacity'!$A$41:$L$108,MATCH($A155,'Scenario C_Capacity'!$A$41:$A$108,0),MATCH($F155,'Scenario C_Capacity'!$A$41:$L$41,0)),0)</f>
        <v>300000</v>
      </c>
      <c r="M155"/>
    </row>
    <row r="156" spans="1:13" x14ac:dyDescent="0.3">
      <c r="A156" t="str">
        <f t="shared" si="4"/>
        <v>WEO-11_30 to 12_24</v>
      </c>
      <c r="B156" s="40" t="s">
        <v>46</v>
      </c>
      <c r="C156" s="41">
        <v>43440</v>
      </c>
      <c r="D156" s="41">
        <v>43464</v>
      </c>
      <c r="E156" s="40" t="s">
        <v>52</v>
      </c>
      <c r="F156" s="40">
        <v>2018</v>
      </c>
      <c r="G156" s="40"/>
      <c r="H156" s="40">
        <f t="shared" si="5"/>
        <v>117000</v>
      </c>
      <c r="I156" s="40" t="s">
        <v>91</v>
      </c>
      <c r="J156">
        <f>IFERROR(INDEX('Scenario C_Capacity'!$A$41:$L$108,MATCH($A156,'Scenario C_Capacity'!$A$41:$A$108,0),MATCH($F156,'Scenario C_Capacity'!$A$41:$L$41,0)),0)</f>
        <v>117000</v>
      </c>
      <c r="M156"/>
    </row>
    <row r="157" spans="1:13" x14ac:dyDescent="0.3">
      <c r="A157" t="str">
        <f t="shared" si="4"/>
        <v>WEO-12_25 to End Year</v>
      </c>
      <c r="B157" s="40" t="s">
        <v>46</v>
      </c>
      <c r="C157" s="41">
        <v>43465</v>
      </c>
      <c r="D157" s="41">
        <v>43498</v>
      </c>
      <c r="E157" s="40" t="s">
        <v>66</v>
      </c>
      <c r="F157" s="40">
        <v>2018</v>
      </c>
      <c r="G157" s="40"/>
      <c r="H157" s="40">
        <f t="shared" si="5"/>
        <v>97500</v>
      </c>
      <c r="I157" s="40" t="s">
        <v>91</v>
      </c>
      <c r="J157">
        <f>IFERROR(INDEX('Scenario C_Capacity'!$A$41:$L$108,MATCH($A157,'Scenario C_Capacity'!$A$41:$A$108,0),MATCH($F157,'Scenario C_Capacity'!$A$41:$L$41,0)),0)</f>
        <v>97500</v>
      </c>
      <c r="M157"/>
    </row>
    <row r="158" spans="1:13" x14ac:dyDescent="0.3">
      <c r="A158" t="str">
        <f t="shared" si="4"/>
        <v>WEO-1_29_to 8_1</v>
      </c>
      <c r="B158" s="40" t="s">
        <v>46</v>
      </c>
      <c r="C158" s="41">
        <v>43499</v>
      </c>
      <c r="D158" s="41">
        <v>43683</v>
      </c>
      <c r="E158" s="40" t="s">
        <v>41</v>
      </c>
      <c r="F158" s="40">
        <v>2019</v>
      </c>
      <c r="G158" s="40"/>
      <c r="H158" s="40">
        <f t="shared" si="5"/>
        <v>162500</v>
      </c>
      <c r="I158" s="40" t="s">
        <v>91</v>
      </c>
      <c r="J158">
        <f>IFERROR(INDEX('Scenario C_Capacity'!$A$41:$L$108,MATCH($A158,'Scenario C_Capacity'!$A$41:$A$108,0),MATCH($F158,'Scenario C_Capacity'!$A$41:$L$41,0)),0)</f>
        <v>162500</v>
      </c>
      <c r="M158"/>
    </row>
    <row r="159" spans="1:13" x14ac:dyDescent="0.3">
      <c r="A159" t="str">
        <f t="shared" si="4"/>
        <v>WEO-8_2 to 11_21</v>
      </c>
      <c r="B159" s="40" t="s">
        <v>46</v>
      </c>
      <c r="C159" s="41">
        <v>43684</v>
      </c>
      <c r="D159" s="41">
        <v>43795</v>
      </c>
      <c r="E159" s="40" t="s">
        <v>47</v>
      </c>
      <c r="F159" s="40">
        <v>2019</v>
      </c>
      <c r="G159" s="40"/>
      <c r="H159" s="40">
        <f t="shared" si="5"/>
        <v>162500</v>
      </c>
      <c r="I159" s="40" t="s">
        <v>91</v>
      </c>
      <c r="J159">
        <f>IFERROR(INDEX('Scenario C_Capacity'!$A$41:$L$108,MATCH($A159,'Scenario C_Capacity'!$A$41:$A$108,0),MATCH($F159,'Scenario C_Capacity'!$A$41:$L$41,0)),0)</f>
        <v>162500</v>
      </c>
      <c r="M159"/>
    </row>
    <row r="160" spans="1:13" x14ac:dyDescent="0.3">
      <c r="A160" t="str">
        <f t="shared" si="4"/>
        <v>WEO-11_22 to 11_29</v>
      </c>
      <c r="B160" s="40" t="s">
        <v>46</v>
      </c>
      <c r="C160" s="41">
        <v>43796</v>
      </c>
      <c r="D160" s="41">
        <v>43803</v>
      </c>
      <c r="E160" s="40" t="s">
        <v>48</v>
      </c>
      <c r="F160" s="40">
        <v>2019</v>
      </c>
      <c r="G160" s="41">
        <v>43799</v>
      </c>
      <c r="H160" s="40">
        <f t="shared" si="5"/>
        <v>500000</v>
      </c>
      <c r="I160" s="40" t="s">
        <v>91</v>
      </c>
      <c r="J160">
        <f>IFERROR(INDEX('Scenario C_Capacity'!$A$41:$L$108,MATCH($A160,'Scenario C_Capacity'!$A$41:$A$108,0),MATCH($F160,'Scenario C_Capacity'!$A$41:$L$41,0)),0)</f>
        <v>500000</v>
      </c>
      <c r="M160"/>
    </row>
    <row r="161" spans="1:13" x14ac:dyDescent="0.3">
      <c r="A161" t="str">
        <f t="shared" si="4"/>
        <v>WEO-11_25</v>
      </c>
      <c r="B161" s="40" t="s">
        <v>46</v>
      </c>
      <c r="C161" s="41">
        <v>43799</v>
      </c>
      <c r="D161" s="41">
        <v>43799</v>
      </c>
      <c r="E161" s="40" t="s">
        <v>51</v>
      </c>
      <c r="F161" s="40">
        <v>2019</v>
      </c>
      <c r="G161" s="40"/>
      <c r="H161" s="40">
        <f t="shared" si="5"/>
        <v>500000</v>
      </c>
      <c r="I161" s="40" t="s">
        <v>91</v>
      </c>
      <c r="J161">
        <f>IFERROR(INDEX('Scenario C_Capacity'!$A$41:$L$108,MATCH($A161,'Scenario C_Capacity'!$A$41:$A$108,0),MATCH($F161,'Scenario C_Capacity'!$A$41:$L$41,0)),0)</f>
        <v>500000</v>
      </c>
      <c r="M161"/>
    </row>
    <row r="162" spans="1:13" x14ac:dyDescent="0.3">
      <c r="A162" t="str">
        <f t="shared" si="4"/>
        <v>WEO-11_30 to 12_24</v>
      </c>
      <c r="B162" s="40" t="s">
        <v>46</v>
      </c>
      <c r="C162" s="41">
        <v>43804</v>
      </c>
      <c r="D162" s="41">
        <v>43828</v>
      </c>
      <c r="E162" s="40" t="s">
        <v>52</v>
      </c>
      <c r="F162" s="40">
        <v>2019</v>
      </c>
      <c r="G162" s="40"/>
      <c r="H162" s="40">
        <f t="shared" si="5"/>
        <v>195000</v>
      </c>
      <c r="I162" s="40" t="s">
        <v>91</v>
      </c>
      <c r="J162">
        <f>IFERROR(INDEX('Scenario C_Capacity'!$A$41:$L$108,MATCH($A162,'Scenario C_Capacity'!$A$41:$A$108,0),MATCH($F162,'Scenario C_Capacity'!$A$41:$L$41,0)),0)</f>
        <v>195000</v>
      </c>
      <c r="M162"/>
    </row>
    <row r="163" spans="1:13" x14ac:dyDescent="0.3">
      <c r="A163" t="str">
        <f t="shared" si="4"/>
        <v>WEO-12_25 to End Year</v>
      </c>
      <c r="B163" s="40" t="s">
        <v>46</v>
      </c>
      <c r="C163" s="41">
        <v>43829</v>
      </c>
      <c r="D163" s="41">
        <v>43862</v>
      </c>
      <c r="E163" s="40" t="s">
        <v>66</v>
      </c>
      <c r="F163" s="40">
        <v>2019</v>
      </c>
      <c r="G163" s="40"/>
      <c r="H163" s="40">
        <f t="shared" si="5"/>
        <v>162500</v>
      </c>
      <c r="I163" s="40" t="s">
        <v>91</v>
      </c>
      <c r="J163">
        <f>IFERROR(INDEX('Scenario C_Capacity'!$A$41:$L$108,MATCH($A163,'Scenario C_Capacity'!$A$41:$A$108,0),MATCH($F163,'Scenario C_Capacity'!$A$41:$L$41,0)),0)</f>
        <v>162500</v>
      </c>
      <c r="M163"/>
    </row>
    <row r="164" spans="1:13" x14ac:dyDescent="0.3">
      <c r="A164" t="str">
        <f t="shared" si="4"/>
        <v>WEO-1_29_to 8_1</v>
      </c>
      <c r="B164" s="40" t="s">
        <v>46</v>
      </c>
      <c r="C164" s="41">
        <v>43863</v>
      </c>
      <c r="D164" s="41">
        <v>44047</v>
      </c>
      <c r="E164" s="40" t="s">
        <v>41</v>
      </c>
      <c r="F164" s="40">
        <v>2020</v>
      </c>
      <c r="G164" s="40"/>
      <c r="H164" s="40">
        <f t="shared" si="5"/>
        <v>211250</v>
      </c>
      <c r="I164" s="40" t="s">
        <v>91</v>
      </c>
      <c r="J164">
        <f>IFERROR(INDEX('Scenario C_Capacity'!$A$41:$L$108,MATCH($A164,'Scenario C_Capacity'!$A$41:$A$108,0),MATCH($F164,'Scenario C_Capacity'!$A$41:$L$41,0)),0)</f>
        <v>211250</v>
      </c>
      <c r="M164"/>
    </row>
    <row r="165" spans="1:13" x14ac:dyDescent="0.3">
      <c r="A165" t="str">
        <f t="shared" si="4"/>
        <v>WEO-8_2 to 11_21</v>
      </c>
      <c r="B165" s="40" t="s">
        <v>46</v>
      </c>
      <c r="C165" s="41">
        <v>44048</v>
      </c>
      <c r="D165" s="41">
        <v>44159</v>
      </c>
      <c r="E165" s="40" t="s">
        <v>47</v>
      </c>
      <c r="F165" s="40">
        <v>2020</v>
      </c>
      <c r="G165" s="40"/>
      <c r="H165" s="40">
        <f t="shared" si="5"/>
        <v>211250</v>
      </c>
      <c r="I165" s="40" t="s">
        <v>91</v>
      </c>
      <c r="J165">
        <f>IFERROR(INDEX('Scenario C_Capacity'!$A$41:$L$108,MATCH($A165,'Scenario C_Capacity'!$A$41:$A$108,0),MATCH($F165,'Scenario C_Capacity'!$A$41:$L$41,0)),0)</f>
        <v>211250</v>
      </c>
      <c r="M165"/>
    </row>
    <row r="166" spans="1:13" x14ac:dyDescent="0.3">
      <c r="A166" t="str">
        <f t="shared" si="4"/>
        <v>WEO-11_22 to 11_29</v>
      </c>
      <c r="B166" s="40" t="s">
        <v>46</v>
      </c>
      <c r="C166" s="41">
        <v>44160</v>
      </c>
      <c r="D166" s="41">
        <v>44167</v>
      </c>
      <c r="E166" s="40" t="s">
        <v>48</v>
      </c>
      <c r="F166" s="40">
        <v>2020</v>
      </c>
      <c r="G166" s="41">
        <v>44163</v>
      </c>
      <c r="H166" s="40">
        <f t="shared" si="5"/>
        <v>650000</v>
      </c>
      <c r="I166" s="40" t="s">
        <v>91</v>
      </c>
      <c r="J166">
        <f>IFERROR(INDEX('Scenario C_Capacity'!$A$41:$L$108,MATCH($A166,'Scenario C_Capacity'!$A$41:$A$108,0),MATCH($F166,'Scenario C_Capacity'!$A$41:$L$41,0)),0)</f>
        <v>650000</v>
      </c>
      <c r="M166"/>
    </row>
    <row r="167" spans="1:13" x14ac:dyDescent="0.3">
      <c r="A167" t="str">
        <f t="shared" si="4"/>
        <v>WEO-11_25</v>
      </c>
      <c r="B167" s="40" t="s">
        <v>46</v>
      </c>
      <c r="C167" s="41">
        <v>44163</v>
      </c>
      <c r="D167" s="41">
        <v>44163</v>
      </c>
      <c r="E167" s="40" t="s">
        <v>51</v>
      </c>
      <c r="F167" s="40">
        <v>2020</v>
      </c>
      <c r="G167" s="40"/>
      <c r="H167" s="40">
        <f t="shared" si="5"/>
        <v>650000</v>
      </c>
      <c r="I167" s="40" t="s">
        <v>91</v>
      </c>
      <c r="J167">
        <f>IFERROR(INDEX('Scenario C_Capacity'!$A$41:$L$108,MATCH($A167,'Scenario C_Capacity'!$A$41:$A$108,0),MATCH($F167,'Scenario C_Capacity'!$A$41:$L$41,0)),0)</f>
        <v>650000</v>
      </c>
      <c r="M167"/>
    </row>
    <row r="168" spans="1:13" x14ac:dyDescent="0.3">
      <c r="A168" t="str">
        <f t="shared" si="4"/>
        <v>WEO-11_30 to 12_24</v>
      </c>
      <c r="B168" s="40" t="s">
        <v>46</v>
      </c>
      <c r="C168" s="41">
        <v>44168</v>
      </c>
      <c r="D168" s="41">
        <v>44192</v>
      </c>
      <c r="E168" s="40" t="s">
        <v>52</v>
      </c>
      <c r="F168" s="40">
        <v>2020</v>
      </c>
      <c r="G168" s="40"/>
      <c r="H168" s="40">
        <f t="shared" si="5"/>
        <v>253500</v>
      </c>
      <c r="I168" s="40" t="s">
        <v>91</v>
      </c>
      <c r="J168">
        <f>IFERROR(INDEX('Scenario C_Capacity'!$A$41:$L$108,MATCH($A168,'Scenario C_Capacity'!$A$41:$A$108,0),MATCH($F168,'Scenario C_Capacity'!$A$41:$L$41,0)),0)</f>
        <v>253500</v>
      </c>
      <c r="M168"/>
    </row>
    <row r="169" spans="1:13" x14ac:dyDescent="0.3">
      <c r="A169" t="str">
        <f t="shared" si="4"/>
        <v>WEO-12_25 to End Year</v>
      </c>
      <c r="B169" s="40" t="s">
        <v>46</v>
      </c>
      <c r="C169" s="41">
        <v>44193</v>
      </c>
      <c r="D169" s="41">
        <v>44226</v>
      </c>
      <c r="E169" s="40" t="s">
        <v>66</v>
      </c>
      <c r="F169" s="40">
        <v>2020</v>
      </c>
      <c r="G169" s="40"/>
      <c r="H169" s="40">
        <f t="shared" si="5"/>
        <v>211250</v>
      </c>
      <c r="I169" s="40" t="s">
        <v>91</v>
      </c>
      <c r="J169">
        <f>IFERROR(INDEX('Scenario C_Capacity'!$A$41:$L$108,MATCH($A169,'Scenario C_Capacity'!$A$41:$A$108,0),MATCH($F169,'Scenario C_Capacity'!$A$41:$L$41,0)),0)</f>
        <v>211250</v>
      </c>
      <c r="M169"/>
    </row>
    <row r="170" spans="1:13" x14ac:dyDescent="0.3">
      <c r="A170" t="str">
        <f t="shared" si="4"/>
        <v>WEO-1_29_to 8_1</v>
      </c>
      <c r="B170" s="40" t="s">
        <v>46</v>
      </c>
      <c r="C170" s="41">
        <v>44227</v>
      </c>
      <c r="D170" s="41">
        <v>44411</v>
      </c>
      <c r="E170" s="40" t="s">
        <v>41</v>
      </c>
      <c r="F170" s="40">
        <v>2021</v>
      </c>
      <c r="G170" s="40"/>
      <c r="H170" s="40">
        <f t="shared" si="5"/>
        <v>243750</v>
      </c>
      <c r="I170" s="40" t="s">
        <v>91</v>
      </c>
      <c r="J170">
        <f>IFERROR(INDEX('Scenario C_Capacity'!$A$41:$L$108,MATCH($A170,'Scenario C_Capacity'!$A$41:$A$108,0),MATCH($F170,'Scenario C_Capacity'!$A$41:$L$41,0)),0)</f>
        <v>243750</v>
      </c>
      <c r="M170"/>
    </row>
    <row r="171" spans="1:13" x14ac:dyDescent="0.3">
      <c r="A171" t="str">
        <f t="shared" si="4"/>
        <v>WEO-8_2 to 11_21</v>
      </c>
      <c r="B171" s="40" t="s">
        <v>46</v>
      </c>
      <c r="C171" s="41">
        <v>44412</v>
      </c>
      <c r="D171" s="41">
        <v>44523</v>
      </c>
      <c r="E171" s="40" t="s">
        <v>47</v>
      </c>
      <c r="F171" s="40">
        <v>2021</v>
      </c>
      <c r="G171" s="40"/>
      <c r="H171" s="40">
        <f t="shared" si="5"/>
        <v>243750</v>
      </c>
      <c r="I171" s="40" t="s">
        <v>91</v>
      </c>
      <c r="J171">
        <f>IFERROR(INDEX('Scenario C_Capacity'!$A$41:$L$108,MATCH($A171,'Scenario C_Capacity'!$A$41:$A$108,0),MATCH($F171,'Scenario C_Capacity'!$A$41:$L$41,0)),0)</f>
        <v>243750</v>
      </c>
      <c r="M171"/>
    </row>
    <row r="172" spans="1:13" x14ac:dyDescent="0.3">
      <c r="A172" t="str">
        <f t="shared" si="4"/>
        <v>WEO-11_22 to 11_29</v>
      </c>
      <c r="B172" s="40" t="s">
        <v>46</v>
      </c>
      <c r="C172" s="41">
        <v>44524</v>
      </c>
      <c r="D172" s="41">
        <v>44531</v>
      </c>
      <c r="E172" s="40" t="s">
        <v>48</v>
      </c>
      <c r="F172" s="40">
        <v>2021</v>
      </c>
      <c r="G172" s="41">
        <v>44527</v>
      </c>
      <c r="H172" s="40">
        <f t="shared" si="5"/>
        <v>750000</v>
      </c>
      <c r="I172" s="40" t="s">
        <v>91</v>
      </c>
      <c r="J172">
        <f>IFERROR(INDEX('Scenario C_Capacity'!$A$41:$L$108,MATCH($A172,'Scenario C_Capacity'!$A$41:$A$108,0),MATCH($F172,'Scenario C_Capacity'!$A$41:$L$41,0)),0)</f>
        <v>750000</v>
      </c>
      <c r="M172"/>
    </row>
    <row r="173" spans="1:13" x14ac:dyDescent="0.3">
      <c r="A173" t="str">
        <f t="shared" si="4"/>
        <v>WEO-11_25</v>
      </c>
      <c r="B173" s="40" t="s">
        <v>46</v>
      </c>
      <c r="C173" s="41">
        <v>44527</v>
      </c>
      <c r="D173" s="41">
        <v>44527</v>
      </c>
      <c r="E173" s="40" t="s">
        <v>51</v>
      </c>
      <c r="F173" s="40">
        <v>2021</v>
      </c>
      <c r="G173" s="40"/>
      <c r="H173" s="40">
        <f t="shared" si="5"/>
        <v>750000</v>
      </c>
      <c r="I173" s="40" t="s">
        <v>91</v>
      </c>
      <c r="J173">
        <f>IFERROR(INDEX('Scenario C_Capacity'!$A$41:$L$108,MATCH($A173,'Scenario C_Capacity'!$A$41:$A$108,0),MATCH($F173,'Scenario C_Capacity'!$A$41:$L$41,0)),0)</f>
        <v>750000</v>
      </c>
      <c r="M173"/>
    </row>
    <row r="174" spans="1:13" x14ac:dyDescent="0.3">
      <c r="A174" t="str">
        <f t="shared" si="4"/>
        <v>WEO-11_30 to 12_24</v>
      </c>
      <c r="B174" s="40" t="s">
        <v>46</v>
      </c>
      <c r="C174" s="41">
        <v>44532</v>
      </c>
      <c r="D174" s="41">
        <v>44556</v>
      </c>
      <c r="E174" s="40" t="s">
        <v>52</v>
      </c>
      <c r="F174" s="40">
        <v>2021</v>
      </c>
      <c r="G174" s="40"/>
      <c r="H174" s="40">
        <f t="shared" si="5"/>
        <v>292500</v>
      </c>
      <c r="I174" s="40" t="s">
        <v>91</v>
      </c>
      <c r="J174">
        <f>IFERROR(INDEX('Scenario C_Capacity'!$A$41:$L$108,MATCH($A174,'Scenario C_Capacity'!$A$41:$A$108,0),MATCH($F174,'Scenario C_Capacity'!$A$41:$L$41,0)),0)</f>
        <v>292500</v>
      </c>
      <c r="M174"/>
    </row>
    <row r="175" spans="1:13" x14ac:dyDescent="0.3">
      <c r="A175" t="str">
        <f t="shared" si="4"/>
        <v>WEO-12_25 to End Year</v>
      </c>
      <c r="B175" s="40" t="s">
        <v>46</v>
      </c>
      <c r="C175" s="41">
        <v>44557</v>
      </c>
      <c r="D175" s="41">
        <v>44590</v>
      </c>
      <c r="E175" s="40" t="s">
        <v>66</v>
      </c>
      <c r="F175" s="40">
        <v>2021</v>
      </c>
      <c r="G175" s="40"/>
      <c r="H175" s="40">
        <f t="shared" si="5"/>
        <v>243750</v>
      </c>
      <c r="I175" s="40" t="s">
        <v>91</v>
      </c>
      <c r="J175">
        <f>IFERROR(INDEX('Scenario C_Capacity'!$A$41:$L$108,MATCH($A175,'Scenario C_Capacity'!$A$41:$A$108,0),MATCH($F175,'Scenario C_Capacity'!$A$41:$L$41,0)),0)</f>
        <v>243750</v>
      </c>
      <c r="M175"/>
    </row>
    <row r="176" spans="1:13" x14ac:dyDescent="0.3">
      <c r="A176" t="str">
        <f t="shared" si="4"/>
        <v>WEO-1_29_to 8_1</v>
      </c>
      <c r="B176" s="40" t="s">
        <v>46</v>
      </c>
      <c r="C176" s="41">
        <v>44591</v>
      </c>
      <c r="D176" s="41">
        <v>44775</v>
      </c>
      <c r="E176" s="40" t="s">
        <v>41</v>
      </c>
      <c r="F176" s="40">
        <v>2022</v>
      </c>
      <c r="G176" s="40"/>
      <c r="H176" s="40">
        <f t="shared" si="5"/>
        <v>243750</v>
      </c>
      <c r="I176" s="40" t="s">
        <v>91</v>
      </c>
      <c r="J176">
        <f>IFERROR(INDEX('Scenario C_Capacity'!$A$41:$L$108,MATCH($A176,'Scenario C_Capacity'!$A$41:$A$108,0),MATCH($F176,'Scenario C_Capacity'!$A$41:$L$41,0)),0)</f>
        <v>243750</v>
      </c>
      <c r="M176"/>
    </row>
    <row r="177" spans="1:13" x14ac:dyDescent="0.3">
      <c r="A177" t="str">
        <f t="shared" si="4"/>
        <v>WEO-8_2 to 11_21</v>
      </c>
      <c r="B177" s="40" t="s">
        <v>46</v>
      </c>
      <c r="C177" s="41">
        <v>44776</v>
      </c>
      <c r="D177" s="41">
        <v>44887</v>
      </c>
      <c r="E177" s="40" t="s">
        <v>47</v>
      </c>
      <c r="F177" s="40">
        <v>2022</v>
      </c>
      <c r="G177" s="40"/>
      <c r="H177" s="40">
        <f t="shared" si="5"/>
        <v>243750</v>
      </c>
      <c r="I177" s="40" t="s">
        <v>91</v>
      </c>
      <c r="J177">
        <f>IFERROR(INDEX('Scenario C_Capacity'!$A$41:$L$108,MATCH($A177,'Scenario C_Capacity'!$A$41:$A$108,0),MATCH($F177,'Scenario C_Capacity'!$A$41:$L$41,0)),0)</f>
        <v>243750</v>
      </c>
      <c r="M177"/>
    </row>
    <row r="178" spans="1:13" s="18" customFormat="1" x14ac:dyDescent="0.3">
      <c r="A178" t="str">
        <f t="shared" si="4"/>
        <v>WEO-11_22 to 11_29</v>
      </c>
      <c r="B178" s="40" t="s">
        <v>46</v>
      </c>
      <c r="C178" s="41">
        <v>44888</v>
      </c>
      <c r="D178" s="41">
        <v>44895</v>
      </c>
      <c r="E178" s="40" t="s">
        <v>48</v>
      </c>
      <c r="F178" s="40">
        <v>2022</v>
      </c>
      <c r="G178" s="41">
        <v>44891</v>
      </c>
      <c r="H178" s="40">
        <f t="shared" si="5"/>
        <v>750000</v>
      </c>
      <c r="I178" s="40" t="s">
        <v>91</v>
      </c>
      <c r="J178">
        <f>IFERROR(INDEX('Scenario C_Capacity'!$A$41:$L$108,MATCH($A178,'Scenario C_Capacity'!$A$41:$A$108,0),MATCH($F178,'Scenario C_Capacity'!$A$41:$L$41,0)),0)</f>
        <v>750000</v>
      </c>
      <c r="M178"/>
    </row>
    <row r="179" spans="1:13" x14ac:dyDescent="0.3">
      <c r="A179" t="str">
        <f t="shared" si="4"/>
        <v>WEO-11_25</v>
      </c>
      <c r="B179" s="40" t="s">
        <v>46</v>
      </c>
      <c r="C179" s="41">
        <v>44891</v>
      </c>
      <c r="D179" s="41">
        <v>44891</v>
      </c>
      <c r="E179" s="40" t="s">
        <v>51</v>
      </c>
      <c r="F179" s="40">
        <v>2022</v>
      </c>
      <c r="G179" s="40"/>
      <c r="H179" s="40">
        <f t="shared" si="5"/>
        <v>750000</v>
      </c>
      <c r="I179" s="40" t="s">
        <v>91</v>
      </c>
      <c r="J179">
        <f>IFERROR(INDEX('Scenario C_Capacity'!$A$41:$L$108,MATCH($A179,'Scenario C_Capacity'!$A$41:$A$108,0),MATCH($F179,'Scenario C_Capacity'!$A$41:$L$41,0)),0)</f>
        <v>750000</v>
      </c>
      <c r="M179"/>
    </row>
    <row r="180" spans="1:13" x14ac:dyDescent="0.3">
      <c r="A180" t="str">
        <f t="shared" si="4"/>
        <v>WEO-11_30 to 12_24</v>
      </c>
      <c r="B180" s="40" t="s">
        <v>46</v>
      </c>
      <c r="C180" s="41">
        <v>44896</v>
      </c>
      <c r="D180" s="41">
        <v>44920</v>
      </c>
      <c r="E180" s="40" t="s">
        <v>52</v>
      </c>
      <c r="F180" s="40">
        <v>2022</v>
      </c>
      <c r="G180" s="40"/>
      <c r="H180" s="40">
        <f t="shared" si="5"/>
        <v>292500</v>
      </c>
      <c r="I180" s="40" t="s">
        <v>91</v>
      </c>
      <c r="J180">
        <f>IFERROR(INDEX('Scenario C_Capacity'!$A$41:$L$108,MATCH($A180,'Scenario C_Capacity'!$A$41:$A$108,0),MATCH($F180,'Scenario C_Capacity'!$A$41:$L$41,0)),0)</f>
        <v>292500</v>
      </c>
      <c r="M180"/>
    </row>
    <row r="181" spans="1:13" x14ac:dyDescent="0.3">
      <c r="A181" t="str">
        <f t="shared" si="4"/>
        <v>WEO-12_25 to End Year</v>
      </c>
      <c r="B181" s="40" t="s">
        <v>46</v>
      </c>
      <c r="C181" s="41">
        <v>44921</v>
      </c>
      <c r="D181" s="41">
        <v>44954</v>
      </c>
      <c r="E181" s="40" t="s">
        <v>66</v>
      </c>
      <c r="F181" s="40">
        <v>2022</v>
      </c>
      <c r="G181" s="40"/>
      <c r="H181" s="40">
        <f t="shared" si="5"/>
        <v>243750</v>
      </c>
      <c r="I181" s="40" t="s">
        <v>91</v>
      </c>
      <c r="J181">
        <f>IFERROR(INDEX('Scenario C_Capacity'!$A$41:$L$108,MATCH($A181,'Scenario C_Capacity'!$A$41:$A$108,0),MATCH($F181,'Scenario C_Capacity'!$A$41:$L$41,0)),0)</f>
        <v>243750</v>
      </c>
      <c r="M181"/>
    </row>
    <row r="182" spans="1:13" x14ac:dyDescent="0.3">
      <c r="A182" t="str">
        <f t="shared" si="4"/>
        <v>WEO-1_29_to 8_1</v>
      </c>
      <c r="B182" s="40" t="s">
        <v>46</v>
      </c>
      <c r="C182" s="41">
        <v>44955</v>
      </c>
      <c r="D182" s="41">
        <v>45139</v>
      </c>
      <c r="E182" s="40" t="s">
        <v>41</v>
      </c>
      <c r="F182" s="40">
        <v>2023</v>
      </c>
      <c r="G182" s="40"/>
      <c r="H182" s="40">
        <f t="shared" si="5"/>
        <v>243750</v>
      </c>
      <c r="I182" s="40" t="s">
        <v>91</v>
      </c>
      <c r="J182">
        <f>IFERROR(INDEX('Scenario C_Capacity'!$A$41:$L$108,MATCH($A182,'Scenario C_Capacity'!$A$41:$A$108,0),MATCH($F182,'Scenario C_Capacity'!$A$41:$L$41,0)),0)</f>
        <v>243750</v>
      </c>
      <c r="M182"/>
    </row>
    <row r="183" spans="1:13" x14ac:dyDescent="0.3">
      <c r="A183" t="str">
        <f t="shared" si="4"/>
        <v>WEO-8_2 to 11_21</v>
      </c>
      <c r="B183" s="40" t="s">
        <v>46</v>
      </c>
      <c r="C183" s="41">
        <v>45140</v>
      </c>
      <c r="D183" s="41">
        <v>45251</v>
      </c>
      <c r="E183" s="40" t="s">
        <v>47</v>
      </c>
      <c r="F183" s="40">
        <v>2023</v>
      </c>
      <c r="G183" s="40"/>
      <c r="H183" s="40">
        <f t="shared" si="5"/>
        <v>243750</v>
      </c>
      <c r="I183" s="40" t="s">
        <v>91</v>
      </c>
      <c r="J183">
        <f>IFERROR(INDEX('Scenario C_Capacity'!$A$41:$L$108,MATCH($A183,'Scenario C_Capacity'!$A$41:$A$108,0),MATCH($F183,'Scenario C_Capacity'!$A$41:$L$41,0)),0)</f>
        <v>243750</v>
      </c>
      <c r="M183"/>
    </row>
    <row r="184" spans="1:13" x14ac:dyDescent="0.3">
      <c r="A184" t="str">
        <f t="shared" si="4"/>
        <v>WEO-11_22 to 11_29</v>
      </c>
      <c r="B184" s="40" t="s">
        <v>46</v>
      </c>
      <c r="C184" s="41">
        <v>45252</v>
      </c>
      <c r="D184" s="41">
        <v>45259</v>
      </c>
      <c r="E184" s="40" t="s">
        <v>48</v>
      </c>
      <c r="F184" s="40">
        <v>2023</v>
      </c>
      <c r="G184" s="41">
        <v>45255</v>
      </c>
      <c r="H184" s="40">
        <f t="shared" si="5"/>
        <v>750000</v>
      </c>
      <c r="I184" s="40" t="s">
        <v>91</v>
      </c>
      <c r="J184">
        <f>IFERROR(INDEX('Scenario C_Capacity'!$A$41:$L$108,MATCH($A184,'Scenario C_Capacity'!$A$41:$A$108,0),MATCH($F184,'Scenario C_Capacity'!$A$41:$L$41,0)),0)</f>
        <v>750000</v>
      </c>
      <c r="M184"/>
    </row>
    <row r="185" spans="1:13" x14ac:dyDescent="0.3">
      <c r="A185" t="str">
        <f t="shared" si="4"/>
        <v>WEO-11_25</v>
      </c>
      <c r="B185" s="40" t="s">
        <v>46</v>
      </c>
      <c r="C185" s="41">
        <v>45255</v>
      </c>
      <c r="D185" s="41">
        <v>45255</v>
      </c>
      <c r="E185" s="40" t="s">
        <v>51</v>
      </c>
      <c r="F185" s="40">
        <v>2023</v>
      </c>
      <c r="G185" s="40"/>
      <c r="H185" s="40">
        <f t="shared" si="5"/>
        <v>750000</v>
      </c>
      <c r="I185" s="40" t="s">
        <v>91</v>
      </c>
      <c r="J185">
        <f>IFERROR(INDEX('Scenario C_Capacity'!$A$41:$L$108,MATCH($A185,'Scenario C_Capacity'!$A$41:$A$108,0),MATCH($F185,'Scenario C_Capacity'!$A$41:$L$41,0)),0)</f>
        <v>750000</v>
      </c>
      <c r="M185"/>
    </row>
    <row r="186" spans="1:13" x14ac:dyDescent="0.3">
      <c r="A186" t="str">
        <f t="shared" si="4"/>
        <v>WEO-11_30 to 12_24</v>
      </c>
      <c r="B186" s="40" t="s">
        <v>46</v>
      </c>
      <c r="C186" s="41">
        <v>45260</v>
      </c>
      <c r="D186" s="41">
        <v>45284</v>
      </c>
      <c r="E186" s="40" t="s">
        <v>52</v>
      </c>
      <c r="F186" s="40">
        <v>2023</v>
      </c>
      <c r="G186" s="40"/>
      <c r="H186" s="40">
        <f t="shared" si="5"/>
        <v>292500</v>
      </c>
      <c r="I186" s="40" t="s">
        <v>91</v>
      </c>
      <c r="J186">
        <f>IFERROR(INDEX('Scenario C_Capacity'!$A$41:$L$108,MATCH($A186,'Scenario C_Capacity'!$A$41:$A$108,0),MATCH($F186,'Scenario C_Capacity'!$A$41:$L$41,0)),0)</f>
        <v>292500</v>
      </c>
      <c r="M186"/>
    </row>
    <row r="187" spans="1:13" x14ac:dyDescent="0.3">
      <c r="A187" t="str">
        <f t="shared" si="4"/>
        <v>WEO-12_25 to End Year</v>
      </c>
      <c r="B187" s="40" t="s">
        <v>46</v>
      </c>
      <c r="C187" s="41">
        <v>45285</v>
      </c>
      <c r="D187" s="41">
        <v>45325</v>
      </c>
      <c r="E187" s="40" t="s">
        <v>66</v>
      </c>
      <c r="F187" s="40">
        <v>2023</v>
      </c>
      <c r="G187" s="40"/>
      <c r="H187" s="40">
        <f t="shared" si="5"/>
        <v>243750</v>
      </c>
      <c r="I187" s="40" t="s">
        <v>91</v>
      </c>
      <c r="J187">
        <f>IFERROR(INDEX('Scenario C_Capacity'!$A$41:$L$108,MATCH($A187,'Scenario C_Capacity'!$A$41:$A$108,0),MATCH($F187,'Scenario C_Capacity'!$A$41:$L$41,0)),0)</f>
        <v>243750</v>
      </c>
      <c r="M187"/>
    </row>
    <row r="188" spans="1:13" x14ac:dyDescent="0.3">
      <c r="A188" t="str">
        <f t="shared" si="4"/>
        <v>WFC-1_29_to 8_1</v>
      </c>
      <c r="B188" s="40" t="s">
        <v>16</v>
      </c>
      <c r="C188" s="41">
        <v>42764</v>
      </c>
      <c r="D188" s="41">
        <v>42948</v>
      </c>
      <c r="E188" s="40" t="s">
        <v>41</v>
      </c>
      <c r="F188" s="40">
        <v>2017</v>
      </c>
      <c r="G188" s="40"/>
      <c r="H188" s="40">
        <f t="shared" si="5"/>
        <v>124429</v>
      </c>
      <c r="I188" s="40" t="s">
        <v>91</v>
      </c>
      <c r="J188">
        <f>IFERROR(INDEX('Scenario C_Capacity'!$A$41:$L$108,MATCH($A188,'Scenario C_Capacity'!$A$41:$A$108,0),MATCH($F188,'Scenario C_Capacity'!$A$41:$L$41,0)),0)</f>
        <v>124429</v>
      </c>
      <c r="M188"/>
    </row>
    <row r="189" spans="1:13" x14ac:dyDescent="0.3">
      <c r="A189" t="str">
        <f t="shared" si="4"/>
        <v>WFC-8_2 to 11_21</v>
      </c>
      <c r="B189" s="40" t="s">
        <v>16</v>
      </c>
      <c r="C189" s="41">
        <v>42949</v>
      </c>
      <c r="D189" s="41">
        <v>43060</v>
      </c>
      <c r="E189" s="40" t="s">
        <v>47</v>
      </c>
      <c r="F189" s="40">
        <v>2017</v>
      </c>
      <c r="G189" s="40"/>
      <c r="H189" s="40">
        <f t="shared" si="5"/>
        <v>132926</v>
      </c>
      <c r="I189" s="40" t="s">
        <v>91</v>
      </c>
      <c r="J189">
        <f>IFERROR(INDEX('Scenario C_Capacity'!$A$41:$L$108,MATCH($A189,'Scenario C_Capacity'!$A$41:$A$108,0),MATCH($F189,'Scenario C_Capacity'!$A$41:$L$41,0)),0)</f>
        <v>132926</v>
      </c>
      <c r="M189"/>
    </row>
    <row r="190" spans="1:13" x14ac:dyDescent="0.3">
      <c r="A190" t="str">
        <f t="shared" si="4"/>
        <v>WFC-11_22 to 11_29</v>
      </c>
      <c r="B190" s="40" t="s">
        <v>16</v>
      </c>
      <c r="C190" s="41">
        <v>43061</v>
      </c>
      <c r="D190" s="41">
        <v>43068</v>
      </c>
      <c r="E190" s="40" t="s">
        <v>48</v>
      </c>
      <c r="F190" s="40">
        <v>2017</v>
      </c>
      <c r="G190" s="41">
        <v>43067</v>
      </c>
      <c r="H190" s="40">
        <f t="shared" si="5"/>
        <v>175434</v>
      </c>
      <c r="I190" s="40" t="s">
        <v>91</v>
      </c>
      <c r="J190">
        <f>IFERROR(INDEX('Scenario C_Capacity'!$A$41:$L$108,MATCH($A190,'Scenario C_Capacity'!$A$41:$A$108,0),MATCH($F190,'Scenario C_Capacity'!$A$41:$L$41,0)),0)</f>
        <v>175434</v>
      </c>
      <c r="M190"/>
    </row>
    <row r="191" spans="1:13" x14ac:dyDescent="0.3">
      <c r="A191" t="str">
        <f t="shared" si="4"/>
        <v>WFC-11_28</v>
      </c>
      <c r="B191" s="40" t="s">
        <v>16</v>
      </c>
      <c r="C191" s="41">
        <v>43067</v>
      </c>
      <c r="D191" s="41">
        <v>43067</v>
      </c>
      <c r="E191" s="40" t="s">
        <v>49</v>
      </c>
      <c r="F191" s="40">
        <v>2017</v>
      </c>
      <c r="G191" s="40"/>
      <c r="H191" s="40">
        <f t="shared" si="5"/>
        <v>237600</v>
      </c>
      <c r="I191" s="40" t="s">
        <v>91</v>
      </c>
      <c r="J191">
        <f>IFERROR(INDEX('Scenario C_Capacity'!$A$41:$L$108,MATCH($A191,'Scenario C_Capacity'!$A$41:$A$108,0),MATCH($F191,'Scenario C_Capacity'!$A$41:$L$41,0)),0)</f>
        <v>237600</v>
      </c>
      <c r="M191"/>
    </row>
    <row r="192" spans="1:13" x14ac:dyDescent="0.3">
      <c r="A192" t="str">
        <f t="shared" si="4"/>
        <v>WFC-11_30 to 12_24</v>
      </c>
      <c r="B192" s="40" t="s">
        <v>16</v>
      </c>
      <c r="C192" s="41">
        <v>43069</v>
      </c>
      <c r="D192" s="41">
        <v>43093</v>
      </c>
      <c r="E192" s="40" t="s">
        <v>52</v>
      </c>
      <c r="F192" s="40">
        <v>2017</v>
      </c>
      <c r="G192" s="40"/>
      <c r="H192" s="40">
        <f t="shared" si="5"/>
        <v>116453</v>
      </c>
      <c r="I192" s="40" t="s">
        <v>91</v>
      </c>
      <c r="J192">
        <f>IFERROR(INDEX('Scenario C_Capacity'!$A$41:$L$108,MATCH($A192,'Scenario C_Capacity'!$A$41:$A$108,0),MATCH($F192,'Scenario C_Capacity'!$A$41:$L$41,0)),0)</f>
        <v>116453</v>
      </c>
      <c r="M192"/>
    </row>
    <row r="193" spans="1:13" x14ac:dyDescent="0.3">
      <c r="A193" t="str">
        <f t="shared" si="4"/>
        <v>WFC-12_25 to End Year</v>
      </c>
      <c r="B193" s="40" t="s">
        <v>16</v>
      </c>
      <c r="C193" s="41">
        <v>43094</v>
      </c>
      <c r="D193" s="41">
        <v>43134</v>
      </c>
      <c r="E193" s="40" t="s">
        <v>66</v>
      </c>
      <c r="F193" s="40">
        <v>2017</v>
      </c>
      <c r="G193" s="40"/>
      <c r="H193" s="40">
        <f t="shared" si="5"/>
        <v>80369</v>
      </c>
      <c r="I193" s="40" t="s">
        <v>91</v>
      </c>
      <c r="J193">
        <f>IFERROR(INDEX('Scenario C_Capacity'!$A$41:$L$108,MATCH($A193,'Scenario C_Capacity'!$A$41:$A$108,0),MATCH($F193,'Scenario C_Capacity'!$A$41:$L$41,0)),0)</f>
        <v>80369</v>
      </c>
      <c r="M193"/>
    </row>
    <row r="194" spans="1:13" x14ac:dyDescent="0.3">
      <c r="A194" t="str">
        <f t="shared" si="4"/>
        <v>WFC-1_29_to 8_1</v>
      </c>
      <c r="B194" s="40" t="s">
        <v>16</v>
      </c>
      <c r="C194" s="41">
        <v>43135</v>
      </c>
      <c r="D194" s="41">
        <v>43319</v>
      </c>
      <c r="E194" s="40" t="s">
        <v>41</v>
      </c>
      <c r="F194" s="40">
        <v>2018</v>
      </c>
      <c r="G194" s="40"/>
      <c r="H194" s="40">
        <f t="shared" si="5"/>
        <v>124121.17947490224</v>
      </c>
      <c r="I194" s="40" t="s">
        <v>91</v>
      </c>
      <c r="J194">
        <f>IFERROR(INDEX('Scenario C_Capacity'!$A$41:$L$108,MATCH($A194,'Scenario C_Capacity'!$A$41:$A$108,0),MATCH($F194,'Scenario C_Capacity'!$A$41:$L$41,0)),0)</f>
        <v>124121.17947490224</v>
      </c>
      <c r="M194"/>
    </row>
    <row r="195" spans="1:13" x14ac:dyDescent="0.3">
      <c r="A195" t="str">
        <f t="shared" ref="A195:A235" si="6">B195&amp;"-"&amp;E195</f>
        <v>WFC-8_2 to 11_21</v>
      </c>
      <c r="B195" s="40" t="s">
        <v>16</v>
      </c>
      <c r="C195" s="41">
        <v>43320</v>
      </c>
      <c r="D195" s="41">
        <v>43431</v>
      </c>
      <c r="E195" s="40" t="s">
        <v>47</v>
      </c>
      <c r="F195" s="40">
        <v>2018</v>
      </c>
      <c r="G195" s="40"/>
      <c r="H195" s="40">
        <f t="shared" ref="H195:H235" si="7">J195</f>
        <v>132597.15904556698</v>
      </c>
      <c r="I195" s="40" t="s">
        <v>91</v>
      </c>
      <c r="J195">
        <f>IFERROR(INDEX('Scenario C_Capacity'!$A$41:$L$108,MATCH($A195,'Scenario C_Capacity'!$A$41:$A$108,0),MATCH($F195,'Scenario C_Capacity'!$A$41:$L$41,0)),0)</f>
        <v>132597.15904556698</v>
      </c>
      <c r="M195"/>
    </row>
    <row r="196" spans="1:13" x14ac:dyDescent="0.3">
      <c r="A196" t="str">
        <f t="shared" si="6"/>
        <v>WFC-11_22 to 11_29</v>
      </c>
      <c r="B196" s="40" t="s">
        <v>16</v>
      </c>
      <c r="C196" s="41">
        <v>43432</v>
      </c>
      <c r="D196" s="41">
        <v>43439</v>
      </c>
      <c r="E196" s="40" t="s">
        <v>48</v>
      </c>
      <c r="F196" s="40">
        <v>2018</v>
      </c>
      <c r="G196" s="41">
        <v>43438</v>
      </c>
      <c r="H196" s="40">
        <f t="shared" si="7"/>
        <v>175000</v>
      </c>
      <c r="I196" s="40" t="s">
        <v>91</v>
      </c>
      <c r="J196">
        <f>IFERROR(INDEX('Scenario C_Capacity'!$A$41:$L$108,MATCH($A196,'Scenario C_Capacity'!$A$41:$A$108,0),MATCH($F196,'Scenario C_Capacity'!$A$41:$L$41,0)),0)</f>
        <v>175000</v>
      </c>
      <c r="M196"/>
    </row>
    <row r="197" spans="1:13" x14ac:dyDescent="0.3">
      <c r="A197" t="str">
        <f t="shared" si="6"/>
        <v>WFC-11_28</v>
      </c>
      <c r="B197" s="40" t="s">
        <v>16</v>
      </c>
      <c r="C197" s="41">
        <v>43438</v>
      </c>
      <c r="D197" s="41">
        <v>43438</v>
      </c>
      <c r="E197" s="40" t="s">
        <v>49</v>
      </c>
      <c r="F197" s="40">
        <v>2018</v>
      </c>
      <c r="G197" s="40"/>
      <c r="H197" s="40">
        <f t="shared" si="7"/>
        <v>175000</v>
      </c>
      <c r="I197" s="40" t="s">
        <v>91</v>
      </c>
      <c r="J197">
        <f>IFERROR(INDEX('Scenario C_Capacity'!$A$41:$L$108,MATCH($A197,'Scenario C_Capacity'!$A$41:$A$108,0),MATCH($F197,'Scenario C_Capacity'!$A$41:$L$41,0)),0)</f>
        <v>175000</v>
      </c>
      <c r="M197"/>
    </row>
    <row r="198" spans="1:13" x14ac:dyDescent="0.3">
      <c r="A198" t="str">
        <f t="shared" si="6"/>
        <v>WFC-11_30 to 12_24</v>
      </c>
      <c r="B198" s="40" t="s">
        <v>16</v>
      </c>
      <c r="C198" s="41">
        <v>43440</v>
      </c>
      <c r="D198" s="41">
        <v>43464</v>
      </c>
      <c r="E198" s="40" t="s">
        <v>52</v>
      </c>
      <c r="F198" s="40">
        <v>2018</v>
      </c>
      <c r="G198" s="40"/>
      <c r="H198" s="40">
        <f t="shared" si="7"/>
        <v>116164.91102066873</v>
      </c>
      <c r="I198" s="40" t="s">
        <v>91</v>
      </c>
      <c r="J198">
        <f>IFERROR(INDEX('Scenario C_Capacity'!$A$41:$L$108,MATCH($A198,'Scenario C_Capacity'!$A$41:$A$108,0),MATCH($F198,'Scenario C_Capacity'!$A$41:$L$41,0)),0)</f>
        <v>116164.91102066873</v>
      </c>
      <c r="M198"/>
    </row>
    <row r="199" spans="1:13" x14ac:dyDescent="0.3">
      <c r="A199" t="str">
        <f t="shared" si="6"/>
        <v>WFC-12_25 to End Year</v>
      </c>
      <c r="B199" s="40" t="s">
        <v>16</v>
      </c>
      <c r="C199" s="41">
        <v>43465</v>
      </c>
      <c r="D199" s="41">
        <v>43498</v>
      </c>
      <c r="E199" s="40" t="s">
        <v>66</v>
      </c>
      <c r="F199" s="40">
        <v>2018</v>
      </c>
      <c r="G199" s="40"/>
      <c r="H199" s="40">
        <f t="shared" si="7"/>
        <v>132597.15904556698</v>
      </c>
      <c r="I199" s="40" t="s">
        <v>91</v>
      </c>
      <c r="J199">
        <f>IFERROR(INDEX('Scenario C_Capacity'!$A$41:$L$108,MATCH($A199,'Scenario C_Capacity'!$A$41:$A$108,0),MATCH($F199,'Scenario C_Capacity'!$A$41:$L$41,0)),0)</f>
        <v>132597.15904556698</v>
      </c>
      <c r="M199"/>
    </row>
    <row r="200" spans="1:13" x14ac:dyDescent="0.3">
      <c r="A200" t="str">
        <f t="shared" si="6"/>
        <v>WFC-1_29_to 8_1</v>
      </c>
      <c r="B200" s="40" t="s">
        <v>16</v>
      </c>
      <c r="C200" s="41">
        <v>43499</v>
      </c>
      <c r="D200" s="41">
        <v>43683</v>
      </c>
      <c r="E200" s="40" t="s">
        <v>41</v>
      </c>
      <c r="F200" s="40">
        <v>2019</v>
      </c>
      <c r="G200" s="40"/>
      <c r="H200" s="40">
        <f t="shared" si="7"/>
        <v>85111.665925647249</v>
      </c>
      <c r="I200" s="40" t="s">
        <v>91</v>
      </c>
      <c r="J200">
        <f>IFERROR(INDEX('Scenario C_Capacity'!$A$41:$L$108,MATCH($A200,'Scenario C_Capacity'!$A$41:$A$108,0),MATCH($F200,'Scenario C_Capacity'!$A$41:$L$41,0)),0)</f>
        <v>85111.665925647249</v>
      </c>
      <c r="M200"/>
    </row>
    <row r="201" spans="1:13" x14ac:dyDescent="0.3">
      <c r="A201" t="str">
        <f t="shared" si="6"/>
        <v>WFC-8_2 to 11_21</v>
      </c>
      <c r="B201" s="40" t="s">
        <v>16</v>
      </c>
      <c r="C201" s="41">
        <v>43684</v>
      </c>
      <c r="D201" s="41">
        <v>43795</v>
      </c>
      <c r="E201" s="40" t="s">
        <v>47</v>
      </c>
      <c r="F201" s="40">
        <v>2019</v>
      </c>
      <c r="G201" s="40"/>
      <c r="H201" s="40">
        <f t="shared" si="7"/>
        <v>90923.766202674509</v>
      </c>
      <c r="I201" s="40" t="s">
        <v>91</v>
      </c>
      <c r="J201">
        <f>IFERROR(INDEX('Scenario C_Capacity'!$A$41:$L$108,MATCH($A201,'Scenario C_Capacity'!$A$41:$A$108,0),MATCH($F201,'Scenario C_Capacity'!$A$41:$L$41,0)),0)</f>
        <v>90923.766202674509</v>
      </c>
      <c r="M201"/>
    </row>
    <row r="202" spans="1:13" x14ac:dyDescent="0.3">
      <c r="A202" t="str">
        <f t="shared" si="6"/>
        <v>WFC-11_22 to 11_29</v>
      </c>
      <c r="B202" s="40" t="s">
        <v>16</v>
      </c>
      <c r="C202" s="41">
        <v>43796</v>
      </c>
      <c r="D202" s="41">
        <v>43803</v>
      </c>
      <c r="E202" s="40" t="s">
        <v>48</v>
      </c>
      <c r="F202" s="40">
        <v>2019</v>
      </c>
      <c r="G202" s="41">
        <v>43802</v>
      </c>
      <c r="H202" s="40">
        <f t="shared" si="7"/>
        <v>120000</v>
      </c>
      <c r="I202" s="40" t="s">
        <v>91</v>
      </c>
      <c r="J202">
        <f>IFERROR(INDEX('Scenario C_Capacity'!$A$41:$L$108,MATCH($A202,'Scenario C_Capacity'!$A$41:$A$108,0),MATCH($F202,'Scenario C_Capacity'!$A$41:$L$41,0)),0)</f>
        <v>120000</v>
      </c>
      <c r="M202"/>
    </row>
    <row r="203" spans="1:13" x14ac:dyDescent="0.3">
      <c r="A203" t="str">
        <f t="shared" si="6"/>
        <v>WFC-11_28</v>
      </c>
      <c r="B203" s="40" t="s">
        <v>16</v>
      </c>
      <c r="C203" s="41">
        <v>43802</v>
      </c>
      <c r="D203" s="41">
        <v>43802</v>
      </c>
      <c r="E203" s="40" t="s">
        <v>49</v>
      </c>
      <c r="F203" s="40">
        <v>2019</v>
      </c>
      <c r="G203" s="40"/>
      <c r="H203" s="40">
        <f t="shared" si="7"/>
        <v>120000</v>
      </c>
      <c r="I203" s="40" t="s">
        <v>91</v>
      </c>
      <c r="J203">
        <f>IFERROR(INDEX('Scenario C_Capacity'!$A$41:$L$108,MATCH($A203,'Scenario C_Capacity'!$A$41:$A$108,0),MATCH($F203,'Scenario C_Capacity'!$A$41:$L$41,0)),0)</f>
        <v>120000</v>
      </c>
      <c r="M203"/>
    </row>
    <row r="204" spans="1:13" x14ac:dyDescent="0.3">
      <c r="A204" t="str">
        <f t="shared" si="6"/>
        <v>WFC-11_30 to 12_24</v>
      </c>
      <c r="B204" s="40" t="s">
        <v>16</v>
      </c>
      <c r="C204" s="41">
        <v>43804</v>
      </c>
      <c r="D204" s="41">
        <v>43828</v>
      </c>
      <c r="E204" s="40" t="s">
        <v>52</v>
      </c>
      <c r="F204" s="40">
        <v>2019</v>
      </c>
      <c r="G204" s="40"/>
      <c r="H204" s="40">
        <f t="shared" si="7"/>
        <v>79655.938985601417</v>
      </c>
      <c r="I204" s="40" t="s">
        <v>91</v>
      </c>
      <c r="J204">
        <f>IFERROR(INDEX('Scenario C_Capacity'!$A$41:$L$108,MATCH($A204,'Scenario C_Capacity'!$A$41:$A$108,0),MATCH($F204,'Scenario C_Capacity'!$A$41:$L$41,0)),0)</f>
        <v>79655.938985601417</v>
      </c>
      <c r="M204"/>
    </row>
    <row r="205" spans="1:13" x14ac:dyDescent="0.3">
      <c r="A205" t="str">
        <f t="shared" si="6"/>
        <v>WFC-12_25 to End Year</v>
      </c>
      <c r="B205" s="40" t="s">
        <v>16</v>
      </c>
      <c r="C205" s="41">
        <v>43829</v>
      </c>
      <c r="D205" s="41">
        <v>43862</v>
      </c>
      <c r="E205" s="40" t="s">
        <v>66</v>
      </c>
      <c r="F205" s="40">
        <v>2019</v>
      </c>
      <c r="G205" s="40"/>
      <c r="H205" s="40">
        <f t="shared" si="7"/>
        <v>90923.766202674509</v>
      </c>
      <c r="I205" s="40" t="s">
        <v>91</v>
      </c>
      <c r="J205">
        <f>IFERROR(INDEX('Scenario C_Capacity'!$A$41:$L$108,MATCH($A205,'Scenario C_Capacity'!$A$41:$A$108,0),MATCH($F205,'Scenario C_Capacity'!$A$41:$L$41,0)),0)</f>
        <v>90923.766202674509</v>
      </c>
      <c r="M205"/>
    </row>
    <row r="206" spans="1:13" x14ac:dyDescent="0.3">
      <c r="A206" t="str">
        <f t="shared" si="6"/>
        <v>WFC-1_29_to 8_1</v>
      </c>
      <c r="B206" s="40" t="s">
        <v>16</v>
      </c>
      <c r="C206" s="41">
        <v>43863</v>
      </c>
      <c r="D206" s="41">
        <v>44047</v>
      </c>
      <c r="E206" s="40" t="s">
        <v>41</v>
      </c>
      <c r="F206" s="40">
        <v>2020</v>
      </c>
      <c r="G206" s="40"/>
      <c r="H206" s="40">
        <f t="shared" si="7"/>
        <v>85111.665925647249</v>
      </c>
      <c r="I206" s="40" t="s">
        <v>91</v>
      </c>
      <c r="J206">
        <f>IFERROR(INDEX('Scenario C_Capacity'!$A$41:$L$108,MATCH($A206,'Scenario C_Capacity'!$A$41:$A$108,0),MATCH($F206,'Scenario C_Capacity'!$A$41:$L$41,0)),0)</f>
        <v>85111.665925647249</v>
      </c>
      <c r="M206"/>
    </row>
    <row r="207" spans="1:13" x14ac:dyDescent="0.3">
      <c r="A207" t="str">
        <f t="shared" si="6"/>
        <v>WFC-8_2 to 11_21</v>
      </c>
      <c r="B207" s="40" t="s">
        <v>16</v>
      </c>
      <c r="C207" s="41">
        <v>44048</v>
      </c>
      <c r="D207" s="41">
        <v>44159</v>
      </c>
      <c r="E207" s="40" t="s">
        <v>47</v>
      </c>
      <c r="F207" s="40">
        <v>2020</v>
      </c>
      <c r="G207" s="40"/>
      <c r="H207" s="40">
        <f t="shared" si="7"/>
        <v>90923.766202674509</v>
      </c>
      <c r="I207" s="40" t="s">
        <v>91</v>
      </c>
      <c r="J207">
        <f>IFERROR(INDEX('Scenario C_Capacity'!$A$41:$L$108,MATCH($A207,'Scenario C_Capacity'!$A$41:$A$108,0),MATCH($F207,'Scenario C_Capacity'!$A$41:$L$41,0)),0)</f>
        <v>90923.766202674509</v>
      </c>
      <c r="M207"/>
    </row>
    <row r="208" spans="1:13" x14ac:dyDescent="0.3">
      <c r="A208" t="str">
        <f t="shared" si="6"/>
        <v>WFC-11_22 to 11_29</v>
      </c>
      <c r="B208" s="40" t="s">
        <v>16</v>
      </c>
      <c r="C208" s="41">
        <v>44160</v>
      </c>
      <c r="D208" s="41">
        <v>44167</v>
      </c>
      <c r="E208" s="40" t="s">
        <v>48</v>
      </c>
      <c r="F208" s="40">
        <v>2020</v>
      </c>
      <c r="G208" s="41">
        <v>44166</v>
      </c>
      <c r="H208" s="40">
        <f t="shared" si="7"/>
        <v>120000</v>
      </c>
      <c r="I208" s="40" t="s">
        <v>91</v>
      </c>
      <c r="J208">
        <f>IFERROR(INDEX('Scenario C_Capacity'!$A$41:$L$108,MATCH($A208,'Scenario C_Capacity'!$A$41:$A$108,0),MATCH($F208,'Scenario C_Capacity'!$A$41:$L$41,0)),0)</f>
        <v>120000</v>
      </c>
      <c r="M208"/>
    </row>
    <row r="209" spans="1:13" x14ac:dyDescent="0.3">
      <c r="A209" t="str">
        <f t="shared" si="6"/>
        <v>WFC-11_28</v>
      </c>
      <c r="B209" s="40" t="s">
        <v>16</v>
      </c>
      <c r="C209" s="41">
        <v>44166</v>
      </c>
      <c r="D209" s="41">
        <v>44166</v>
      </c>
      <c r="E209" s="40" t="s">
        <v>49</v>
      </c>
      <c r="F209" s="40">
        <v>2020</v>
      </c>
      <c r="G209" s="40"/>
      <c r="H209" s="40">
        <f t="shared" si="7"/>
        <v>120000</v>
      </c>
      <c r="I209" s="40" t="s">
        <v>91</v>
      </c>
      <c r="J209">
        <f>IFERROR(INDEX('Scenario C_Capacity'!$A$41:$L$108,MATCH($A209,'Scenario C_Capacity'!$A$41:$A$108,0),MATCH($F209,'Scenario C_Capacity'!$A$41:$L$41,0)),0)</f>
        <v>120000</v>
      </c>
      <c r="M209"/>
    </row>
    <row r="210" spans="1:13" x14ac:dyDescent="0.3">
      <c r="A210" t="str">
        <f t="shared" si="6"/>
        <v>WFC-11_30 to 12_24</v>
      </c>
      <c r="B210" s="40" t="s">
        <v>16</v>
      </c>
      <c r="C210" s="41">
        <v>44168</v>
      </c>
      <c r="D210" s="41">
        <v>44192</v>
      </c>
      <c r="E210" s="40" t="s">
        <v>52</v>
      </c>
      <c r="F210" s="40">
        <v>2020</v>
      </c>
      <c r="G210" s="40"/>
      <c r="H210" s="40">
        <f t="shared" si="7"/>
        <v>79655.938985601417</v>
      </c>
      <c r="I210" s="40" t="s">
        <v>91</v>
      </c>
      <c r="J210">
        <f>IFERROR(INDEX('Scenario C_Capacity'!$A$41:$L$108,MATCH($A210,'Scenario C_Capacity'!$A$41:$A$108,0),MATCH($F210,'Scenario C_Capacity'!$A$41:$L$41,0)),0)</f>
        <v>79655.938985601417</v>
      </c>
      <c r="M210"/>
    </row>
    <row r="211" spans="1:13" x14ac:dyDescent="0.3">
      <c r="A211" t="str">
        <f t="shared" si="6"/>
        <v>WFC-12_25 to End Year</v>
      </c>
      <c r="B211" s="40" t="s">
        <v>16</v>
      </c>
      <c r="C211" s="41">
        <v>44193</v>
      </c>
      <c r="D211" s="41">
        <v>44226</v>
      </c>
      <c r="E211" s="40" t="s">
        <v>66</v>
      </c>
      <c r="F211" s="40">
        <v>2020</v>
      </c>
      <c r="G211" s="40"/>
      <c r="H211" s="40">
        <f t="shared" si="7"/>
        <v>90923.766202674509</v>
      </c>
      <c r="I211" s="40" t="s">
        <v>91</v>
      </c>
      <c r="J211">
        <f>IFERROR(INDEX('Scenario C_Capacity'!$A$41:$L$108,MATCH($A211,'Scenario C_Capacity'!$A$41:$A$108,0),MATCH($F211,'Scenario C_Capacity'!$A$41:$L$41,0)),0)</f>
        <v>90923.766202674509</v>
      </c>
      <c r="M211"/>
    </row>
    <row r="212" spans="1:13" x14ac:dyDescent="0.3">
      <c r="A212" t="str">
        <f t="shared" si="6"/>
        <v>WFC-1_29_to 8_1</v>
      </c>
      <c r="B212" s="40" t="s">
        <v>16</v>
      </c>
      <c r="C212" s="41">
        <v>44227</v>
      </c>
      <c r="D212" s="41">
        <v>44411</v>
      </c>
      <c r="E212" s="40" t="s">
        <v>41</v>
      </c>
      <c r="F212" s="40">
        <v>2021</v>
      </c>
      <c r="G212" s="40"/>
      <c r="H212" s="40">
        <f t="shared" si="7"/>
        <v>85111.665925647249</v>
      </c>
      <c r="I212" s="40" t="s">
        <v>91</v>
      </c>
      <c r="J212">
        <f>IFERROR(INDEX('Scenario C_Capacity'!$A$41:$L$108,MATCH($A212,'Scenario C_Capacity'!$A$41:$A$108,0),MATCH($F212,'Scenario C_Capacity'!$A$41:$L$41,0)),0)</f>
        <v>85111.665925647249</v>
      </c>
      <c r="M212"/>
    </row>
    <row r="213" spans="1:13" x14ac:dyDescent="0.3">
      <c r="A213" t="str">
        <f t="shared" si="6"/>
        <v>WFC-8_2 to 11_21</v>
      </c>
      <c r="B213" s="40" t="s">
        <v>16</v>
      </c>
      <c r="C213" s="41">
        <v>44412</v>
      </c>
      <c r="D213" s="41">
        <v>44523</v>
      </c>
      <c r="E213" s="40" t="s">
        <v>47</v>
      </c>
      <c r="F213" s="40">
        <v>2021</v>
      </c>
      <c r="G213" s="40"/>
      <c r="H213" s="40">
        <f t="shared" si="7"/>
        <v>90923.766202674509</v>
      </c>
      <c r="I213" s="40" t="s">
        <v>91</v>
      </c>
      <c r="J213">
        <f>IFERROR(INDEX('Scenario C_Capacity'!$A$41:$L$108,MATCH($A213,'Scenario C_Capacity'!$A$41:$A$108,0),MATCH($F213,'Scenario C_Capacity'!$A$41:$L$41,0)),0)</f>
        <v>90923.766202674509</v>
      </c>
      <c r="M213"/>
    </row>
    <row r="214" spans="1:13" x14ac:dyDescent="0.3">
      <c r="A214" t="str">
        <f t="shared" si="6"/>
        <v>WFC-11_22 to 11_29</v>
      </c>
      <c r="B214" s="40" t="s">
        <v>16</v>
      </c>
      <c r="C214" s="41">
        <v>44524</v>
      </c>
      <c r="D214" s="41">
        <v>44531</v>
      </c>
      <c r="E214" s="40" t="s">
        <v>48</v>
      </c>
      <c r="F214" s="40">
        <v>2021</v>
      </c>
      <c r="G214" s="41">
        <v>44530</v>
      </c>
      <c r="H214" s="40">
        <f t="shared" si="7"/>
        <v>120000</v>
      </c>
      <c r="I214" s="40" t="s">
        <v>91</v>
      </c>
      <c r="J214">
        <f>IFERROR(INDEX('Scenario C_Capacity'!$A$41:$L$108,MATCH($A214,'Scenario C_Capacity'!$A$41:$A$108,0),MATCH($F214,'Scenario C_Capacity'!$A$41:$L$41,0)),0)</f>
        <v>120000</v>
      </c>
      <c r="M214"/>
    </row>
    <row r="215" spans="1:13" x14ac:dyDescent="0.3">
      <c r="A215" t="str">
        <f t="shared" si="6"/>
        <v>WFC-11_28</v>
      </c>
      <c r="B215" s="40" t="s">
        <v>16</v>
      </c>
      <c r="C215" s="41">
        <v>44530</v>
      </c>
      <c r="D215" s="41">
        <v>44530</v>
      </c>
      <c r="E215" s="40" t="s">
        <v>49</v>
      </c>
      <c r="F215" s="40">
        <v>2021</v>
      </c>
      <c r="G215" s="40"/>
      <c r="H215" s="40">
        <f t="shared" si="7"/>
        <v>120000</v>
      </c>
      <c r="I215" s="40" t="s">
        <v>91</v>
      </c>
      <c r="J215">
        <f>IFERROR(INDEX('Scenario C_Capacity'!$A$41:$L$108,MATCH($A215,'Scenario C_Capacity'!$A$41:$A$108,0),MATCH($F215,'Scenario C_Capacity'!$A$41:$L$41,0)),0)</f>
        <v>120000</v>
      </c>
      <c r="M215"/>
    </row>
    <row r="216" spans="1:13" x14ac:dyDescent="0.3">
      <c r="A216" t="str">
        <f t="shared" si="6"/>
        <v>WFC-11_30 to 12_24</v>
      </c>
      <c r="B216" s="40" t="s">
        <v>16</v>
      </c>
      <c r="C216" s="41">
        <v>44532</v>
      </c>
      <c r="D216" s="41">
        <v>44556</v>
      </c>
      <c r="E216" s="40" t="s">
        <v>52</v>
      </c>
      <c r="F216" s="40">
        <v>2021</v>
      </c>
      <c r="G216" s="40"/>
      <c r="H216" s="40">
        <f t="shared" si="7"/>
        <v>79655.938985601417</v>
      </c>
      <c r="I216" s="40" t="s">
        <v>91</v>
      </c>
      <c r="J216">
        <f>IFERROR(INDEX('Scenario C_Capacity'!$A$41:$L$108,MATCH($A216,'Scenario C_Capacity'!$A$41:$A$108,0),MATCH($F216,'Scenario C_Capacity'!$A$41:$L$41,0)),0)</f>
        <v>79655.938985601417</v>
      </c>
      <c r="M216"/>
    </row>
    <row r="217" spans="1:13" x14ac:dyDescent="0.3">
      <c r="A217" t="str">
        <f t="shared" si="6"/>
        <v>WFC-12_25 to End Year</v>
      </c>
      <c r="B217" s="40" t="s">
        <v>16</v>
      </c>
      <c r="C217" s="41">
        <v>44557</v>
      </c>
      <c r="D217" s="41">
        <v>44590</v>
      </c>
      <c r="E217" s="40" t="s">
        <v>66</v>
      </c>
      <c r="F217" s="40">
        <v>2021</v>
      </c>
      <c r="G217" s="40"/>
      <c r="H217" s="40">
        <f t="shared" si="7"/>
        <v>90923.766202674509</v>
      </c>
      <c r="I217" s="40" t="s">
        <v>91</v>
      </c>
      <c r="J217">
        <f>IFERROR(INDEX('Scenario C_Capacity'!$A$41:$L$108,MATCH($A217,'Scenario C_Capacity'!$A$41:$A$108,0),MATCH($F217,'Scenario C_Capacity'!$A$41:$L$41,0)),0)</f>
        <v>90923.766202674509</v>
      </c>
      <c r="M217"/>
    </row>
    <row r="218" spans="1:13" x14ac:dyDescent="0.3">
      <c r="A218" t="str">
        <f t="shared" si="6"/>
        <v>WFC-1_29_to 8_1</v>
      </c>
      <c r="B218" s="40" t="s">
        <v>16</v>
      </c>
      <c r="C218" s="41">
        <v>44591</v>
      </c>
      <c r="D218" s="41">
        <v>44775</v>
      </c>
      <c r="E218" s="40" t="s">
        <v>41</v>
      </c>
      <c r="F218" s="40">
        <v>2022</v>
      </c>
      <c r="G218" s="40"/>
      <c r="H218" s="40">
        <f t="shared" si="7"/>
        <v>0</v>
      </c>
      <c r="I218" s="40" t="s">
        <v>91</v>
      </c>
      <c r="J218">
        <f>IFERROR(INDEX('Scenario C_Capacity'!$A$41:$L$108,MATCH($A218,'Scenario C_Capacity'!$A$41:$A$108,0),MATCH($F218,'Scenario C_Capacity'!$A$41:$L$41,0)),0)</f>
        <v>0</v>
      </c>
      <c r="M218"/>
    </row>
    <row r="219" spans="1:13" x14ac:dyDescent="0.3">
      <c r="A219" t="str">
        <f t="shared" si="6"/>
        <v>WFC-8_2 to 11_21</v>
      </c>
      <c r="B219" s="40" t="s">
        <v>16</v>
      </c>
      <c r="C219" s="41">
        <v>44776</v>
      </c>
      <c r="D219" s="41">
        <v>44887</v>
      </c>
      <c r="E219" s="40" t="s">
        <v>47</v>
      </c>
      <c r="F219" s="40">
        <v>2022</v>
      </c>
      <c r="G219" s="40"/>
      <c r="H219" s="40">
        <f t="shared" si="7"/>
        <v>0</v>
      </c>
      <c r="I219" s="40" t="s">
        <v>91</v>
      </c>
      <c r="J219">
        <f>IFERROR(INDEX('Scenario C_Capacity'!$A$41:$L$108,MATCH($A219,'Scenario C_Capacity'!$A$41:$A$108,0),MATCH($F219,'Scenario C_Capacity'!$A$41:$L$41,0)),0)</f>
        <v>0</v>
      </c>
      <c r="M219"/>
    </row>
    <row r="220" spans="1:13" x14ac:dyDescent="0.3">
      <c r="A220" t="str">
        <f t="shared" si="6"/>
        <v>WFC-11_22 to 11_29</v>
      </c>
      <c r="B220" s="40" t="s">
        <v>16</v>
      </c>
      <c r="C220" s="41">
        <v>44888</v>
      </c>
      <c r="D220" s="41">
        <v>44895</v>
      </c>
      <c r="E220" s="40" t="s">
        <v>48</v>
      </c>
      <c r="F220" s="40">
        <v>2022</v>
      </c>
      <c r="G220" s="41">
        <v>44894</v>
      </c>
      <c r="H220" s="40">
        <f t="shared" si="7"/>
        <v>0</v>
      </c>
      <c r="I220" s="40" t="s">
        <v>91</v>
      </c>
      <c r="J220">
        <f>IFERROR(INDEX('Scenario C_Capacity'!$A$41:$L$108,MATCH($A220,'Scenario C_Capacity'!$A$41:$A$108,0),MATCH($F220,'Scenario C_Capacity'!$A$41:$L$41,0)),0)</f>
        <v>0</v>
      </c>
      <c r="M220"/>
    </row>
    <row r="221" spans="1:13" x14ac:dyDescent="0.3">
      <c r="A221" t="str">
        <f t="shared" si="6"/>
        <v>WFC-11_28</v>
      </c>
      <c r="B221" s="40" t="s">
        <v>16</v>
      </c>
      <c r="C221" s="41">
        <v>44894</v>
      </c>
      <c r="D221" s="41">
        <v>44894</v>
      </c>
      <c r="E221" s="40" t="s">
        <v>49</v>
      </c>
      <c r="F221" s="40">
        <v>2022</v>
      </c>
      <c r="G221" s="40"/>
      <c r="H221" s="40">
        <f t="shared" si="7"/>
        <v>0</v>
      </c>
      <c r="I221" s="40" t="s">
        <v>91</v>
      </c>
      <c r="J221">
        <f>IFERROR(INDEX('Scenario C_Capacity'!$A$41:$L$108,MATCH($A221,'Scenario C_Capacity'!$A$41:$A$108,0),MATCH($F221,'Scenario C_Capacity'!$A$41:$L$41,0)),0)</f>
        <v>0</v>
      </c>
      <c r="M221"/>
    </row>
    <row r="222" spans="1:13" x14ac:dyDescent="0.3">
      <c r="A222" t="str">
        <f t="shared" si="6"/>
        <v>WFC-11_30 to 12_24</v>
      </c>
      <c r="B222" s="40" t="s">
        <v>16</v>
      </c>
      <c r="C222" s="41">
        <v>44896</v>
      </c>
      <c r="D222" s="41">
        <v>44920</v>
      </c>
      <c r="E222" s="40" t="s">
        <v>52</v>
      </c>
      <c r="F222" s="40">
        <v>2022</v>
      </c>
      <c r="G222" s="40"/>
      <c r="H222" s="40">
        <f t="shared" si="7"/>
        <v>0</v>
      </c>
      <c r="I222" s="40" t="s">
        <v>91</v>
      </c>
      <c r="J222">
        <f>IFERROR(INDEX('Scenario C_Capacity'!$A$41:$L$108,MATCH($A222,'Scenario C_Capacity'!$A$41:$A$108,0),MATCH($F222,'Scenario C_Capacity'!$A$41:$L$41,0)),0)</f>
        <v>0</v>
      </c>
      <c r="M222"/>
    </row>
    <row r="223" spans="1:13" x14ac:dyDescent="0.3">
      <c r="A223" t="str">
        <f t="shared" si="6"/>
        <v>WFC-12_25 to End Year</v>
      </c>
      <c r="B223" s="40" t="s">
        <v>16</v>
      </c>
      <c r="C223" s="41">
        <v>44921</v>
      </c>
      <c r="D223" s="41">
        <v>44954</v>
      </c>
      <c r="E223" s="40" t="s">
        <v>66</v>
      </c>
      <c r="F223" s="40">
        <v>2022</v>
      </c>
      <c r="G223" s="40"/>
      <c r="H223" s="40">
        <f t="shared" si="7"/>
        <v>0</v>
      </c>
      <c r="I223" s="40" t="s">
        <v>91</v>
      </c>
      <c r="J223">
        <f>IFERROR(INDEX('Scenario C_Capacity'!$A$41:$L$108,MATCH($A223,'Scenario C_Capacity'!$A$41:$A$108,0),MATCH($F223,'Scenario C_Capacity'!$A$41:$L$41,0)),0)</f>
        <v>0</v>
      </c>
      <c r="M223"/>
    </row>
    <row r="224" spans="1:13" x14ac:dyDescent="0.3">
      <c r="A224" t="str">
        <f t="shared" si="6"/>
        <v>WFC-1_29_to 8_1</v>
      </c>
      <c r="B224" s="40" t="s">
        <v>16</v>
      </c>
      <c r="C224" s="41">
        <v>44955</v>
      </c>
      <c r="D224" s="41">
        <v>45139</v>
      </c>
      <c r="E224" s="40" t="s">
        <v>41</v>
      </c>
      <c r="F224" s="40">
        <v>2023</v>
      </c>
      <c r="G224" s="40"/>
      <c r="H224" s="40">
        <f t="shared" si="7"/>
        <v>0</v>
      </c>
      <c r="I224" s="40" t="s">
        <v>91</v>
      </c>
      <c r="J224">
        <f>IFERROR(INDEX('Scenario C_Capacity'!$A$41:$L$108,MATCH($A224,'Scenario C_Capacity'!$A$41:$A$108,0),MATCH($F224,'Scenario C_Capacity'!$A$41:$L$41,0)),0)</f>
        <v>0</v>
      </c>
      <c r="M224"/>
    </row>
    <row r="225" spans="1:13" x14ac:dyDescent="0.3">
      <c r="A225" t="str">
        <f t="shared" si="6"/>
        <v>WFC-8_2 to 11_21</v>
      </c>
      <c r="B225" s="40" t="s">
        <v>16</v>
      </c>
      <c r="C225" s="41">
        <v>45140</v>
      </c>
      <c r="D225" s="41">
        <v>45251</v>
      </c>
      <c r="E225" s="40" t="s">
        <v>47</v>
      </c>
      <c r="F225" s="40">
        <v>2023</v>
      </c>
      <c r="G225" s="40"/>
      <c r="H225" s="40">
        <f t="shared" si="7"/>
        <v>0</v>
      </c>
      <c r="I225" s="40" t="s">
        <v>91</v>
      </c>
      <c r="J225">
        <f>IFERROR(INDEX('Scenario C_Capacity'!$A$41:$L$108,MATCH($A225,'Scenario C_Capacity'!$A$41:$A$108,0),MATCH($F225,'Scenario C_Capacity'!$A$41:$L$41,0)),0)</f>
        <v>0</v>
      </c>
      <c r="M225"/>
    </row>
    <row r="226" spans="1:13" x14ac:dyDescent="0.3">
      <c r="A226" t="str">
        <f t="shared" si="6"/>
        <v>WFC-11_22 to 11_29</v>
      </c>
      <c r="B226" s="40" t="s">
        <v>16</v>
      </c>
      <c r="C226" s="41">
        <v>45252</v>
      </c>
      <c r="D226" s="41">
        <v>45259</v>
      </c>
      <c r="E226" s="40" t="s">
        <v>48</v>
      </c>
      <c r="F226" s="40">
        <v>2023</v>
      </c>
      <c r="G226" s="41">
        <v>45258</v>
      </c>
      <c r="H226" s="40">
        <f t="shared" si="7"/>
        <v>0</v>
      </c>
      <c r="I226" s="40" t="s">
        <v>91</v>
      </c>
      <c r="J226">
        <f>IFERROR(INDEX('Scenario C_Capacity'!$A$41:$L$108,MATCH($A226,'Scenario C_Capacity'!$A$41:$A$108,0),MATCH($F226,'Scenario C_Capacity'!$A$41:$L$41,0)),0)</f>
        <v>0</v>
      </c>
      <c r="M226"/>
    </row>
    <row r="227" spans="1:13" x14ac:dyDescent="0.3">
      <c r="A227" t="str">
        <f t="shared" si="6"/>
        <v>WFC-11_28</v>
      </c>
      <c r="B227" s="40" t="s">
        <v>16</v>
      </c>
      <c r="C227" s="41">
        <v>45258</v>
      </c>
      <c r="D227" s="41">
        <v>45258</v>
      </c>
      <c r="E227" s="40" t="s">
        <v>49</v>
      </c>
      <c r="F227" s="40">
        <v>2023</v>
      </c>
      <c r="G227" s="40"/>
      <c r="H227" s="40">
        <f t="shared" si="7"/>
        <v>0</v>
      </c>
      <c r="I227" s="40" t="s">
        <v>91</v>
      </c>
      <c r="J227">
        <f>IFERROR(INDEX('Scenario C_Capacity'!$A$41:$L$108,MATCH($A227,'Scenario C_Capacity'!$A$41:$A$108,0),MATCH($F227,'Scenario C_Capacity'!$A$41:$L$41,0)),0)</f>
        <v>0</v>
      </c>
      <c r="M227"/>
    </row>
    <row r="228" spans="1:13" x14ac:dyDescent="0.3">
      <c r="A228" t="str">
        <f t="shared" si="6"/>
        <v>WFC-11_30 to 12_24</v>
      </c>
      <c r="B228" s="40" t="s">
        <v>16</v>
      </c>
      <c r="C228" s="41">
        <v>45260</v>
      </c>
      <c r="D228" s="41">
        <v>45284</v>
      </c>
      <c r="E228" s="40" t="s">
        <v>52</v>
      </c>
      <c r="F228" s="40">
        <v>2023</v>
      </c>
      <c r="G228" s="40"/>
      <c r="H228" s="40">
        <f t="shared" si="7"/>
        <v>0</v>
      </c>
      <c r="I228" s="40" t="s">
        <v>91</v>
      </c>
      <c r="J228">
        <f>IFERROR(INDEX('Scenario C_Capacity'!$A$41:$L$108,MATCH($A228,'Scenario C_Capacity'!$A$41:$A$108,0),MATCH($F228,'Scenario C_Capacity'!$A$41:$L$41,0)),0)</f>
        <v>0</v>
      </c>
      <c r="M228"/>
    </row>
    <row r="229" spans="1:13" x14ac:dyDescent="0.3">
      <c r="A229" t="str">
        <f t="shared" si="6"/>
        <v>WFC-12_25 to End Year</v>
      </c>
      <c r="B229" s="40" t="s">
        <v>16</v>
      </c>
      <c r="C229" s="41">
        <v>45285</v>
      </c>
      <c r="D229" s="41">
        <v>45325</v>
      </c>
      <c r="E229" s="40" t="s">
        <v>66</v>
      </c>
      <c r="F229" s="40">
        <v>2023</v>
      </c>
      <c r="G229" s="40"/>
      <c r="H229" s="40">
        <f t="shared" si="7"/>
        <v>0</v>
      </c>
      <c r="I229" s="40" t="s">
        <v>91</v>
      </c>
      <c r="J229">
        <f>IFERROR(INDEX('Scenario C_Capacity'!$A$41:$L$108,MATCH($A229,'Scenario C_Capacity'!$A$41:$A$108,0),MATCH($F229,'Scenario C_Capacity'!$A$41:$L$41,0)),0)</f>
        <v>0</v>
      </c>
      <c r="M229"/>
    </row>
    <row r="230" spans="1:13" x14ac:dyDescent="0.3">
      <c r="A230" t="str">
        <f t="shared" si="6"/>
        <v>WFC-1_29_to 8_1</v>
      </c>
      <c r="B230" s="40" t="s">
        <v>16</v>
      </c>
      <c r="C230" s="41">
        <v>45319</v>
      </c>
      <c r="D230" s="41">
        <v>45503</v>
      </c>
      <c r="E230" s="40" t="s">
        <v>41</v>
      </c>
      <c r="F230" s="40">
        <v>2024</v>
      </c>
      <c r="G230" s="40"/>
      <c r="H230" s="40">
        <f t="shared" si="7"/>
        <v>0</v>
      </c>
      <c r="I230" s="40" t="s">
        <v>91</v>
      </c>
      <c r="J230">
        <f>IFERROR(INDEX('Scenario C_Capacity'!$A$41:$L$108,MATCH($A230,'Scenario C_Capacity'!$A$41:$A$108,0),MATCH($F230,'Scenario C_Capacity'!$A$41:$L$41,0)),0)</f>
        <v>0</v>
      </c>
      <c r="M230"/>
    </row>
    <row r="231" spans="1:13" x14ac:dyDescent="0.3">
      <c r="A231" t="str">
        <f t="shared" si="6"/>
        <v>WFC-8_2 to 11_21</v>
      </c>
      <c r="B231" s="40" t="s">
        <v>16</v>
      </c>
      <c r="C231" s="41">
        <v>45504</v>
      </c>
      <c r="D231" s="41">
        <v>45615</v>
      </c>
      <c r="E231" s="40" t="s">
        <v>47</v>
      </c>
      <c r="F231" s="40">
        <v>2024</v>
      </c>
      <c r="G231" s="40"/>
      <c r="H231" s="40">
        <f t="shared" si="7"/>
        <v>0</v>
      </c>
      <c r="I231" s="40" t="s">
        <v>91</v>
      </c>
      <c r="J231">
        <f>IFERROR(INDEX('Scenario C_Capacity'!$A$41:$L$108,MATCH($A231,'Scenario C_Capacity'!$A$41:$A$108,0),MATCH($F231,'Scenario C_Capacity'!$A$41:$L$41,0)),0)</f>
        <v>0</v>
      </c>
      <c r="M231"/>
    </row>
    <row r="232" spans="1:13" x14ac:dyDescent="0.3">
      <c r="A232" t="str">
        <f t="shared" si="6"/>
        <v>WFC-11_22 to 11_29</v>
      </c>
      <c r="B232" s="40" t="s">
        <v>16</v>
      </c>
      <c r="C232" s="41">
        <v>45616</v>
      </c>
      <c r="D232" s="41">
        <v>45623</v>
      </c>
      <c r="E232" s="40" t="s">
        <v>48</v>
      </c>
      <c r="F232" s="40">
        <v>2024</v>
      </c>
      <c r="G232" s="41">
        <v>45622</v>
      </c>
      <c r="H232" s="40">
        <f t="shared" si="7"/>
        <v>0</v>
      </c>
      <c r="I232" s="40" t="s">
        <v>91</v>
      </c>
      <c r="J232">
        <f>IFERROR(INDEX('Scenario C_Capacity'!$A$41:$L$108,MATCH($A232,'Scenario C_Capacity'!$A$41:$A$108,0),MATCH($F232,'Scenario C_Capacity'!$A$41:$L$41,0)),0)</f>
        <v>0</v>
      </c>
      <c r="M232"/>
    </row>
    <row r="233" spans="1:13" x14ac:dyDescent="0.3">
      <c r="A233" t="str">
        <f t="shared" si="6"/>
        <v>WFC-11_28</v>
      </c>
      <c r="B233" s="40" t="s">
        <v>16</v>
      </c>
      <c r="C233" s="41">
        <v>45622</v>
      </c>
      <c r="D233" s="41">
        <v>45622</v>
      </c>
      <c r="E233" s="40" t="s">
        <v>49</v>
      </c>
      <c r="F233" s="40">
        <v>2024</v>
      </c>
      <c r="G233" s="40"/>
      <c r="H233" s="40">
        <f t="shared" si="7"/>
        <v>0</v>
      </c>
      <c r="I233" s="40" t="s">
        <v>91</v>
      </c>
      <c r="J233">
        <f>IFERROR(INDEX('Scenario C_Capacity'!$A$41:$L$108,MATCH($A233,'Scenario C_Capacity'!$A$41:$A$108,0),MATCH($F233,'Scenario C_Capacity'!$A$41:$L$41,0)),0)</f>
        <v>0</v>
      </c>
      <c r="M233"/>
    </row>
    <row r="234" spans="1:13" x14ac:dyDescent="0.3">
      <c r="A234" t="str">
        <f t="shared" si="6"/>
        <v>WFC-11_30 to 12_24</v>
      </c>
      <c r="B234" s="40" t="s">
        <v>16</v>
      </c>
      <c r="C234" s="41">
        <v>45624</v>
      </c>
      <c r="D234" s="41">
        <v>45648</v>
      </c>
      <c r="E234" s="40" t="s">
        <v>52</v>
      </c>
      <c r="F234" s="40">
        <v>2024</v>
      </c>
      <c r="G234" s="40"/>
      <c r="H234" s="40">
        <f t="shared" si="7"/>
        <v>0</v>
      </c>
      <c r="I234" s="40" t="s">
        <v>91</v>
      </c>
      <c r="J234">
        <f>IFERROR(INDEX('Scenario C_Capacity'!$A$41:$L$108,MATCH($A234,'Scenario C_Capacity'!$A$41:$A$108,0),MATCH($F234,'Scenario C_Capacity'!$A$41:$L$41,0)),0)</f>
        <v>0</v>
      </c>
      <c r="M234"/>
    </row>
    <row r="235" spans="1:13" x14ac:dyDescent="0.3">
      <c r="A235" t="str">
        <f t="shared" si="6"/>
        <v>WFC-12_25 to End Year</v>
      </c>
      <c r="B235" s="40" t="s">
        <v>16</v>
      </c>
      <c r="C235" s="41">
        <v>45649</v>
      </c>
      <c r="D235" s="41">
        <v>45689</v>
      </c>
      <c r="E235" s="40" t="s">
        <v>66</v>
      </c>
      <c r="F235" s="40">
        <v>2024</v>
      </c>
      <c r="G235" s="40"/>
      <c r="H235" s="40">
        <f t="shared" si="7"/>
        <v>0</v>
      </c>
      <c r="I235" s="40" t="s">
        <v>91</v>
      </c>
      <c r="J235">
        <f>IFERROR(INDEX('Scenario C_Capacity'!$A$41:$L$108,MATCH($A235,'Scenario C_Capacity'!$A$41:$A$108,0),MATCH($F235,'Scenario C_Capacity'!$A$41:$L$41,0)),0)</f>
        <v>0</v>
      </c>
      <c r="M235"/>
    </row>
    <row r="236" spans="1:13" x14ac:dyDescent="0.3">
      <c r="C236" s="39"/>
      <c r="D236" s="39"/>
      <c r="M236"/>
    </row>
    <row r="237" spans="1:13" x14ac:dyDescent="0.3">
      <c r="C237" s="39"/>
      <c r="D237" s="39"/>
      <c r="M237"/>
    </row>
    <row r="238" spans="1:13" x14ac:dyDescent="0.3">
      <c r="C238" s="39"/>
      <c r="D238" s="39"/>
      <c r="M238"/>
    </row>
    <row r="239" spans="1:13" x14ac:dyDescent="0.3">
      <c r="C239" s="39"/>
      <c r="D239" s="39"/>
      <c r="M239"/>
    </row>
    <row r="240" spans="1:13" x14ac:dyDescent="0.3">
      <c r="C240" s="39"/>
      <c r="D240" s="39"/>
      <c r="M240"/>
    </row>
    <row r="241" spans="3:13" x14ac:dyDescent="0.3">
      <c r="C241" s="39"/>
      <c r="D241" s="39"/>
      <c r="M241"/>
    </row>
    <row r="242" spans="3:13" x14ac:dyDescent="0.3">
      <c r="C242" s="39"/>
      <c r="D242" s="39"/>
      <c r="M242"/>
    </row>
    <row r="243" spans="3:13" x14ac:dyDescent="0.3">
      <c r="C243" s="39"/>
      <c r="D243" s="39"/>
      <c r="M243"/>
    </row>
    <row r="244" spans="3:13" x14ac:dyDescent="0.3">
      <c r="C244" s="39"/>
      <c r="D244" s="39"/>
      <c r="M244"/>
    </row>
    <row r="245" spans="3:13" x14ac:dyDescent="0.3">
      <c r="C245" s="39"/>
      <c r="D245" s="39"/>
      <c r="M245"/>
    </row>
    <row r="246" spans="3:13" x14ac:dyDescent="0.3">
      <c r="C246" s="39"/>
      <c r="D246" s="39"/>
      <c r="M246"/>
    </row>
    <row r="247" spans="3:13" x14ac:dyDescent="0.3">
      <c r="C247" s="39"/>
      <c r="D247" s="39"/>
      <c r="M247"/>
    </row>
    <row r="248" spans="3:13" x14ac:dyDescent="0.3">
      <c r="C248" s="39"/>
      <c r="D248" s="39"/>
      <c r="M248"/>
    </row>
    <row r="249" spans="3:13" x14ac:dyDescent="0.3">
      <c r="C249" s="39"/>
      <c r="D249" s="39"/>
      <c r="M249"/>
    </row>
    <row r="250" spans="3:13" x14ac:dyDescent="0.3">
      <c r="C250" s="39"/>
      <c r="D250" s="39"/>
      <c r="M250"/>
    </row>
    <row r="251" spans="3:13" x14ac:dyDescent="0.3">
      <c r="C251" s="39"/>
      <c r="D251" s="39"/>
      <c r="M251"/>
    </row>
    <row r="252" spans="3:13" x14ac:dyDescent="0.3">
      <c r="M252"/>
    </row>
    <row r="253" spans="3:13" x14ac:dyDescent="0.3">
      <c r="C253" s="39"/>
      <c r="D253" s="39"/>
      <c r="G253" s="39"/>
      <c r="M253"/>
    </row>
    <row r="254" spans="3:13" x14ac:dyDescent="0.3">
      <c r="C254" s="39"/>
      <c r="D254" s="39"/>
      <c r="G254" s="39"/>
      <c r="M254"/>
    </row>
    <row r="255" spans="3:13" x14ac:dyDescent="0.3">
      <c r="C255" s="39"/>
      <c r="D255" s="39"/>
      <c r="G255" s="39"/>
      <c r="M255"/>
    </row>
    <row r="256" spans="3:13" x14ac:dyDescent="0.3">
      <c r="C256" s="39"/>
      <c r="D256" s="39"/>
      <c r="G256" s="39"/>
      <c r="M256"/>
    </row>
    <row r="257" spans="3:13" x14ac:dyDescent="0.3">
      <c r="C257" s="39"/>
      <c r="D257" s="39"/>
      <c r="G257" s="39"/>
      <c r="M257"/>
    </row>
    <row r="258" spans="3:13" x14ac:dyDescent="0.3">
      <c r="C258" s="39"/>
      <c r="D258" s="39"/>
      <c r="G258" s="39"/>
      <c r="M258"/>
    </row>
    <row r="259" spans="3:13" x14ac:dyDescent="0.3">
      <c r="C259" s="39"/>
      <c r="D259" s="39"/>
      <c r="G259" s="39"/>
      <c r="M259"/>
    </row>
    <row r="260" spans="3:13" x14ac:dyDescent="0.3">
      <c r="C260" s="39"/>
      <c r="D260" s="39"/>
      <c r="G260" s="39"/>
      <c r="M26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"/>
  <sheetViews>
    <sheetView tabSelected="1" workbookViewId="0">
      <selection activeCell="G1" sqref="G1"/>
    </sheetView>
  </sheetViews>
  <sheetFormatPr defaultRowHeight="14.4" x14ac:dyDescent="0.3"/>
  <cols>
    <col min="1" max="1" width="8.88671875" style="29"/>
    <col min="2" max="3" width="10.5546875" style="29" customWidth="1"/>
    <col min="4" max="4" width="16.6640625" style="29" customWidth="1"/>
    <col min="5" max="5" width="8.88671875" style="29"/>
    <col min="6" max="6" width="11.44140625" style="29" customWidth="1"/>
    <col min="7" max="7" width="8.88671875" style="29"/>
    <col min="8" max="8" width="14.33203125" style="29" customWidth="1"/>
  </cols>
  <sheetData>
    <row r="1" spans="1:8" x14ac:dyDescent="0.3">
      <c r="A1" s="40" t="s">
        <v>44</v>
      </c>
      <c r="B1" s="40" t="s">
        <v>75</v>
      </c>
      <c r="C1" s="40" t="s">
        <v>38</v>
      </c>
      <c r="D1" s="40" t="s">
        <v>40</v>
      </c>
      <c r="E1" s="40" t="s">
        <v>43</v>
      </c>
      <c r="F1" s="40" t="s">
        <v>53</v>
      </c>
      <c r="G1" s="40" t="s">
        <v>55</v>
      </c>
      <c r="H1" s="40" t="s">
        <v>76</v>
      </c>
    </row>
    <row r="2" spans="1:8" x14ac:dyDescent="0.3">
      <c r="A2" s="40" t="s">
        <v>45</v>
      </c>
      <c r="B2" s="41">
        <v>42764</v>
      </c>
      <c r="C2" s="41">
        <v>42948</v>
      </c>
      <c r="D2" s="40" t="s">
        <v>41</v>
      </c>
      <c r="E2" s="40">
        <v>2017</v>
      </c>
      <c r="F2" s="40"/>
      <c r="G2" s="40">
        <v>90000</v>
      </c>
      <c r="H2" s="40" t="s">
        <v>91</v>
      </c>
    </row>
    <row r="3" spans="1:8" x14ac:dyDescent="0.3">
      <c r="A3" s="40" t="s">
        <v>45</v>
      </c>
      <c r="B3" s="41">
        <v>42949</v>
      </c>
      <c r="C3" s="41">
        <v>43060</v>
      </c>
      <c r="D3" s="40" t="s">
        <v>47</v>
      </c>
      <c r="E3" s="40">
        <v>2017</v>
      </c>
      <c r="F3" s="40"/>
      <c r="G3" s="40">
        <v>60000</v>
      </c>
      <c r="H3" s="40" t="s">
        <v>91</v>
      </c>
    </row>
    <row r="4" spans="1:8" x14ac:dyDescent="0.3">
      <c r="A4" s="40" t="s">
        <v>45</v>
      </c>
      <c r="B4" s="41">
        <v>43061</v>
      </c>
      <c r="C4" s="41">
        <v>43068</v>
      </c>
      <c r="D4" s="40" t="s">
        <v>48</v>
      </c>
      <c r="E4" s="40">
        <v>2017</v>
      </c>
      <c r="F4" s="41">
        <v>43067</v>
      </c>
      <c r="G4" s="40">
        <v>150000</v>
      </c>
      <c r="H4" s="40" t="s">
        <v>91</v>
      </c>
    </row>
    <row r="5" spans="1:8" x14ac:dyDescent="0.3">
      <c r="A5" s="40" t="s">
        <v>45</v>
      </c>
      <c r="B5" s="41">
        <v>43067</v>
      </c>
      <c r="C5" s="41">
        <v>43067</v>
      </c>
      <c r="D5" s="40" t="s">
        <v>49</v>
      </c>
      <c r="E5" s="40">
        <v>2017</v>
      </c>
      <c r="F5" s="40"/>
      <c r="G5" s="40">
        <v>300000</v>
      </c>
      <c r="H5" s="40" t="s">
        <v>91</v>
      </c>
    </row>
    <row r="6" spans="1:8" x14ac:dyDescent="0.3">
      <c r="A6" s="40" t="s">
        <v>45</v>
      </c>
      <c r="B6" s="41">
        <v>43069</v>
      </c>
      <c r="C6" s="41">
        <v>43093</v>
      </c>
      <c r="D6" s="40" t="s">
        <v>52</v>
      </c>
      <c r="E6" s="40">
        <v>2017</v>
      </c>
      <c r="F6" s="40"/>
      <c r="G6" s="40">
        <v>72000</v>
      </c>
      <c r="H6" s="40" t="s">
        <v>91</v>
      </c>
    </row>
    <row r="7" spans="1:8" x14ac:dyDescent="0.3">
      <c r="A7" s="40" t="s">
        <v>45</v>
      </c>
      <c r="B7" s="41">
        <v>43094</v>
      </c>
      <c r="C7" s="41">
        <v>43134</v>
      </c>
      <c r="D7" s="40" t="s">
        <v>66</v>
      </c>
      <c r="E7" s="40">
        <v>2017</v>
      </c>
      <c r="F7" s="40"/>
      <c r="G7" s="40">
        <v>60000</v>
      </c>
      <c r="H7" s="40" t="s">
        <v>91</v>
      </c>
    </row>
    <row r="8" spans="1:8" x14ac:dyDescent="0.3">
      <c r="A8" s="40" t="s">
        <v>45</v>
      </c>
      <c r="B8" s="41">
        <v>43135</v>
      </c>
      <c r="C8" s="41">
        <v>43319</v>
      </c>
      <c r="D8" s="40" t="s">
        <v>41</v>
      </c>
      <c r="E8" s="40">
        <v>2018</v>
      </c>
      <c r="F8" s="40"/>
      <c r="G8" s="40">
        <v>180000</v>
      </c>
      <c r="H8" s="40" t="s">
        <v>91</v>
      </c>
    </row>
    <row r="9" spans="1:8" x14ac:dyDescent="0.3">
      <c r="A9" s="40" t="s">
        <v>45</v>
      </c>
      <c r="B9" s="41">
        <v>43320</v>
      </c>
      <c r="C9" s="41">
        <v>43431</v>
      </c>
      <c r="D9" s="40" t="s">
        <v>47</v>
      </c>
      <c r="E9" s="40">
        <v>2018</v>
      </c>
      <c r="F9" s="40"/>
      <c r="G9" s="40">
        <v>120000</v>
      </c>
      <c r="H9" s="40" t="s">
        <v>91</v>
      </c>
    </row>
    <row r="10" spans="1:8" x14ac:dyDescent="0.3">
      <c r="A10" s="40" t="s">
        <v>45</v>
      </c>
      <c r="B10" s="41">
        <v>43432</v>
      </c>
      <c r="C10" s="41">
        <v>43439</v>
      </c>
      <c r="D10" s="40" t="s">
        <v>48</v>
      </c>
      <c r="E10" s="40">
        <v>2018</v>
      </c>
      <c r="F10" s="41">
        <v>43438</v>
      </c>
      <c r="G10" s="40">
        <v>300000</v>
      </c>
      <c r="H10" s="40" t="s">
        <v>91</v>
      </c>
    </row>
    <row r="11" spans="1:8" x14ac:dyDescent="0.3">
      <c r="A11" s="40" t="s">
        <v>45</v>
      </c>
      <c r="B11" s="41">
        <v>43438</v>
      </c>
      <c r="C11" s="41">
        <v>43438</v>
      </c>
      <c r="D11" s="40" t="s">
        <v>49</v>
      </c>
      <c r="E11" s="40">
        <v>2018</v>
      </c>
      <c r="F11" s="40"/>
      <c r="G11" s="40">
        <v>300000</v>
      </c>
      <c r="H11" s="40" t="s">
        <v>91</v>
      </c>
    </row>
    <row r="12" spans="1:8" x14ac:dyDescent="0.3">
      <c r="A12" s="40" t="s">
        <v>45</v>
      </c>
      <c r="B12" s="41">
        <v>43440</v>
      </c>
      <c r="C12" s="41">
        <v>43464</v>
      </c>
      <c r="D12" s="40" t="s">
        <v>52</v>
      </c>
      <c r="E12" s="40">
        <v>2018</v>
      </c>
      <c r="F12" s="40"/>
      <c r="G12" s="40">
        <v>144000</v>
      </c>
      <c r="H12" s="40" t="s">
        <v>91</v>
      </c>
    </row>
    <row r="13" spans="1:8" x14ac:dyDescent="0.3">
      <c r="A13" s="40" t="s">
        <v>45</v>
      </c>
      <c r="B13" s="41">
        <v>43465</v>
      </c>
      <c r="C13" s="41">
        <v>43498</v>
      </c>
      <c r="D13" s="40" t="s">
        <v>66</v>
      </c>
      <c r="E13" s="40">
        <v>2018</v>
      </c>
      <c r="F13" s="40"/>
      <c r="G13" s="40">
        <v>120000</v>
      </c>
      <c r="H13" s="40" t="s">
        <v>91</v>
      </c>
    </row>
    <row r="14" spans="1:8" x14ac:dyDescent="0.3">
      <c r="A14" s="40" t="s">
        <v>45</v>
      </c>
      <c r="B14" s="41">
        <v>43499</v>
      </c>
      <c r="C14" s="41">
        <v>43683</v>
      </c>
      <c r="D14" s="40" t="s">
        <v>41</v>
      </c>
      <c r="E14" s="40">
        <v>2019</v>
      </c>
      <c r="F14" s="40"/>
      <c r="G14" s="40">
        <v>300000</v>
      </c>
      <c r="H14" s="40" t="s">
        <v>91</v>
      </c>
    </row>
    <row r="15" spans="1:8" x14ac:dyDescent="0.3">
      <c r="A15" s="40" t="s">
        <v>45</v>
      </c>
      <c r="B15" s="41">
        <v>43684</v>
      </c>
      <c r="C15" s="41">
        <v>43795</v>
      </c>
      <c r="D15" s="40" t="s">
        <v>47</v>
      </c>
      <c r="E15" s="40">
        <v>2019</v>
      </c>
      <c r="F15" s="40"/>
      <c r="G15" s="40">
        <v>200000</v>
      </c>
      <c r="H15" s="40" t="s">
        <v>91</v>
      </c>
    </row>
    <row r="16" spans="1:8" x14ac:dyDescent="0.3">
      <c r="A16" s="40" t="s">
        <v>45</v>
      </c>
      <c r="B16" s="41">
        <v>43796</v>
      </c>
      <c r="C16" s="41">
        <v>43803</v>
      </c>
      <c r="D16" s="40" t="s">
        <v>48</v>
      </c>
      <c r="E16" s="40">
        <v>2019</v>
      </c>
      <c r="F16" s="41">
        <v>43802</v>
      </c>
      <c r="G16" s="40">
        <v>500000</v>
      </c>
      <c r="H16" s="40" t="s">
        <v>91</v>
      </c>
    </row>
    <row r="17" spans="1:8" x14ac:dyDescent="0.3">
      <c r="A17" s="40" t="s">
        <v>45</v>
      </c>
      <c r="B17" s="41">
        <v>43802</v>
      </c>
      <c r="C17" s="41">
        <v>43802</v>
      </c>
      <c r="D17" s="40" t="s">
        <v>49</v>
      </c>
      <c r="E17" s="40">
        <v>2019</v>
      </c>
      <c r="F17" s="40"/>
      <c r="G17" s="40">
        <v>500000</v>
      </c>
      <c r="H17" s="40" t="s">
        <v>91</v>
      </c>
    </row>
    <row r="18" spans="1:8" x14ac:dyDescent="0.3">
      <c r="A18" s="40" t="s">
        <v>45</v>
      </c>
      <c r="B18" s="41">
        <v>43804</v>
      </c>
      <c r="C18" s="41">
        <v>43828</v>
      </c>
      <c r="D18" s="40" t="s">
        <v>52</v>
      </c>
      <c r="E18" s="40">
        <v>2019</v>
      </c>
      <c r="F18" s="40"/>
      <c r="G18" s="40">
        <v>240000</v>
      </c>
      <c r="H18" s="40" t="s">
        <v>91</v>
      </c>
    </row>
    <row r="19" spans="1:8" x14ac:dyDescent="0.3">
      <c r="A19" s="40" t="s">
        <v>45</v>
      </c>
      <c r="B19" s="41">
        <v>43829</v>
      </c>
      <c r="C19" s="41">
        <v>43862</v>
      </c>
      <c r="D19" s="40" t="s">
        <v>66</v>
      </c>
      <c r="E19" s="40">
        <v>2019</v>
      </c>
      <c r="F19" s="40"/>
      <c r="G19" s="40">
        <v>200000</v>
      </c>
      <c r="H19" s="40" t="s">
        <v>91</v>
      </c>
    </row>
    <row r="20" spans="1:8" x14ac:dyDescent="0.3">
      <c r="A20" s="40" t="s">
        <v>45</v>
      </c>
      <c r="B20" s="41">
        <v>43863</v>
      </c>
      <c r="C20" s="41">
        <v>44047</v>
      </c>
      <c r="D20" s="40" t="s">
        <v>41</v>
      </c>
      <c r="E20" s="40">
        <v>2020</v>
      </c>
      <c r="F20" s="40"/>
      <c r="G20" s="40">
        <v>300000</v>
      </c>
      <c r="H20" s="40" t="s">
        <v>91</v>
      </c>
    </row>
    <row r="21" spans="1:8" x14ac:dyDescent="0.3">
      <c r="A21" s="40" t="s">
        <v>45</v>
      </c>
      <c r="B21" s="41">
        <v>44048</v>
      </c>
      <c r="C21" s="41">
        <v>44159</v>
      </c>
      <c r="D21" s="40" t="s">
        <v>47</v>
      </c>
      <c r="E21" s="40">
        <v>2020</v>
      </c>
      <c r="F21" s="40"/>
      <c r="G21" s="40">
        <v>200000</v>
      </c>
      <c r="H21" s="40" t="s">
        <v>91</v>
      </c>
    </row>
    <row r="22" spans="1:8" x14ac:dyDescent="0.3">
      <c r="A22" s="40" t="s">
        <v>45</v>
      </c>
      <c r="B22" s="41">
        <v>44160</v>
      </c>
      <c r="C22" s="41">
        <v>44167</v>
      </c>
      <c r="D22" s="40" t="s">
        <v>48</v>
      </c>
      <c r="E22" s="40">
        <v>2020</v>
      </c>
      <c r="F22" s="41">
        <v>44166</v>
      </c>
      <c r="G22" s="40">
        <v>500000</v>
      </c>
      <c r="H22" s="40" t="s">
        <v>91</v>
      </c>
    </row>
    <row r="23" spans="1:8" x14ac:dyDescent="0.3">
      <c r="A23" s="40" t="s">
        <v>45</v>
      </c>
      <c r="B23" s="41">
        <v>44166</v>
      </c>
      <c r="C23" s="41">
        <v>44166</v>
      </c>
      <c r="D23" s="40" t="s">
        <v>49</v>
      </c>
      <c r="E23" s="40">
        <v>2020</v>
      </c>
      <c r="F23" s="40"/>
      <c r="G23" s="40">
        <v>500000</v>
      </c>
      <c r="H23" s="40" t="s">
        <v>91</v>
      </c>
    </row>
    <row r="24" spans="1:8" x14ac:dyDescent="0.3">
      <c r="A24" s="40" t="s">
        <v>45</v>
      </c>
      <c r="B24" s="41">
        <v>44168</v>
      </c>
      <c r="C24" s="41">
        <v>44192</v>
      </c>
      <c r="D24" s="40" t="s">
        <v>52</v>
      </c>
      <c r="E24" s="40">
        <v>2020</v>
      </c>
      <c r="F24" s="40"/>
      <c r="G24" s="40">
        <v>240000</v>
      </c>
      <c r="H24" s="40" t="s">
        <v>91</v>
      </c>
    </row>
    <row r="25" spans="1:8" x14ac:dyDescent="0.3">
      <c r="A25" s="40" t="s">
        <v>45</v>
      </c>
      <c r="B25" s="41">
        <v>44193</v>
      </c>
      <c r="C25" s="41">
        <v>44226</v>
      </c>
      <c r="D25" s="40" t="s">
        <v>66</v>
      </c>
      <c r="E25" s="40">
        <v>2020</v>
      </c>
      <c r="F25" s="40"/>
      <c r="G25" s="40">
        <v>200000</v>
      </c>
      <c r="H25" s="40" t="s">
        <v>91</v>
      </c>
    </row>
    <row r="26" spans="1:8" x14ac:dyDescent="0.3">
      <c r="A26" s="40" t="s">
        <v>45</v>
      </c>
      <c r="B26" s="41">
        <v>44227</v>
      </c>
      <c r="C26" s="41">
        <v>44411</v>
      </c>
      <c r="D26" s="40" t="s">
        <v>41</v>
      </c>
      <c r="E26" s="40">
        <v>2021</v>
      </c>
      <c r="F26" s="40"/>
      <c r="G26" s="40">
        <v>300000</v>
      </c>
      <c r="H26" s="40" t="s">
        <v>91</v>
      </c>
    </row>
    <row r="27" spans="1:8" x14ac:dyDescent="0.3">
      <c r="A27" s="40" t="s">
        <v>45</v>
      </c>
      <c r="B27" s="41">
        <v>44412</v>
      </c>
      <c r="C27" s="41">
        <v>44523</v>
      </c>
      <c r="D27" s="40" t="s">
        <v>47</v>
      </c>
      <c r="E27" s="40">
        <v>2021</v>
      </c>
      <c r="F27" s="40"/>
      <c r="G27">
        <v>200000</v>
      </c>
      <c r="H27" s="40" t="s">
        <v>91</v>
      </c>
    </row>
    <row r="28" spans="1:8" x14ac:dyDescent="0.3">
      <c r="A28" s="40" t="s">
        <v>45</v>
      </c>
      <c r="B28" s="41">
        <v>44524</v>
      </c>
      <c r="C28" s="41">
        <v>44531</v>
      </c>
      <c r="D28" s="40" t="s">
        <v>48</v>
      </c>
      <c r="E28" s="40">
        <v>2021</v>
      </c>
      <c r="F28" s="41">
        <v>44530</v>
      </c>
      <c r="G28" s="40">
        <v>500000</v>
      </c>
      <c r="H28" s="40" t="s">
        <v>91</v>
      </c>
    </row>
    <row r="29" spans="1:8" x14ac:dyDescent="0.3">
      <c r="A29" s="40" t="s">
        <v>45</v>
      </c>
      <c r="B29" s="41">
        <v>44530</v>
      </c>
      <c r="C29" s="41">
        <v>44530</v>
      </c>
      <c r="D29" s="40" t="s">
        <v>49</v>
      </c>
      <c r="E29" s="40">
        <v>2021</v>
      </c>
      <c r="F29" s="40"/>
      <c r="G29" s="40">
        <v>500000</v>
      </c>
      <c r="H29" s="40" t="s">
        <v>91</v>
      </c>
    </row>
    <row r="30" spans="1:8" x14ac:dyDescent="0.3">
      <c r="A30" s="40" t="s">
        <v>45</v>
      </c>
      <c r="B30" s="41">
        <v>44532</v>
      </c>
      <c r="C30" s="41">
        <v>44556</v>
      </c>
      <c r="D30" s="40" t="s">
        <v>52</v>
      </c>
      <c r="E30" s="40">
        <v>2021</v>
      </c>
      <c r="F30" s="40"/>
      <c r="G30" s="40">
        <v>240000</v>
      </c>
      <c r="H30" s="40" t="s">
        <v>91</v>
      </c>
    </row>
    <row r="31" spans="1:8" x14ac:dyDescent="0.3">
      <c r="A31" s="40" t="s">
        <v>45</v>
      </c>
      <c r="B31" s="41">
        <v>44557</v>
      </c>
      <c r="C31" s="41">
        <v>44590</v>
      </c>
      <c r="D31" s="40" t="s">
        <v>66</v>
      </c>
      <c r="E31" s="40">
        <v>2021</v>
      </c>
      <c r="F31" s="40"/>
      <c r="G31" s="40">
        <v>200000</v>
      </c>
      <c r="H31" s="40" t="s">
        <v>91</v>
      </c>
    </row>
    <row r="32" spans="1:8" x14ac:dyDescent="0.3">
      <c r="A32" s="40" t="s">
        <v>45</v>
      </c>
      <c r="B32" s="41">
        <v>44591</v>
      </c>
      <c r="C32" s="41">
        <v>44775</v>
      </c>
      <c r="D32" s="40" t="s">
        <v>41</v>
      </c>
      <c r="E32" s="40">
        <v>2022</v>
      </c>
      <c r="F32" s="40"/>
      <c r="G32" s="40">
        <v>300000</v>
      </c>
      <c r="H32" s="40" t="s">
        <v>91</v>
      </c>
    </row>
    <row r="33" spans="1:8" x14ac:dyDescent="0.3">
      <c r="A33" s="40" t="s">
        <v>45</v>
      </c>
      <c r="B33" s="41">
        <v>44776</v>
      </c>
      <c r="C33" s="41">
        <v>44887</v>
      </c>
      <c r="D33" s="40" t="s">
        <v>47</v>
      </c>
      <c r="E33" s="40">
        <v>2022</v>
      </c>
      <c r="F33" s="40"/>
      <c r="G33" s="40">
        <v>200000</v>
      </c>
      <c r="H33" s="40" t="s">
        <v>91</v>
      </c>
    </row>
    <row r="34" spans="1:8" x14ac:dyDescent="0.3">
      <c r="A34" s="40" t="s">
        <v>45</v>
      </c>
      <c r="B34" s="41">
        <v>44888</v>
      </c>
      <c r="C34" s="41">
        <v>44895</v>
      </c>
      <c r="D34" s="40" t="s">
        <v>48</v>
      </c>
      <c r="E34" s="40">
        <v>2022</v>
      </c>
      <c r="F34" s="41">
        <v>44894</v>
      </c>
      <c r="G34" s="40">
        <v>500000</v>
      </c>
      <c r="H34" s="40" t="s">
        <v>91</v>
      </c>
    </row>
    <row r="35" spans="1:8" x14ac:dyDescent="0.3">
      <c r="A35" s="40" t="s">
        <v>45</v>
      </c>
      <c r="B35" s="41">
        <v>44894</v>
      </c>
      <c r="C35" s="41">
        <v>44894</v>
      </c>
      <c r="D35" s="40" t="s">
        <v>49</v>
      </c>
      <c r="E35" s="40">
        <v>2022</v>
      </c>
      <c r="F35" s="40"/>
      <c r="G35" s="40">
        <v>500000</v>
      </c>
      <c r="H35" s="40" t="s">
        <v>91</v>
      </c>
    </row>
    <row r="36" spans="1:8" x14ac:dyDescent="0.3">
      <c r="A36" s="40" t="s">
        <v>45</v>
      </c>
      <c r="B36" s="41">
        <v>44896</v>
      </c>
      <c r="C36" s="41">
        <v>44920</v>
      </c>
      <c r="D36" s="40" t="s">
        <v>52</v>
      </c>
      <c r="E36" s="40">
        <v>2022</v>
      </c>
      <c r="F36" s="40"/>
      <c r="G36" s="40">
        <v>240000</v>
      </c>
      <c r="H36" s="40" t="s">
        <v>91</v>
      </c>
    </row>
    <row r="37" spans="1:8" x14ac:dyDescent="0.3">
      <c r="A37" s="40" t="s">
        <v>45</v>
      </c>
      <c r="B37" s="41">
        <v>44921</v>
      </c>
      <c r="C37" s="41">
        <v>44954</v>
      </c>
      <c r="D37" s="40" t="s">
        <v>66</v>
      </c>
      <c r="E37" s="40">
        <v>2022</v>
      </c>
      <c r="F37" s="40"/>
      <c r="G37" s="40">
        <v>200000</v>
      </c>
      <c r="H37" s="40" t="s">
        <v>91</v>
      </c>
    </row>
    <row r="38" spans="1:8" x14ac:dyDescent="0.3">
      <c r="A38" s="40" t="s">
        <v>45</v>
      </c>
      <c r="B38" s="41">
        <v>44955</v>
      </c>
      <c r="C38" s="41">
        <v>45139</v>
      </c>
      <c r="D38" s="40" t="s">
        <v>41</v>
      </c>
      <c r="E38" s="40">
        <v>2023</v>
      </c>
      <c r="F38" s="40"/>
      <c r="G38" s="40">
        <v>300000</v>
      </c>
      <c r="H38" s="40" t="s">
        <v>91</v>
      </c>
    </row>
    <row r="39" spans="1:8" x14ac:dyDescent="0.3">
      <c r="A39" s="40" t="s">
        <v>45</v>
      </c>
      <c r="B39" s="41">
        <v>45140</v>
      </c>
      <c r="C39" s="41">
        <v>45251</v>
      </c>
      <c r="D39" s="40" t="s">
        <v>47</v>
      </c>
      <c r="E39" s="40">
        <v>2023</v>
      </c>
      <c r="F39" s="40"/>
      <c r="G39" s="40">
        <v>200000</v>
      </c>
      <c r="H39" s="40" t="s">
        <v>91</v>
      </c>
    </row>
    <row r="40" spans="1:8" x14ac:dyDescent="0.3">
      <c r="A40" s="40" t="s">
        <v>45</v>
      </c>
      <c r="B40" s="41">
        <v>45252</v>
      </c>
      <c r="C40" s="41">
        <v>45259</v>
      </c>
      <c r="D40" s="40" t="s">
        <v>48</v>
      </c>
      <c r="E40" s="40">
        <v>2023</v>
      </c>
      <c r="F40" s="41">
        <v>45258</v>
      </c>
      <c r="G40" s="40">
        <v>500000</v>
      </c>
      <c r="H40" s="40" t="s">
        <v>91</v>
      </c>
    </row>
    <row r="41" spans="1:8" x14ac:dyDescent="0.3">
      <c r="A41" s="40" t="s">
        <v>45</v>
      </c>
      <c r="B41" s="41">
        <v>45258</v>
      </c>
      <c r="C41" s="41">
        <v>45258</v>
      </c>
      <c r="D41" s="40" t="s">
        <v>49</v>
      </c>
      <c r="E41" s="40">
        <v>2023</v>
      </c>
      <c r="F41" s="40"/>
      <c r="G41" s="40">
        <v>500000</v>
      </c>
      <c r="H41" s="40" t="s">
        <v>91</v>
      </c>
    </row>
    <row r="42" spans="1:8" x14ac:dyDescent="0.3">
      <c r="A42" s="40" t="s">
        <v>45</v>
      </c>
      <c r="B42" s="41">
        <v>45260</v>
      </c>
      <c r="C42" s="41">
        <v>45284</v>
      </c>
      <c r="D42" s="40" t="s">
        <v>52</v>
      </c>
      <c r="E42" s="40">
        <v>2023</v>
      </c>
      <c r="F42" s="40"/>
      <c r="G42" s="40">
        <v>240000</v>
      </c>
      <c r="H42" s="40" t="s">
        <v>91</v>
      </c>
    </row>
    <row r="43" spans="1:8" x14ac:dyDescent="0.3">
      <c r="A43" s="40" t="s">
        <v>45</v>
      </c>
      <c r="B43" s="41">
        <v>45285</v>
      </c>
      <c r="C43" s="41">
        <v>45325</v>
      </c>
      <c r="D43" s="40" t="s">
        <v>66</v>
      </c>
      <c r="E43" s="40">
        <v>2023</v>
      </c>
      <c r="F43" s="40"/>
      <c r="G43" s="40">
        <v>200000</v>
      </c>
      <c r="H43" s="40" t="s">
        <v>91</v>
      </c>
    </row>
    <row r="44" spans="1:8" x14ac:dyDescent="0.3">
      <c r="A44" s="40" t="s">
        <v>3</v>
      </c>
      <c r="B44" s="41">
        <v>42764</v>
      </c>
      <c r="C44" s="41">
        <v>43060</v>
      </c>
      <c r="D44" s="40" t="s">
        <v>42</v>
      </c>
      <c r="E44" s="40">
        <v>2017</v>
      </c>
      <c r="F44" s="40"/>
      <c r="G44" s="40">
        <v>90000</v>
      </c>
      <c r="H44" s="40" t="s">
        <v>91</v>
      </c>
    </row>
    <row r="45" spans="1:8" x14ac:dyDescent="0.3">
      <c r="A45" s="40" t="s">
        <v>3</v>
      </c>
      <c r="B45" s="41">
        <v>43061</v>
      </c>
      <c r="C45" s="41">
        <v>43068</v>
      </c>
      <c r="D45" s="40" t="s">
        <v>48</v>
      </c>
      <c r="E45" s="40">
        <v>2017</v>
      </c>
      <c r="F45" s="41">
        <v>43067</v>
      </c>
      <c r="G45" s="40">
        <v>250000</v>
      </c>
      <c r="H45" s="40" t="s">
        <v>91</v>
      </c>
    </row>
    <row r="46" spans="1:8" x14ac:dyDescent="0.3">
      <c r="A46" s="40" t="s">
        <v>3</v>
      </c>
      <c r="B46" s="41">
        <v>43067</v>
      </c>
      <c r="C46" s="41">
        <v>43067</v>
      </c>
      <c r="D46" s="40" t="s">
        <v>49</v>
      </c>
      <c r="E46" s="40">
        <v>2017</v>
      </c>
      <c r="F46" s="40"/>
      <c r="G46" s="40">
        <v>550000</v>
      </c>
      <c r="H46" s="40" t="s">
        <v>91</v>
      </c>
    </row>
    <row r="47" spans="1:8" x14ac:dyDescent="0.3">
      <c r="A47" s="40" t="s">
        <v>3</v>
      </c>
      <c r="B47" s="41">
        <v>43069</v>
      </c>
      <c r="C47" s="41">
        <v>43093</v>
      </c>
      <c r="D47" s="40" t="s">
        <v>52</v>
      </c>
      <c r="E47" s="40">
        <v>2017</v>
      </c>
      <c r="F47" s="40"/>
      <c r="G47" s="40">
        <v>112500</v>
      </c>
      <c r="H47" s="40" t="s">
        <v>91</v>
      </c>
    </row>
    <row r="48" spans="1:8" x14ac:dyDescent="0.3">
      <c r="A48" s="40" t="s">
        <v>3</v>
      </c>
      <c r="B48" s="41">
        <v>43094</v>
      </c>
      <c r="C48" s="41">
        <v>43134</v>
      </c>
      <c r="D48" s="40" t="s">
        <v>66</v>
      </c>
      <c r="E48" s="40">
        <v>2017</v>
      </c>
      <c r="F48" s="40"/>
      <c r="G48" s="40">
        <v>90000</v>
      </c>
      <c r="H48" s="40" t="s">
        <v>91</v>
      </c>
    </row>
    <row r="49" spans="1:8" x14ac:dyDescent="0.3">
      <c r="A49" s="40" t="s">
        <v>13</v>
      </c>
      <c r="B49" s="41">
        <v>42764</v>
      </c>
      <c r="C49" s="41">
        <v>42948</v>
      </c>
      <c r="D49" s="40" t="s">
        <v>41</v>
      </c>
      <c r="E49" s="40">
        <v>2017</v>
      </c>
      <c r="F49" s="40"/>
      <c r="G49" s="40">
        <v>266236</v>
      </c>
      <c r="H49" s="40" t="s">
        <v>91</v>
      </c>
    </row>
    <row r="50" spans="1:8" x14ac:dyDescent="0.3">
      <c r="A50" s="40" t="s">
        <v>13</v>
      </c>
      <c r="B50" s="41">
        <v>42949</v>
      </c>
      <c r="C50" s="41">
        <v>43060</v>
      </c>
      <c r="D50" s="40" t="s">
        <v>47</v>
      </c>
      <c r="E50" s="40">
        <v>2017</v>
      </c>
      <c r="F50" s="40"/>
      <c r="G50" s="40">
        <v>284377</v>
      </c>
      <c r="H50" s="40" t="s">
        <v>91</v>
      </c>
    </row>
    <row r="51" spans="1:8" x14ac:dyDescent="0.3">
      <c r="A51" s="40" t="s">
        <v>13</v>
      </c>
      <c r="B51" s="41">
        <v>43061</v>
      </c>
      <c r="C51" s="41">
        <v>43068</v>
      </c>
      <c r="D51" s="40" t="s">
        <v>48</v>
      </c>
      <c r="E51" s="40">
        <v>2017</v>
      </c>
      <c r="F51" s="41">
        <v>43064</v>
      </c>
      <c r="G51" s="40">
        <v>446934</v>
      </c>
      <c r="H51" s="40" t="s">
        <v>91</v>
      </c>
    </row>
    <row r="52" spans="1:8" x14ac:dyDescent="0.3">
      <c r="A52" s="40" t="s">
        <v>13</v>
      </c>
      <c r="B52" s="41">
        <v>43064</v>
      </c>
      <c r="C52" s="41">
        <v>43064</v>
      </c>
      <c r="D52" s="40" t="s">
        <v>51</v>
      </c>
      <c r="E52" s="40">
        <v>2017</v>
      </c>
      <c r="F52" s="40"/>
      <c r="G52" s="40">
        <v>489753</v>
      </c>
      <c r="H52" s="40" t="s">
        <v>91</v>
      </c>
    </row>
    <row r="53" spans="1:8" x14ac:dyDescent="0.3">
      <c r="A53" s="40" t="s">
        <v>13</v>
      </c>
      <c r="B53" s="41">
        <v>43069</v>
      </c>
      <c r="C53" s="41">
        <v>43093</v>
      </c>
      <c r="D53" s="40" t="s">
        <v>52</v>
      </c>
      <c r="E53" s="40">
        <v>2017</v>
      </c>
      <c r="F53" s="40"/>
      <c r="G53" s="40">
        <v>298950</v>
      </c>
      <c r="H53" s="40" t="s">
        <v>91</v>
      </c>
    </row>
    <row r="54" spans="1:8" x14ac:dyDescent="0.3">
      <c r="A54" s="40" t="s">
        <v>13</v>
      </c>
      <c r="B54" s="41">
        <v>43094</v>
      </c>
      <c r="C54" s="41">
        <v>43134</v>
      </c>
      <c r="D54" s="40" t="s">
        <v>66</v>
      </c>
      <c r="E54" s="40">
        <v>2017</v>
      </c>
      <c r="F54" s="40"/>
      <c r="G54" s="40">
        <v>137745</v>
      </c>
      <c r="H54" s="40" t="s">
        <v>91</v>
      </c>
    </row>
    <row r="55" spans="1:8" x14ac:dyDescent="0.3">
      <c r="A55" s="40" t="s">
        <v>13</v>
      </c>
      <c r="B55" s="41">
        <v>43135</v>
      </c>
      <c r="C55" s="41">
        <v>43319</v>
      </c>
      <c r="D55" s="40" t="s">
        <v>41</v>
      </c>
      <c r="E55" s="40">
        <v>2018</v>
      </c>
      <c r="F55" s="40"/>
      <c r="G55" s="40">
        <v>312739.46488743305</v>
      </c>
      <c r="H55" s="40" t="s">
        <v>91</v>
      </c>
    </row>
    <row r="56" spans="1:8" x14ac:dyDescent="0.3">
      <c r="A56" s="40" t="s">
        <v>13</v>
      </c>
      <c r="B56" s="41">
        <v>43320</v>
      </c>
      <c r="C56" s="41">
        <v>43431</v>
      </c>
      <c r="D56" s="40" t="s">
        <v>47</v>
      </c>
      <c r="E56" s="40">
        <v>2018</v>
      </c>
      <c r="F56" s="40"/>
      <c r="G56" s="40">
        <v>334049.15490877844</v>
      </c>
      <c r="H56" s="40" t="s">
        <v>91</v>
      </c>
    </row>
    <row r="57" spans="1:8" x14ac:dyDescent="0.3">
      <c r="A57" s="40" t="s">
        <v>13</v>
      </c>
      <c r="B57" s="41">
        <v>43432</v>
      </c>
      <c r="C57" s="41">
        <v>43439</v>
      </c>
      <c r="D57" s="40" t="s">
        <v>48</v>
      </c>
      <c r="E57" s="40">
        <v>2018</v>
      </c>
      <c r="F57" s="41">
        <v>43435</v>
      </c>
      <c r="G57" s="40">
        <v>525000</v>
      </c>
      <c r="H57" s="40" t="s">
        <v>91</v>
      </c>
    </row>
    <row r="58" spans="1:8" x14ac:dyDescent="0.3">
      <c r="A58" s="40" t="s">
        <v>13</v>
      </c>
      <c r="B58" s="41">
        <v>43435</v>
      </c>
      <c r="C58" s="41">
        <v>43435</v>
      </c>
      <c r="D58" s="40" t="s">
        <v>51</v>
      </c>
      <c r="E58" s="40">
        <v>2018</v>
      </c>
      <c r="F58" s="40"/>
      <c r="G58" s="40">
        <v>525000</v>
      </c>
      <c r="H58" s="40" t="s">
        <v>91</v>
      </c>
    </row>
    <row r="59" spans="1:8" x14ac:dyDescent="0.3">
      <c r="A59" s="40" t="s">
        <v>13</v>
      </c>
      <c r="B59" s="41">
        <v>43440</v>
      </c>
      <c r="C59" s="41">
        <v>43464</v>
      </c>
      <c r="D59" s="40" t="s">
        <v>52</v>
      </c>
      <c r="E59" s="40">
        <v>2018</v>
      </c>
      <c r="F59" s="40"/>
      <c r="G59" s="40">
        <v>351167.62206500286</v>
      </c>
      <c r="H59" s="40" t="s">
        <v>91</v>
      </c>
    </row>
    <row r="60" spans="1:8" x14ac:dyDescent="0.3">
      <c r="A60" s="40" t="s">
        <v>13</v>
      </c>
      <c r="B60" s="41">
        <v>43465</v>
      </c>
      <c r="C60" s="41">
        <v>43498</v>
      </c>
      <c r="D60" s="40" t="s">
        <v>66</v>
      </c>
      <c r="E60" s="40">
        <v>2018</v>
      </c>
      <c r="F60" s="40"/>
      <c r="G60" s="40">
        <v>334049.15490877844</v>
      </c>
      <c r="H60" s="40" t="s">
        <v>91</v>
      </c>
    </row>
    <row r="61" spans="1:8" x14ac:dyDescent="0.3">
      <c r="A61" s="40" t="s">
        <v>13</v>
      </c>
      <c r="B61" s="41">
        <v>43499</v>
      </c>
      <c r="C61" s="41">
        <v>43683</v>
      </c>
      <c r="D61" s="40" t="s">
        <v>41</v>
      </c>
      <c r="E61" s="40">
        <v>2019</v>
      </c>
      <c r="F61" s="40"/>
      <c r="G61" s="40">
        <v>312739.46488743305</v>
      </c>
      <c r="H61" s="40" t="s">
        <v>91</v>
      </c>
    </row>
    <row r="62" spans="1:8" x14ac:dyDescent="0.3">
      <c r="A62" s="40" t="s">
        <v>13</v>
      </c>
      <c r="B62" s="41">
        <v>43684</v>
      </c>
      <c r="C62" s="41">
        <v>43795</v>
      </c>
      <c r="D62" s="40" t="s">
        <v>47</v>
      </c>
      <c r="E62" s="40">
        <v>2019</v>
      </c>
      <c r="F62" s="40"/>
      <c r="G62" s="40">
        <v>334049.15490877844</v>
      </c>
      <c r="H62" s="40" t="s">
        <v>91</v>
      </c>
    </row>
    <row r="63" spans="1:8" x14ac:dyDescent="0.3">
      <c r="A63" s="40" t="s">
        <v>13</v>
      </c>
      <c r="B63" s="41">
        <v>43796</v>
      </c>
      <c r="C63" s="41">
        <v>43803</v>
      </c>
      <c r="D63" s="40" t="s">
        <v>48</v>
      </c>
      <c r="E63" s="40">
        <v>2019</v>
      </c>
      <c r="F63" s="41">
        <v>43799</v>
      </c>
      <c r="G63" s="40">
        <v>525000</v>
      </c>
      <c r="H63" s="40" t="s">
        <v>91</v>
      </c>
    </row>
    <row r="64" spans="1:8" x14ac:dyDescent="0.3">
      <c r="A64" s="40" t="s">
        <v>13</v>
      </c>
      <c r="B64" s="41">
        <v>43799</v>
      </c>
      <c r="C64" s="41">
        <v>43799</v>
      </c>
      <c r="D64" s="40" t="s">
        <v>51</v>
      </c>
      <c r="E64" s="40">
        <v>2019</v>
      </c>
      <c r="F64" s="40"/>
      <c r="G64" s="40">
        <v>525000</v>
      </c>
      <c r="H64" s="40" t="s">
        <v>91</v>
      </c>
    </row>
    <row r="65" spans="1:8" x14ac:dyDescent="0.3">
      <c r="A65" s="40" t="s">
        <v>13</v>
      </c>
      <c r="B65" s="41">
        <v>43804</v>
      </c>
      <c r="C65" s="41">
        <v>43828</v>
      </c>
      <c r="D65" s="40" t="s">
        <v>52</v>
      </c>
      <c r="E65" s="40">
        <v>2019</v>
      </c>
      <c r="F65" s="40"/>
      <c r="G65" s="40">
        <v>351167.62206500286</v>
      </c>
      <c r="H65" s="40" t="s">
        <v>91</v>
      </c>
    </row>
    <row r="66" spans="1:8" x14ac:dyDescent="0.3">
      <c r="A66" s="40" t="s">
        <v>13</v>
      </c>
      <c r="B66" s="41">
        <v>43829</v>
      </c>
      <c r="C66" s="41">
        <v>43862</v>
      </c>
      <c r="D66" s="40" t="s">
        <v>66</v>
      </c>
      <c r="E66" s="40">
        <v>2019</v>
      </c>
      <c r="F66" s="40"/>
      <c r="G66" s="40">
        <v>334049.15490877844</v>
      </c>
      <c r="H66" s="40" t="s">
        <v>91</v>
      </c>
    </row>
    <row r="67" spans="1:8" x14ac:dyDescent="0.3">
      <c r="A67" s="40" t="s">
        <v>13</v>
      </c>
      <c r="B67" s="41">
        <v>43863</v>
      </c>
      <c r="C67" s="41">
        <v>44047</v>
      </c>
      <c r="D67" s="40" t="s">
        <v>41</v>
      </c>
      <c r="E67" s="40">
        <v>2020</v>
      </c>
      <c r="F67" s="40"/>
      <c r="G67" s="40">
        <v>297847.10941660294</v>
      </c>
      <c r="H67" s="40" t="s">
        <v>91</v>
      </c>
    </row>
    <row r="68" spans="1:8" x14ac:dyDescent="0.3">
      <c r="A68" s="40" t="s">
        <v>13</v>
      </c>
      <c r="B68" s="41">
        <v>44048</v>
      </c>
      <c r="C68" s="41">
        <v>44159</v>
      </c>
      <c r="D68" s="40" t="s">
        <v>47</v>
      </c>
      <c r="E68" s="40">
        <v>2020</v>
      </c>
      <c r="F68" s="40"/>
      <c r="G68" s="40">
        <v>318142.05229407473</v>
      </c>
      <c r="H68" s="40" t="s">
        <v>91</v>
      </c>
    </row>
    <row r="69" spans="1:8" x14ac:dyDescent="0.3">
      <c r="A69" s="40" t="s">
        <v>13</v>
      </c>
      <c r="B69" s="41">
        <v>44160</v>
      </c>
      <c r="C69" s="41">
        <v>44167</v>
      </c>
      <c r="D69" s="40" t="s">
        <v>48</v>
      </c>
      <c r="E69" s="40">
        <v>2020</v>
      </c>
      <c r="F69" s="41">
        <v>44163</v>
      </c>
      <c r="G69" s="40">
        <v>500000</v>
      </c>
      <c r="H69" s="40" t="s">
        <v>91</v>
      </c>
    </row>
    <row r="70" spans="1:8" x14ac:dyDescent="0.3">
      <c r="A70" s="40" t="s">
        <v>13</v>
      </c>
      <c r="B70" s="41">
        <v>44163</v>
      </c>
      <c r="C70" s="41">
        <v>44163</v>
      </c>
      <c r="D70" s="40" t="s">
        <v>51</v>
      </c>
      <c r="E70" s="40">
        <v>2020</v>
      </c>
      <c r="F70" s="40"/>
      <c r="G70" s="40">
        <v>500000</v>
      </c>
      <c r="H70" s="40" t="s">
        <v>91</v>
      </c>
    </row>
    <row r="71" spans="1:8" x14ac:dyDescent="0.3">
      <c r="A71" s="40" t="s">
        <v>13</v>
      </c>
      <c r="B71" s="41">
        <v>44168</v>
      </c>
      <c r="C71" s="41">
        <v>44192</v>
      </c>
      <c r="D71" s="40" t="s">
        <v>52</v>
      </c>
      <c r="E71" s="40">
        <v>2020</v>
      </c>
      <c r="F71" s="40"/>
      <c r="G71" s="40">
        <v>334445.35434762179</v>
      </c>
      <c r="H71" s="40" t="s">
        <v>91</v>
      </c>
    </row>
    <row r="72" spans="1:8" x14ac:dyDescent="0.3">
      <c r="A72" s="40" t="s">
        <v>13</v>
      </c>
      <c r="B72" s="41">
        <v>44193</v>
      </c>
      <c r="C72" s="41">
        <v>44226</v>
      </c>
      <c r="D72" s="40" t="s">
        <v>66</v>
      </c>
      <c r="E72" s="40">
        <v>2020</v>
      </c>
      <c r="F72" s="40"/>
      <c r="G72" s="40">
        <v>318142.05229407473</v>
      </c>
      <c r="H72" s="40" t="s">
        <v>91</v>
      </c>
    </row>
    <row r="73" spans="1:8" x14ac:dyDescent="0.3">
      <c r="A73" s="40" t="s">
        <v>13</v>
      </c>
      <c r="B73" s="41">
        <v>44227</v>
      </c>
      <c r="C73" s="41">
        <v>44411</v>
      </c>
      <c r="D73" s="40" t="s">
        <v>41</v>
      </c>
      <c r="E73" s="40">
        <v>2021</v>
      </c>
      <c r="F73" s="40"/>
      <c r="G73" s="40">
        <v>387201.24224158376</v>
      </c>
      <c r="H73" s="40" t="s">
        <v>91</v>
      </c>
    </row>
    <row r="74" spans="1:8" x14ac:dyDescent="0.3">
      <c r="A74" s="40" t="s">
        <v>13</v>
      </c>
      <c r="B74" s="41">
        <v>44412</v>
      </c>
      <c r="C74" s="41">
        <v>44523</v>
      </c>
      <c r="D74" s="40" t="s">
        <v>47</v>
      </c>
      <c r="E74" s="40">
        <v>2021</v>
      </c>
      <c r="F74" s="40"/>
      <c r="G74" s="40">
        <v>413584.66798229713</v>
      </c>
      <c r="H74" s="40" t="s">
        <v>91</v>
      </c>
    </row>
    <row r="75" spans="1:8" x14ac:dyDescent="0.3">
      <c r="A75" s="40" t="s">
        <v>13</v>
      </c>
      <c r="B75" s="41">
        <v>44524</v>
      </c>
      <c r="C75" s="41">
        <v>44531</v>
      </c>
      <c r="D75" s="40" t="s">
        <v>48</v>
      </c>
      <c r="E75" s="40">
        <v>2021</v>
      </c>
      <c r="F75" s="41">
        <v>44527</v>
      </c>
      <c r="G75" s="40">
        <v>650000</v>
      </c>
      <c r="H75" s="40" t="s">
        <v>91</v>
      </c>
    </row>
    <row r="76" spans="1:8" x14ac:dyDescent="0.3">
      <c r="A76" s="40" t="s">
        <v>13</v>
      </c>
      <c r="B76" s="41">
        <v>44527</v>
      </c>
      <c r="C76" s="41">
        <v>44527</v>
      </c>
      <c r="D76" s="40" t="s">
        <v>51</v>
      </c>
      <c r="E76" s="40">
        <v>2021</v>
      </c>
      <c r="F76" s="40"/>
      <c r="G76" s="40">
        <v>650000</v>
      </c>
      <c r="H76" s="40" t="s">
        <v>91</v>
      </c>
    </row>
    <row r="77" spans="1:8" x14ac:dyDescent="0.3">
      <c r="A77" s="40" t="s">
        <v>13</v>
      </c>
      <c r="B77" s="41">
        <v>44532</v>
      </c>
      <c r="C77" s="41">
        <v>44556</v>
      </c>
      <c r="D77" s="40" t="s">
        <v>52</v>
      </c>
      <c r="E77" s="40">
        <v>2021</v>
      </c>
      <c r="F77" s="40"/>
      <c r="G77" s="40">
        <v>434778.9606519083</v>
      </c>
      <c r="H77" s="40" t="s">
        <v>91</v>
      </c>
    </row>
    <row r="78" spans="1:8" x14ac:dyDescent="0.3">
      <c r="A78" s="40" t="s">
        <v>13</v>
      </c>
      <c r="B78" s="41">
        <v>44557</v>
      </c>
      <c r="C78" s="41">
        <v>44590</v>
      </c>
      <c r="D78" s="40" t="s">
        <v>66</v>
      </c>
      <c r="E78" s="40">
        <v>2021</v>
      </c>
      <c r="F78" s="40"/>
      <c r="G78" s="40">
        <v>413584.66798229713</v>
      </c>
      <c r="H78" s="40" t="s">
        <v>91</v>
      </c>
    </row>
    <row r="79" spans="1:8" x14ac:dyDescent="0.3">
      <c r="A79" s="40" t="s">
        <v>13</v>
      </c>
      <c r="B79" s="41">
        <v>44591</v>
      </c>
      <c r="C79" s="41">
        <v>44775</v>
      </c>
      <c r="D79" s="40" t="s">
        <v>41</v>
      </c>
      <c r="E79" s="40">
        <v>2022</v>
      </c>
      <c r="F79" s="40"/>
      <c r="G79" s="40">
        <v>416985.9531832441</v>
      </c>
      <c r="H79" s="40" t="s">
        <v>91</v>
      </c>
    </row>
    <row r="80" spans="1:8" x14ac:dyDescent="0.3">
      <c r="A80" s="40" t="s">
        <v>13</v>
      </c>
      <c r="B80" s="41">
        <v>44776</v>
      </c>
      <c r="C80" s="41">
        <v>44887</v>
      </c>
      <c r="D80" s="40" t="s">
        <v>47</v>
      </c>
      <c r="E80" s="40">
        <v>2022</v>
      </c>
      <c r="F80" s="40"/>
      <c r="G80" s="40">
        <v>445398.8732117046</v>
      </c>
      <c r="H80" s="40" t="s">
        <v>91</v>
      </c>
    </row>
    <row r="81" spans="1:8" x14ac:dyDescent="0.3">
      <c r="A81" s="40" t="s">
        <v>13</v>
      </c>
      <c r="B81" s="41">
        <v>44888</v>
      </c>
      <c r="C81" s="41">
        <v>44895</v>
      </c>
      <c r="D81" s="40" t="s">
        <v>48</v>
      </c>
      <c r="E81" s="40">
        <v>2022</v>
      </c>
      <c r="F81" s="41">
        <v>44891</v>
      </c>
      <c r="G81" s="40">
        <v>700000</v>
      </c>
      <c r="H81" s="40" t="s">
        <v>91</v>
      </c>
    </row>
    <row r="82" spans="1:8" x14ac:dyDescent="0.3">
      <c r="A82" s="40" t="s">
        <v>13</v>
      </c>
      <c r="B82" s="41">
        <v>44891</v>
      </c>
      <c r="C82" s="41">
        <v>44891</v>
      </c>
      <c r="D82" s="40" t="s">
        <v>51</v>
      </c>
      <c r="E82" s="40">
        <v>2022</v>
      </c>
      <c r="F82" s="40"/>
      <c r="G82" s="40">
        <v>700000</v>
      </c>
      <c r="H82" s="40" t="s">
        <v>91</v>
      </c>
    </row>
    <row r="83" spans="1:8" x14ac:dyDescent="0.3">
      <c r="A83" s="40" t="s">
        <v>13</v>
      </c>
      <c r="B83" s="41">
        <v>44896</v>
      </c>
      <c r="C83" s="41">
        <v>44920</v>
      </c>
      <c r="D83" s="40" t="s">
        <v>52</v>
      </c>
      <c r="E83" s="40">
        <v>2022</v>
      </c>
      <c r="F83" s="40"/>
      <c r="G83" s="40">
        <v>468223.49608667049</v>
      </c>
      <c r="H83" s="40" t="s">
        <v>91</v>
      </c>
    </row>
    <row r="84" spans="1:8" x14ac:dyDescent="0.3">
      <c r="A84" s="40" t="s">
        <v>13</v>
      </c>
      <c r="B84" s="41">
        <v>44921</v>
      </c>
      <c r="C84" s="41">
        <v>44954</v>
      </c>
      <c r="D84" s="40" t="s">
        <v>66</v>
      </c>
      <c r="E84" s="40">
        <v>2022</v>
      </c>
      <c r="F84" s="40"/>
      <c r="G84" s="40">
        <v>445398.8732117046</v>
      </c>
      <c r="H84" s="40" t="s">
        <v>91</v>
      </c>
    </row>
    <row r="85" spans="1:8" x14ac:dyDescent="0.3">
      <c r="A85" s="40" t="s">
        <v>13</v>
      </c>
      <c r="B85" s="41">
        <v>44955</v>
      </c>
      <c r="C85" s="41">
        <v>45139</v>
      </c>
      <c r="D85" s="40" t="s">
        <v>41</v>
      </c>
      <c r="E85" s="40">
        <v>2023</v>
      </c>
      <c r="F85" s="41"/>
      <c r="G85" s="40">
        <v>446770.66412490438</v>
      </c>
      <c r="H85" s="40" t="s">
        <v>91</v>
      </c>
    </row>
    <row r="86" spans="1:8" x14ac:dyDescent="0.3">
      <c r="A86" s="40" t="s">
        <v>13</v>
      </c>
      <c r="B86" s="41">
        <v>45140</v>
      </c>
      <c r="C86" s="41">
        <v>45251</v>
      </c>
      <c r="D86" s="40" t="s">
        <v>47</v>
      </c>
      <c r="E86" s="40">
        <v>2023</v>
      </c>
      <c r="F86" s="41"/>
      <c r="G86" s="40">
        <v>477213.07844111207</v>
      </c>
      <c r="H86" s="40" t="s">
        <v>91</v>
      </c>
    </row>
    <row r="87" spans="1:8" x14ac:dyDescent="0.3">
      <c r="A87" s="40" t="s">
        <v>13</v>
      </c>
      <c r="B87" s="41">
        <v>45252</v>
      </c>
      <c r="C87" s="41">
        <v>45259</v>
      </c>
      <c r="D87" s="40" t="s">
        <v>48</v>
      </c>
      <c r="E87" s="40">
        <v>2023</v>
      </c>
      <c r="F87" s="41">
        <v>45255</v>
      </c>
      <c r="G87" s="40">
        <v>750000</v>
      </c>
      <c r="H87" s="40" t="s">
        <v>91</v>
      </c>
    </row>
    <row r="88" spans="1:8" x14ac:dyDescent="0.3">
      <c r="A88" s="40" t="s">
        <v>13</v>
      </c>
      <c r="B88" s="41">
        <v>45255</v>
      </c>
      <c r="C88" s="41">
        <v>45255</v>
      </c>
      <c r="D88" s="40" t="s">
        <v>51</v>
      </c>
      <c r="E88" s="40">
        <v>2023</v>
      </c>
      <c r="F88" s="41"/>
      <c r="G88" s="40">
        <v>750000</v>
      </c>
      <c r="H88" s="40" t="s">
        <v>91</v>
      </c>
    </row>
    <row r="89" spans="1:8" x14ac:dyDescent="0.3">
      <c r="A89" s="40" t="s">
        <v>13</v>
      </c>
      <c r="B89" s="41">
        <v>45260</v>
      </c>
      <c r="C89" s="41">
        <v>45284</v>
      </c>
      <c r="D89" s="40" t="s">
        <v>52</v>
      </c>
      <c r="E89" s="40">
        <v>2023</v>
      </c>
      <c r="F89" s="41"/>
      <c r="G89" s="40">
        <v>501668.03152143268</v>
      </c>
      <c r="H89" s="40" t="s">
        <v>91</v>
      </c>
    </row>
    <row r="90" spans="1:8" x14ac:dyDescent="0.3">
      <c r="A90" s="40" t="s">
        <v>13</v>
      </c>
      <c r="B90" s="41">
        <v>45285</v>
      </c>
      <c r="C90" s="41">
        <v>45325</v>
      </c>
      <c r="D90" s="40" t="s">
        <v>66</v>
      </c>
      <c r="E90" s="40">
        <v>2023</v>
      </c>
      <c r="F90" s="41"/>
      <c r="G90" s="40">
        <v>477213.07844111207</v>
      </c>
      <c r="H90" s="40" t="s">
        <v>91</v>
      </c>
    </row>
    <row r="91" spans="1:8" x14ac:dyDescent="0.3">
      <c r="A91" s="40" t="s">
        <v>13</v>
      </c>
      <c r="B91" s="41">
        <v>45319</v>
      </c>
      <c r="C91" s="41">
        <v>45503</v>
      </c>
      <c r="D91" s="40" t="s">
        <v>41</v>
      </c>
      <c r="E91" s="40">
        <v>2024</v>
      </c>
      <c r="F91" s="41"/>
      <c r="G91" s="40">
        <v>0</v>
      </c>
      <c r="H91" s="40" t="s">
        <v>91</v>
      </c>
    </row>
    <row r="92" spans="1:8" x14ac:dyDescent="0.3">
      <c r="A92" s="40" t="s">
        <v>13</v>
      </c>
      <c r="B92" s="41">
        <v>45504</v>
      </c>
      <c r="C92" s="41">
        <v>45615</v>
      </c>
      <c r="D92" s="40" t="s">
        <v>47</v>
      </c>
      <c r="E92" s="40">
        <v>2024</v>
      </c>
      <c r="F92" s="41"/>
      <c r="G92" s="40">
        <v>0</v>
      </c>
      <c r="H92" s="40" t="s">
        <v>91</v>
      </c>
    </row>
    <row r="93" spans="1:8" x14ac:dyDescent="0.3">
      <c r="A93" s="40" t="s">
        <v>13</v>
      </c>
      <c r="B93" s="41">
        <v>45616</v>
      </c>
      <c r="C93" s="41">
        <v>45623</v>
      </c>
      <c r="D93" s="40" t="s">
        <v>48</v>
      </c>
      <c r="E93" s="40">
        <v>2024</v>
      </c>
      <c r="F93" s="41">
        <v>45619</v>
      </c>
      <c r="G93" s="40">
        <v>0</v>
      </c>
      <c r="H93" s="40" t="s">
        <v>91</v>
      </c>
    </row>
    <row r="94" spans="1:8" x14ac:dyDescent="0.3">
      <c r="A94" s="40" t="s">
        <v>13</v>
      </c>
      <c r="B94" s="41">
        <v>45619</v>
      </c>
      <c r="C94" s="41">
        <v>45619</v>
      </c>
      <c r="D94" s="40" t="s">
        <v>51</v>
      </c>
      <c r="E94" s="40">
        <v>2024</v>
      </c>
      <c r="F94" s="41"/>
      <c r="G94" s="40">
        <v>0</v>
      </c>
      <c r="H94" s="40" t="s">
        <v>91</v>
      </c>
    </row>
    <row r="95" spans="1:8" x14ac:dyDescent="0.3">
      <c r="A95" s="40" t="s">
        <v>13</v>
      </c>
      <c r="B95" s="41">
        <v>45624</v>
      </c>
      <c r="C95" s="41">
        <v>45648</v>
      </c>
      <c r="D95" s="40" t="s">
        <v>52</v>
      </c>
      <c r="E95" s="40">
        <v>2024</v>
      </c>
      <c r="F95" s="41"/>
      <c r="G95" s="40">
        <v>0</v>
      </c>
      <c r="H95" s="40" t="s">
        <v>91</v>
      </c>
    </row>
    <row r="96" spans="1:8" x14ac:dyDescent="0.3">
      <c r="A96" s="40" t="s">
        <v>13</v>
      </c>
      <c r="B96" s="41">
        <v>45649</v>
      </c>
      <c r="C96" s="41">
        <v>45689</v>
      </c>
      <c r="D96" s="40" t="s">
        <v>66</v>
      </c>
      <c r="E96" s="40">
        <v>2024</v>
      </c>
      <c r="F96" s="41"/>
      <c r="G96" s="40">
        <v>0</v>
      </c>
      <c r="H96" s="40" t="s">
        <v>91</v>
      </c>
    </row>
    <row r="97" spans="1:8" x14ac:dyDescent="0.3">
      <c r="A97" s="40" t="s">
        <v>39</v>
      </c>
      <c r="B97" s="41">
        <v>42764</v>
      </c>
      <c r="C97" s="41">
        <v>42948</v>
      </c>
      <c r="D97" s="40" t="s">
        <v>41</v>
      </c>
      <c r="E97" s="40">
        <v>2017</v>
      </c>
      <c r="F97" s="41"/>
      <c r="G97" s="40">
        <v>50000</v>
      </c>
      <c r="H97" s="40" t="s">
        <v>91</v>
      </c>
    </row>
    <row r="98" spans="1:8" x14ac:dyDescent="0.3">
      <c r="A98" s="40" t="s">
        <v>39</v>
      </c>
      <c r="B98" s="41">
        <v>42949</v>
      </c>
      <c r="C98" s="41">
        <v>43040</v>
      </c>
      <c r="D98" s="40" t="s">
        <v>73</v>
      </c>
      <c r="E98" s="40">
        <v>2017</v>
      </c>
      <c r="F98" s="41"/>
      <c r="G98" s="40">
        <v>65000</v>
      </c>
      <c r="H98" s="40" t="s">
        <v>91</v>
      </c>
    </row>
    <row r="99" spans="1:8" x14ac:dyDescent="0.3">
      <c r="A99" s="40" t="s">
        <v>39</v>
      </c>
      <c r="B99" s="41">
        <v>43040</v>
      </c>
      <c r="C99" s="41">
        <v>43060</v>
      </c>
      <c r="D99" s="40" t="s">
        <v>68</v>
      </c>
      <c r="E99" s="40">
        <v>2017</v>
      </c>
      <c r="F99" s="41"/>
      <c r="G99" s="40">
        <v>140000</v>
      </c>
      <c r="H99" s="40" t="s">
        <v>91</v>
      </c>
    </row>
    <row r="100" spans="1:8" x14ac:dyDescent="0.3">
      <c r="A100" s="40" t="s">
        <v>39</v>
      </c>
      <c r="B100" s="41">
        <v>43061</v>
      </c>
      <c r="C100" s="41">
        <v>43068</v>
      </c>
      <c r="D100" s="40" t="s">
        <v>48</v>
      </c>
      <c r="E100" s="40">
        <v>2017</v>
      </c>
      <c r="F100" s="41">
        <v>43066</v>
      </c>
      <c r="G100" s="40">
        <v>300000</v>
      </c>
      <c r="H100" s="40" t="s">
        <v>91</v>
      </c>
    </row>
    <row r="101" spans="1:8" x14ac:dyDescent="0.3">
      <c r="A101" s="40" t="s">
        <v>39</v>
      </c>
      <c r="B101" s="41">
        <v>43066</v>
      </c>
      <c r="C101" s="41">
        <v>43066</v>
      </c>
      <c r="D101" s="40" t="s">
        <v>50</v>
      </c>
      <c r="E101" s="40">
        <v>2017</v>
      </c>
      <c r="F101" s="41"/>
      <c r="G101" s="40">
        <v>450000</v>
      </c>
      <c r="H101" s="40" t="s">
        <v>91</v>
      </c>
    </row>
    <row r="102" spans="1:8" x14ac:dyDescent="0.3">
      <c r="A102" s="40" t="s">
        <v>39</v>
      </c>
      <c r="B102" s="41">
        <v>43069</v>
      </c>
      <c r="C102" s="41">
        <v>43093</v>
      </c>
      <c r="D102" s="40" t="s">
        <v>52</v>
      </c>
      <c r="E102" s="40">
        <v>2017</v>
      </c>
      <c r="F102" s="41"/>
      <c r="G102" s="40">
        <v>120000</v>
      </c>
      <c r="H102" s="40" t="s">
        <v>91</v>
      </c>
    </row>
    <row r="103" spans="1:8" x14ac:dyDescent="0.3">
      <c r="A103" s="40" t="s">
        <v>39</v>
      </c>
      <c r="B103" s="41">
        <v>43094</v>
      </c>
      <c r="C103" s="41">
        <v>43134</v>
      </c>
      <c r="D103" s="40" t="s">
        <v>66</v>
      </c>
      <c r="E103" s="40">
        <v>2017</v>
      </c>
      <c r="F103" s="41"/>
      <c r="G103" s="40">
        <v>120000</v>
      </c>
      <c r="H103" s="40" t="s">
        <v>91</v>
      </c>
    </row>
    <row r="104" spans="1:8" x14ac:dyDescent="0.3">
      <c r="A104" s="40" t="s">
        <v>39</v>
      </c>
      <c r="B104" s="41">
        <v>43135</v>
      </c>
      <c r="C104" s="41">
        <v>43319</v>
      </c>
      <c r="D104" s="40" t="s">
        <v>41</v>
      </c>
      <c r="E104" s="40">
        <v>2018</v>
      </c>
      <c r="F104" s="41"/>
      <c r="G104" s="40">
        <v>83333.333333333328</v>
      </c>
      <c r="H104" s="40" t="s">
        <v>91</v>
      </c>
    </row>
    <row r="105" spans="1:8" x14ac:dyDescent="0.3">
      <c r="A105" s="40" t="s">
        <v>39</v>
      </c>
      <c r="B105" s="41">
        <v>43320</v>
      </c>
      <c r="C105" s="41">
        <v>43411</v>
      </c>
      <c r="D105" s="40" t="s">
        <v>73</v>
      </c>
      <c r="E105" s="40">
        <v>2018</v>
      </c>
      <c r="F105" s="41"/>
      <c r="G105" s="40">
        <v>108333.33333333334</v>
      </c>
      <c r="H105" s="40" t="s">
        <v>91</v>
      </c>
    </row>
    <row r="106" spans="1:8" x14ac:dyDescent="0.3">
      <c r="A106" s="40" t="s">
        <v>39</v>
      </c>
      <c r="B106" s="41">
        <v>43411</v>
      </c>
      <c r="C106" s="41">
        <v>43431</v>
      </c>
      <c r="D106" s="40" t="s">
        <v>68</v>
      </c>
      <c r="E106" s="40">
        <v>2018</v>
      </c>
      <c r="F106" s="41"/>
      <c r="G106" s="40">
        <v>233333.33333333334</v>
      </c>
      <c r="H106" s="40" t="s">
        <v>91</v>
      </c>
    </row>
    <row r="107" spans="1:8" x14ac:dyDescent="0.3">
      <c r="A107" s="40" t="s">
        <v>39</v>
      </c>
      <c r="B107" s="41">
        <v>43432</v>
      </c>
      <c r="C107" s="41">
        <v>43439</v>
      </c>
      <c r="D107" s="40" t="s">
        <v>48</v>
      </c>
      <c r="E107" s="40">
        <v>2018</v>
      </c>
      <c r="F107" s="41">
        <v>43437</v>
      </c>
      <c r="G107" s="40">
        <v>500000</v>
      </c>
      <c r="H107" s="40" t="s">
        <v>91</v>
      </c>
    </row>
    <row r="108" spans="1:8" x14ac:dyDescent="0.3">
      <c r="A108" s="40" t="s">
        <v>39</v>
      </c>
      <c r="B108" s="41">
        <v>43437</v>
      </c>
      <c r="C108" s="41">
        <v>43437</v>
      </c>
      <c r="D108" s="40" t="s">
        <v>50</v>
      </c>
      <c r="E108" s="40">
        <v>2018</v>
      </c>
      <c r="F108" s="41"/>
      <c r="G108" s="40">
        <v>500000</v>
      </c>
      <c r="H108" s="40" t="s">
        <v>91</v>
      </c>
    </row>
    <row r="109" spans="1:8" x14ac:dyDescent="0.3">
      <c r="A109" s="40" t="s">
        <v>39</v>
      </c>
      <c r="B109" s="41">
        <v>43440</v>
      </c>
      <c r="C109" s="41">
        <v>43464</v>
      </c>
      <c r="D109" s="40" t="s">
        <v>52</v>
      </c>
      <c r="E109" s="40">
        <v>2018</v>
      </c>
      <c r="F109" s="41"/>
      <c r="G109" s="40">
        <v>200000</v>
      </c>
      <c r="H109" s="40" t="s">
        <v>91</v>
      </c>
    </row>
    <row r="110" spans="1:8" x14ac:dyDescent="0.3">
      <c r="A110" s="40" t="s">
        <v>39</v>
      </c>
      <c r="B110" s="41">
        <v>43465</v>
      </c>
      <c r="C110" s="41">
        <v>43498</v>
      </c>
      <c r="D110" s="40" t="s">
        <v>66</v>
      </c>
      <c r="E110" s="40">
        <v>2018</v>
      </c>
      <c r="F110" s="41"/>
      <c r="G110" s="40">
        <v>200000</v>
      </c>
      <c r="H110" s="40" t="s">
        <v>91</v>
      </c>
    </row>
    <row r="111" spans="1:8" x14ac:dyDescent="0.3">
      <c r="A111" s="40" t="s">
        <v>39</v>
      </c>
      <c r="B111" s="41">
        <v>43499</v>
      </c>
      <c r="C111" s="41">
        <v>43683</v>
      </c>
      <c r="D111" s="40" t="s">
        <v>41</v>
      </c>
      <c r="E111" s="40">
        <v>2019</v>
      </c>
      <c r="F111" s="41"/>
      <c r="G111" s="40">
        <v>83333.333333333328</v>
      </c>
      <c r="H111" s="40" t="s">
        <v>91</v>
      </c>
    </row>
    <row r="112" spans="1:8" x14ac:dyDescent="0.3">
      <c r="A112" s="40" t="s">
        <v>39</v>
      </c>
      <c r="B112" s="41">
        <v>43684</v>
      </c>
      <c r="C112" s="41">
        <v>43775</v>
      </c>
      <c r="D112" s="40" t="s">
        <v>73</v>
      </c>
      <c r="E112" s="40">
        <v>2019</v>
      </c>
      <c r="F112" s="41"/>
      <c r="G112" s="40">
        <v>108333.33333333334</v>
      </c>
      <c r="H112" s="40" t="s">
        <v>91</v>
      </c>
    </row>
    <row r="113" spans="1:8" x14ac:dyDescent="0.3">
      <c r="A113" s="40" t="s">
        <v>39</v>
      </c>
      <c r="B113" s="41">
        <v>43775</v>
      </c>
      <c r="C113" s="41">
        <v>43795</v>
      </c>
      <c r="D113" s="40" t="s">
        <v>68</v>
      </c>
      <c r="E113" s="40">
        <v>2019</v>
      </c>
      <c r="F113" s="41"/>
      <c r="G113" s="40">
        <v>233333.33333333334</v>
      </c>
      <c r="H113" s="40" t="s">
        <v>91</v>
      </c>
    </row>
    <row r="114" spans="1:8" x14ac:dyDescent="0.3">
      <c r="A114" s="40" t="s">
        <v>39</v>
      </c>
      <c r="B114" s="41">
        <v>43796</v>
      </c>
      <c r="C114" s="41">
        <v>43803</v>
      </c>
      <c r="D114" s="40" t="s">
        <v>48</v>
      </c>
      <c r="E114" s="40">
        <v>2019</v>
      </c>
      <c r="F114" s="41">
        <v>43801</v>
      </c>
      <c r="G114" s="40">
        <v>500000</v>
      </c>
      <c r="H114" s="40" t="s">
        <v>91</v>
      </c>
    </row>
    <row r="115" spans="1:8" x14ac:dyDescent="0.3">
      <c r="A115" s="40" t="s">
        <v>39</v>
      </c>
      <c r="B115" s="41">
        <v>43801</v>
      </c>
      <c r="C115" s="41">
        <v>43801</v>
      </c>
      <c r="D115" s="40" t="s">
        <v>50</v>
      </c>
      <c r="E115" s="40">
        <v>2019</v>
      </c>
      <c r="F115" s="41"/>
      <c r="G115" s="40">
        <v>500000</v>
      </c>
      <c r="H115" s="40" t="s">
        <v>91</v>
      </c>
    </row>
    <row r="116" spans="1:8" x14ac:dyDescent="0.3">
      <c r="A116" s="40" t="s">
        <v>39</v>
      </c>
      <c r="B116" s="41">
        <v>43804</v>
      </c>
      <c r="C116" s="41">
        <v>43828</v>
      </c>
      <c r="D116" s="40" t="s">
        <v>52</v>
      </c>
      <c r="E116" s="40">
        <v>2019</v>
      </c>
      <c r="F116" s="41"/>
      <c r="G116" s="40">
        <v>200000</v>
      </c>
      <c r="H116" s="40" t="s">
        <v>91</v>
      </c>
    </row>
    <row r="117" spans="1:8" x14ac:dyDescent="0.3">
      <c r="A117" s="40" t="s">
        <v>39</v>
      </c>
      <c r="B117" s="41">
        <v>43829</v>
      </c>
      <c r="C117" s="41">
        <v>43862</v>
      </c>
      <c r="D117" s="40" t="s">
        <v>66</v>
      </c>
      <c r="E117" s="40">
        <v>2019</v>
      </c>
      <c r="F117" s="41"/>
      <c r="G117" s="40">
        <v>200000</v>
      </c>
      <c r="H117" s="40" t="s">
        <v>91</v>
      </c>
    </row>
    <row r="118" spans="1:8" x14ac:dyDescent="0.3">
      <c r="A118" s="40" t="s">
        <v>39</v>
      </c>
      <c r="B118" s="41">
        <v>43863</v>
      </c>
      <c r="C118" s="41">
        <v>44047</v>
      </c>
      <c r="D118" s="40" t="s">
        <v>41</v>
      </c>
      <c r="E118" s="40">
        <v>2020</v>
      </c>
      <c r="F118" s="41"/>
      <c r="G118" s="40">
        <v>108333.33333333333</v>
      </c>
      <c r="H118" s="40" t="s">
        <v>91</v>
      </c>
    </row>
    <row r="119" spans="1:8" x14ac:dyDescent="0.3">
      <c r="A119" s="40" t="s">
        <v>39</v>
      </c>
      <c r="B119" s="41">
        <v>44048</v>
      </c>
      <c r="C119" s="41">
        <v>44139</v>
      </c>
      <c r="D119" s="40" t="s">
        <v>73</v>
      </c>
      <c r="E119" s="40">
        <v>2020</v>
      </c>
      <c r="F119" s="41"/>
      <c r="G119" s="40">
        <v>140833.33333333334</v>
      </c>
      <c r="H119" s="40" t="s">
        <v>91</v>
      </c>
    </row>
    <row r="120" spans="1:8" x14ac:dyDescent="0.3">
      <c r="A120" s="40" t="s">
        <v>39</v>
      </c>
      <c r="B120" s="41">
        <v>44139</v>
      </c>
      <c r="C120" s="41">
        <v>44159</v>
      </c>
      <c r="D120" s="40" t="s">
        <v>68</v>
      </c>
      <c r="E120" s="40">
        <v>2020</v>
      </c>
      <c r="F120" s="41"/>
      <c r="G120" s="40">
        <v>303333.33333333331</v>
      </c>
      <c r="H120" s="40" t="s">
        <v>91</v>
      </c>
    </row>
    <row r="121" spans="1:8" x14ac:dyDescent="0.3">
      <c r="A121" s="40" t="s">
        <v>39</v>
      </c>
      <c r="B121" s="41">
        <v>44160</v>
      </c>
      <c r="C121" s="41">
        <v>44167</v>
      </c>
      <c r="D121" s="40" t="s">
        <v>48</v>
      </c>
      <c r="E121" s="40">
        <v>2020</v>
      </c>
      <c r="F121" s="41">
        <v>44165</v>
      </c>
      <c r="G121" s="40">
        <v>650000</v>
      </c>
      <c r="H121" s="40" t="s">
        <v>91</v>
      </c>
    </row>
    <row r="122" spans="1:8" x14ac:dyDescent="0.3">
      <c r="A122" s="40" t="s">
        <v>39</v>
      </c>
      <c r="B122" s="41">
        <v>44165</v>
      </c>
      <c r="C122" s="41">
        <v>44165</v>
      </c>
      <c r="D122" s="40" t="s">
        <v>50</v>
      </c>
      <c r="E122" s="40">
        <v>2020</v>
      </c>
      <c r="F122" s="41"/>
      <c r="G122" s="40">
        <v>650000</v>
      </c>
      <c r="H122" s="40" t="s">
        <v>91</v>
      </c>
    </row>
    <row r="123" spans="1:8" x14ac:dyDescent="0.3">
      <c r="A123" s="40" t="s">
        <v>39</v>
      </c>
      <c r="B123" s="41">
        <v>44168</v>
      </c>
      <c r="C123" s="41">
        <v>44192</v>
      </c>
      <c r="D123" s="40" t="s">
        <v>52</v>
      </c>
      <c r="E123" s="40">
        <v>2020</v>
      </c>
      <c r="F123" s="41"/>
      <c r="G123" s="40">
        <v>260000</v>
      </c>
      <c r="H123" s="40" t="s">
        <v>91</v>
      </c>
    </row>
    <row r="124" spans="1:8" x14ac:dyDescent="0.3">
      <c r="A124" s="40" t="s">
        <v>39</v>
      </c>
      <c r="B124" s="41">
        <v>44193</v>
      </c>
      <c r="C124" s="41">
        <v>44226</v>
      </c>
      <c r="D124" s="40" t="s">
        <v>66</v>
      </c>
      <c r="E124" s="40">
        <v>2020</v>
      </c>
      <c r="F124" s="41"/>
      <c r="G124" s="40">
        <v>260000</v>
      </c>
      <c r="H124" s="40" t="s">
        <v>91</v>
      </c>
    </row>
    <row r="125" spans="1:8" x14ac:dyDescent="0.3">
      <c r="A125" s="40" t="s">
        <v>39</v>
      </c>
      <c r="B125" s="41">
        <v>44227</v>
      </c>
      <c r="C125" s="41">
        <v>44411</v>
      </c>
      <c r="D125" s="40" t="s">
        <v>41</v>
      </c>
      <c r="E125" s="40">
        <v>2021</v>
      </c>
      <c r="F125" s="41"/>
      <c r="G125" s="40">
        <v>125000</v>
      </c>
      <c r="H125" s="40" t="s">
        <v>91</v>
      </c>
    </row>
    <row r="126" spans="1:8" x14ac:dyDescent="0.3">
      <c r="A126" s="40" t="s">
        <v>39</v>
      </c>
      <c r="B126" s="41">
        <v>44412</v>
      </c>
      <c r="C126" s="41">
        <v>44503</v>
      </c>
      <c r="D126" s="40" t="s">
        <v>73</v>
      </c>
      <c r="E126" s="40">
        <v>2021</v>
      </c>
      <c r="F126" s="40"/>
      <c r="G126" s="40">
        <v>162500</v>
      </c>
      <c r="H126" s="40" t="s">
        <v>91</v>
      </c>
    </row>
    <row r="127" spans="1:8" x14ac:dyDescent="0.3">
      <c r="A127" s="40" t="s">
        <v>39</v>
      </c>
      <c r="B127" s="41">
        <v>44503</v>
      </c>
      <c r="C127" s="41">
        <v>44523</v>
      </c>
      <c r="D127" s="40" t="s">
        <v>68</v>
      </c>
      <c r="E127" s="40">
        <v>2021</v>
      </c>
      <c r="F127" s="40"/>
      <c r="G127" s="40">
        <v>349999.99999999994</v>
      </c>
      <c r="H127" s="40" t="s">
        <v>91</v>
      </c>
    </row>
    <row r="128" spans="1:8" x14ac:dyDescent="0.3">
      <c r="A128" s="40" t="s">
        <v>39</v>
      </c>
      <c r="B128" s="41">
        <v>44524</v>
      </c>
      <c r="C128" s="41">
        <v>44531</v>
      </c>
      <c r="D128" s="40" t="s">
        <v>48</v>
      </c>
      <c r="E128" s="40">
        <v>2021</v>
      </c>
      <c r="F128" s="41">
        <v>44529</v>
      </c>
      <c r="G128" s="40">
        <v>750000</v>
      </c>
      <c r="H128" s="40" t="s">
        <v>91</v>
      </c>
    </row>
    <row r="129" spans="1:8" x14ac:dyDescent="0.3">
      <c r="A129" s="40" t="s">
        <v>39</v>
      </c>
      <c r="B129" s="41">
        <v>44529</v>
      </c>
      <c r="C129" s="41">
        <v>44529</v>
      </c>
      <c r="D129" s="40" t="s">
        <v>50</v>
      </c>
      <c r="E129" s="40">
        <v>2021</v>
      </c>
      <c r="F129" s="40"/>
      <c r="G129" s="40">
        <v>750000</v>
      </c>
      <c r="H129" s="40" t="s">
        <v>91</v>
      </c>
    </row>
    <row r="130" spans="1:8" x14ac:dyDescent="0.3">
      <c r="A130" s="40" t="s">
        <v>39</v>
      </c>
      <c r="B130" s="41">
        <v>44532</v>
      </c>
      <c r="C130" s="41">
        <v>44556</v>
      </c>
      <c r="D130" s="40" t="s">
        <v>52</v>
      </c>
      <c r="E130" s="40">
        <v>2021</v>
      </c>
      <c r="F130" s="40"/>
      <c r="G130" s="40">
        <v>300000</v>
      </c>
      <c r="H130" s="40" t="s">
        <v>91</v>
      </c>
    </row>
    <row r="131" spans="1:8" x14ac:dyDescent="0.3">
      <c r="A131" s="40" t="s">
        <v>39</v>
      </c>
      <c r="B131" s="41">
        <v>44557</v>
      </c>
      <c r="C131" s="41">
        <v>44590</v>
      </c>
      <c r="D131" s="40" t="s">
        <v>66</v>
      </c>
      <c r="E131" s="40">
        <v>2021</v>
      </c>
      <c r="F131" s="40"/>
      <c r="G131" s="40">
        <v>300000</v>
      </c>
      <c r="H131" s="40" t="s">
        <v>91</v>
      </c>
    </row>
    <row r="132" spans="1:8" x14ac:dyDescent="0.3">
      <c r="A132" s="40" t="s">
        <v>39</v>
      </c>
      <c r="B132" s="41">
        <v>44591</v>
      </c>
      <c r="C132" s="41">
        <v>44775</v>
      </c>
      <c r="D132" s="40" t="s">
        <v>41</v>
      </c>
      <c r="E132" s="40">
        <v>2022</v>
      </c>
      <c r="F132" s="40"/>
      <c r="G132" s="40">
        <v>125000</v>
      </c>
      <c r="H132" s="40" t="s">
        <v>91</v>
      </c>
    </row>
    <row r="133" spans="1:8" x14ac:dyDescent="0.3">
      <c r="A133" s="40" t="s">
        <v>39</v>
      </c>
      <c r="B133" s="41">
        <v>44776</v>
      </c>
      <c r="C133" s="41">
        <v>44867</v>
      </c>
      <c r="D133" s="40" t="s">
        <v>73</v>
      </c>
      <c r="E133" s="40">
        <v>2022</v>
      </c>
      <c r="F133" s="40"/>
      <c r="G133" s="40">
        <v>162500</v>
      </c>
      <c r="H133" s="40" t="s">
        <v>91</v>
      </c>
    </row>
    <row r="134" spans="1:8" x14ac:dyDescent="0.3">
      <c r="A134" s="40" t="s">
        <v>39</v>
      </c>
      <c r="B134" s="41">
        <v>44867</v>
      </c>
      <c r="C134" s="41">
        <v>44887</v>
      </c>
      <c r="D134" s="40" t="s">
        <v>68</v>
      </c>
      <c r="E134" s="40">
        <v>2022</v>
      </c>
      <c r="F134" s="40"/>
      <c r="G134" s="40">
        <v>349999.99999999994</v>
      </c>
      <c r="H134" s="40" t="s">
        <v>91</v>
      </c>
    </row>
    <row r="135" spans="1:8" x14ac:dyDescent="0.3">
      <c r="A135" s="40" t="s">
        <v>39</v>
      </c>
      <c r="B135" s="41">
        <v>44888</v>
      </c>
      <c r="C135" s="41">
        <v>44895</v>
      </c>
      <c r="D135" s="40" t="s">
        <v>48</v>
      </c>
      <c r="E135" s="40">
        <v>2022</v>
      </c>
      <c r="F135" s="41">
        <v>44893</v>
      </c>
      <c r="G135" s="40">
        <v>750000</v>
      </c>
      <c r="H135" s="40" t="s">
        <v>91</v>
      </c>
    </row>
    <row r="136" spans="1:8" x14ac:dyDescent="0.3">
      <c r="A136" s="40" t="s">
        <v>39</v>
      </c>
      <c r="B136" s="41">
        <v>44893</v>
      </c>
      <c r="C136" s="41">
        <v>44893</v>
      </c>
      <c r="D136" s="40" t="s">
        <v>50</v>
      </c>
      <c r="E136" s="40">
        <v>2022</v>
      </c>
      <c r="F136" s="40"/>
      <c r="G136" s="40">
        <v>750000</v>
      </c>
      <c r="H136" s="40" t="s">
        <v>91</v>
      </c>
    </row>
    <row r="137" spans="1:8" x14ac:dyDescent="0.3">
      <c r="A137" s="40" t="s">
        <v>39</v>
      </c>
      <c r="B137" s="41">
        <v>44896</v>
      </c>
      <c r="C137" s="41">
        <v>44920</v>
      </c>
      <c r="D137" s="40" t="s">
        <v>52</v>
      </c>
      <c r="E137" s="40">
        <v>2022</v>
      </c>
      <c r="F137" s="40"/>
      <c r="G137" s="40">
        <v>300000</v>
      </c>
      <c r="H137" s="40" t="s">
        <v>91</v>
      </c>
    </row>
    <row r="138" spans="1:8" x14ac:dyDescent="0.3">
      <c r="A138" s="40" t="s">
        <v>39</v>
      </c>
      <c r="B138" s="41">
        <v>44921</v>
      </c>
      <c r="C138" s="41">
        <v>44954</v>
      </c>
      <c r="D138" s="40" t="s">
        <v>66</v>
      </c>
      <c r="E138" s="40">
        <v>2022</v>
      </c>
      <c r="F138" s="40"/>
      <c r="G138" s="40">
        <v>300000</v>
      </c>
      <c r="H138" s="40" t="s">
        <v>91</v>
      </c>
    </row>
    <row r="139" spans="1:8" x14ac:dyDescent="0.3">
      <c r="A139" s="40" t="s">
        <v>39</v>
      </c>
      <c r="B139" s="41">
        <v>44955</v>
      </c>
      <c r="C139" s="41">
        <v>45139</v>
      </c>
      <c r="D139" s="40" t="s">
        <v>41</v>
      </c>
      <c r="E139" s="40">
        <v>2023</v>
      </c>
      <c r="F139" s="40"/>
      <c r="G139" s="40">
        <v>125000</v>
      </c>
      <c r="H139" s="40" t="s">
        <v>91</v>
      </c>
    </row>
    <row r="140" spans="1:8" x14ac:dyDescent="0.3">
      <c r="A140" s="40" t="s">
        <v>39</v>
      </c>
      <c r="B140" s="41">
        <v>45140</v>
      </c>
      <c r="C140" s="41">
        <v>45231</v>
      </c>
      <c r="D140" s="40" t="s">
        <v>73</v>
      </c>
      <c r="E140" s="40">
        <v>2023</v>
      </c>
      <c r="F140" s="40"/>
      <c r="G140" s="40">
        <v>162500</v>
      </c>
      <c r="H140" s="40" t="s">
        <v>91</v>
      </c>
    </row>
    <row r="141" spans="1:8" x14ac:dyDescent="0.3">
      <c r="A141" s="40" t="s">
        <v>39</v>
      </c>
      <c r="B141" s="41">
        <v>45231</v>
      </c>
      <c r="C141" s="41">
        <v>45251</v>
      </c>
      <c r="D141" s="40" t="s">
        <v>68</v>
      </c>
      <c r="E141" s="40">
        <v>2023</v>
      </c>
      <c r="F141" s="40"/>
      <c r="G141" s="40">
        <v>349999.99999999994</v>
      </c>
      <c r="H141" s="40" t="s">
        <v>91</v>
      </c>
    </row>
    <row r="142" spans="1:8" x14ac:dyDescent="0.3">
      <c r="A142" s="40" t="s">
        <v>39</v>
      </c>
      <c r="B142" s="41">
        <v>45252</v>
      </c>
      <c r="C142" s="41">
        <v>45259</v>
      </c>
      <c r="D142" s="40" t="s">
        <v>48</v>
      </c>
      <c r="E142" s="40">
        <v>2023</v>
      </c>
      <c r="F142" s="41">
        <v>45257</v>
      </c>
      <c r="G142" s="40">
        <v>750000</v>
      </c>
      <c r="H142" s="40" t="s">
        <v>91</v>
      </c>
    </row>
    <row r="143" spans="1:8" x14ac:dyDescent="0.3">
      <c r="A143" s="40" t="s">
        <v>39</v>
      </c>
      <c r="B143" s="41">
        <v>45257</v>
      </c>
      <c r="C143" s="41">
        <v>45257</v>
      </c>
      <c r="D143" s="40" t="s">
        <v>50</v>
      </c>
      <c r="E143" s="40">
        <v>2023</v>
      </c>
      <c r="F143" s="40"/>
      <c r="G143" s="40">
        <v>750000</v>
      </c>
      <c r="H143" s="40" t="s">
        <v>91</v>
      </c>
    </row>
    <row r="144" spans="1:8" x14ac:dyDescent="0.3">
      <c r="A144" s="40" t="s">
        <v>39</v>
      </c>
      <c r="B144" s="41">
        <v>45260</v>
      </c>
      <c r="C144" s="41">
        <v>45284</v>
      </c>
      <c r="D144" s="40" t="s">
        <v>52</v>
      </c>
      <c r="E144" s="40">
        <v>2023</v>
      </c>
      <c r="F144" s="40"/>
      <c r="G144" s="40">
        <v>300000</v>
      </c>
      <c r="H144" s="40" t="s">
        <v>91</v>
      </c>
    </row>
    <row r="145" spans="1:8" x14ac:dyDescent="0.3">
      <c r="A145" s="40" t="s">
        <v>39</v>
      </c>
      <c r="B145" s="41">
        <v>45285</v>
      </c>
      <c r="C145" s="41">
        <v>45325</v>
      </c>
      <c r="D145" s="40" t="s">
        <v>66</v>
      </c>
      <c r="E145" s="40">
        <v>2023</v>
      </c>
      <c r="F145" s="40"/>
      <c r="G145" s="40">
        <v>300000</v>
      </c>
      <c r="H145" s="40" t="s">
        <v>91</v>
      </c>
    </row>
    <row r="146" spans="1:8" x14ac:dyDescent="0.3">
      <c r="A146" s="40" t="s">
        <v>46</v>
      </c>
      <c r="B146" s="41">
        <v>42764</v>
      </c>
      <c r="C146" s="41">
        <v>42948</v>
      </c>
      <c r="D146" s="40" t="s">
        <v>41</v>
      </c>
      <c r="E146" s="40">
        <v>2017</v>
      </c>
      <c r="F146" s="40"/>
      <c r="G146" s="40">
        <v>65000</v>
      </c>
      <c r="H146" s="40" t="s">
        <v>91</v>
      </c>
    </row>
    <row r="147" spans="1:8" x14ac:dyDescent="0.3">
      <c r="A147" s="40" t="s">
        <v>46</v>
      </c>
      <c r="B147" s="41">
        <v>42949</v>
      </c>
      <c r="C147" s="41">
        <v>43060</v>
      </c>
      <c r="D147" s="40" t="s">
        <v>47</v>
      </c>
      <c r="E147" s="40">
        <v>2017</v>
      </c>
      <c r="F147" s="40"/>
      <c r="G147" s="40">
        <v>65000</v>
      </c>
      <c r="H147" s="40" t="s">
        <v>91</v>
      </c>
    </row>
    <row r="148" spans="1:8" x14ac:dyDescent="0.3">
      <c r="A148" s="40" t="s">
        <v>46</v>
      </c>
      <c r="B148" s="41">
        <v>43061</v>
      </c>
      <c r="C148" s="41">
        <v>43068</v>
      </c>
      <c r="D148" s="40" t="s">
        <v>48</v>
      </c>
      <c r="E148" s="40">
        <v>2017</v>
      </c>
      <c r="F148" s="41">
        <v>43064</v>
      </c>
      <c r="G148" s="40">
        <v>200000</v>
      </c>
      <c r="H148" s="40" t="s">
        <v>91</v>
      </c>
    </row>
    <row r="149" spans="1:8" x14ac:dyDescent="0.3">
      <c r="A149" s="40" t="s">
        <v>46</v>
      </c>
      <c r="B149" s="41">
        <v>43064</v>
      </c>
      <c r="C149" s="41">
        <v>43064</v>
      </c>
      <c r="D149" s="40" t="s">
        <v>51</v>
      </c>
      <c r="E149" s="40">
        <v>2017</v>
      </c>
      <c r="F149" s="40"/>
      <c r="G149" s="40">
        <v>300000</v>
      </c>
      <c r="H149" s="40" t="s">
        <v>91</v>
      </c>
    </row>
    <row r="150" spans="1:8" x14ac:dyDescent="0.3">
      <c r="A150" s="40" t="s">
        <v>46</v>
      </c>
      <c r="B150" s="41">
        <v>43069</v>
      </c>
      <c r="C150" s="41">
        <v>43093</v>
      </c>
      <c r="D150" s="40" t="s">
        <v>52</v>
      </c>
      <c r="E150" s="40">
        <v>2017</v>
      </c>
      <c r="F150" s="40"/>
      <c r="G150" s="40">
        <v>78000</v>
      </c>
      <c r="H150" s="40" t="s">
        <v>91</v>
      </c>
    </row>
    <row r="151" spans="1:8" x14ac:dyDescent="0.3">
      <c r="A151" s="40" t="s">
        <v>46</v>
      </c>
      <c r="B151" s="41">
        <v>43094</v>
      </c>
      <c r="C151" s="41">
        <v>43134</v>
      </c>
      <c r="D151" s="40" t="s">
        <v>66</v>
      </c>
      <c r="E151" s="40">
        <v>2017</v>
      </c>
      <c r="F151" s="40"/>
      <c r="G151" s="40">
        <v>65000</v>
      </c>
      <c r="H151" s="40" t="s">
        <v>91</v>
      </c>
    </row>
    <row r="152" spans="1:8" x14ac:dyDescent="0.3">
      <c r="A152" s="40" t="s">
        <v>46</v>
      </c>
      <c r="B152" s="41">
        <v>43135</v>
      </c>
      <c r="C152" s="41">
        <v>43319</v>
      </c>
      <c r="D152" s="40" t="s">
        <v>41</v>
      </c>
      <c r="E152" s="40">
        <v>2018</v>
      </c>
      <c r="F152" s="40"/>
      <c r="G152" s="40">
        <v>97500</v>
      </c>
      <c r="H152" s="40" t="s">
        <v>91</v>
      </c>
    </row>
    <row r="153" spans="1:8" x14ac:dyDescent="0.3">
      <c r="A153" s="40" t="s">
        <v>46</v>
      </c>
      <c r="B153" s="41">
        <v>43320</v>
      </c>
      <c r="C153" s="41">
        <v>43431</v>
      </c>
      <c r="D153" s="40" t="s">
        <v>47</v>
      </c>
      <c r="E153" s="40">
        <v>2018</v>
      </c>
      <c r="F153" s="40"/>
      <c r="G153" s="40">
        <v>97500</v>
      </c>
      <c r="H153" s="40" t="s">
        <v>91</v>
      </c>
    </row>
    <row r="154" spans="1:8" x14ac:dyDescent="0.3">
      <c r="A154" s="40" t="s">
        <v>46</v>
      </c>
      <c r="B154" s="41">
        <v>43432</v>
      </c>
      <c r="C154" s="41">
        <v>43439</v>
      </c>
      <c r="D154" s="40" t="s">
        <v>48</v>
      </c>
      <c r="E154" s="40">
        <v>2018</v>
      </c>
      <c r="F154" s="41">
        <v>43435</v>
      </c>
      <c r="G154" s="40">
        <v>300000</v>
      </c>
      <c r="H154" s="40" t="s">
        <v>91</v>
      </c>
    </row>
    <row r="155" spans="1:8" x14ac:dyDescent="0.3">
      <c r="A155" s="40" t="s">
        <v>46</v>
      </c>
      <c r="B155" s="41">
        <v>43435</v>
      </c>
      <c r="C155" s="41">
        <v>43435</v>
      </c>
      <c r="D155" s="40" t="s">
        <v>51</v>
      </c>
      <c r="E155" s="40">
        <v>2018</v>
      </c>
      <c r="F155" s="40"/>
      <c r="G155" s="40">
        <v>300000</v>
      </c>
      <c r="H155" s="40" t="s">
        <v>91</v>
      </c>
    </row>
    <row r="156" spans="1:8" x14ac:dyDescent="0.3">
      <c r="A156" s="40" t="s">
        <v>46</v>
      </c>
      <c r="B156" s="41">
        <v>43440</v>
      </c>
      <c r="C156" s="41">
        <v>43464</v>
      </c>
      <c r="D156" s="40" t="s">
        <v>52</v>
      </c>
      <c r="E156" s="40">
        <v>2018</v>
      </c>
      <c r="F156" s="40"/>
      <c r="G156" s="40">
        <v>117000</v>
      </c>
      <c r="H156" s="40" t="s">
        <v>91</v>
      </c>
    </row>
    <row r="157" spans="1:8" x14ac:dyDescent="0.3">
      <c r="A157" s="40" t="s">
        <v>46</v>
      </c>
      <c r="B157" s="41">
        <v>43465</v>
      </c>
      <c r="C157" s="41">
        <v>43498</v>
      </c>
      <c r="D157" s="40" t="s">
        <v>66</v>
      </c>
      <c r="E157" s="40">
        <v>2018</v>
      </c>
      <c r="F157" s="40"/>
      <c r="G157" s="40">
        <v>97500</v>
      </c>
      <c r="H157" s="40" t="s">
        <v>91</v>
      </c>
    </row>
    <row r="158" spans="1:8" x14ac:dyDescent="0.3">
      <c r="A158" s="40" t="s">
        <v>46</v>
      </c>
      <c r="B158" s="41">
        <v>43499</v>
      </c>
      <c r="C158" s="41">
        <v>43683</v>
      </c>
      <c r="D158" s="40" t="s">
        <v>41</v>
      </c>
      <c r="E158" s="40">
        <v>2019</v>
      </c>
      <c r="F158" s="40"/>
      <c r="G158" s="40">
        <v>162500</v>
      </c>
      <c r="H158" s="40" t="s">
        <v>91</v>
      </c>
    </row>
    <row r="159" spans="1:8" x14ac:dyDescent="0.3">
      <c r="A159" s="40" t="s">
        <v>46</v>
      </c>
      <c r="B159" s="41">
        <v>43684</v>
      </c>
      <c r="C159" s="41">
        <v>43795</v>
      </c>
      <c r="D159" s="40" t="s">
        <v>47</v>
      </c>
      <c r="E159" s="40">
        <v>2019</v>
      </c>
      <c r="F159" s="40"/>
      <c r="G159" s="40">
        <v>162500</v>
      </c>
      <c r="H159" s="40" t="s">
        <v>91</v>
      </c>
    </row>
    <row r="160" spans="1:8" x14ac:dyDescent="0.3">
      <c r="A160" s="40" t="s">
        <v>46</v>
      </c>
      <c r="B160" s="41">
        <v>43796</v>
      </c>
      <c r="C160" s="41">
        <v>43803</v>
      </c>
      <c r="D160" s="40" t="s">
        <v>48</v>
      </c>
      <c r="E160" s="40">
        <v>2019</v>
      </c>
      <c r="F160" s="41">
        <v>43799</v>
      </c>
      <c r="G160" s="40">
        <v>500000</v>
      </c>
      <c r="H160" s="40" t="s">
        <v>91</v>
      </c>
    </row>
    <row r="161" spans="1:8" x14ac:dyDescent="0.3">
      <c r="A161" s="40" t="s">
        <v>46</v>
      </c>
      <c r="B161" s="41">
        <v>43799</v>
      </c>
      <c r="C161" s="41">
        <v>43799</v>
      </c>
      <c r="D161" s="40" t="s">
        <v>51</v>
      </c>
      <c r="E161" s="40">
        <v>2019</v>
      </c>
      <c r="F161" s="40"/>
      <c r="G161" s="40">
        <v>500000</v>
      </c>
      <c r="H161" s="40" t="s">
        <v>91</v>
      </c>
    </row>
    <row r="162" spans="1:8" x14ac:dyDescent="0.3">
      <c r="A162" s="40" t="s">
        <v>46</v>
      </c>
      <c r="B162" s="41">
        <v>43804</v>
      </c>
      <c r="C162" s="41">
        <v>43828</v>
      </c>
      <c r="D162" s="40" t="s">
        <v>52</v>
      </c>
      <c r="E162" s="40">
        <v>2019</v>
      </c>
      <c r="F162" s="40"/>
      <c r="G162" s="40">
        <v>195000</v>
      </c>
      <c r="H162" s="40" t="s">
        <v>91</v>
      </c>
    </row>
    <row r="163" spans="1:8" x14ac:dyDescent="0.3">
      <c r="A163" s="40" t="s">
        <v>46</v>
      </c>
      <c r="B163" s="41">
        <v>43829</v>
      </c>
      <c r="C163" s="41">
        <v>43862</v>
      </c>
      <c r="D163" s="40" t="s">
        <v>66</v>
      </c>
      <c r="E163" s="40">
        <v>2019</v>
      </c>
      <c r="F163" s="40"/>
      <c r="G163" s="40">
        <v>162500</v>
      </c>
      <c r="H163" s="40" t="s">
        <v>91</v>
      </c>
    </row>
    <row r="164" spans="1:8" x14ac:dyDescent="0.3">
      <c r="A164" s="40" t="s">
        <v>46</v>
      </c>
      <c r="B164" s="41">
        <v>43863</v>
      </c>
      <c r="C164" s="41">
        <v>44047</v>
      </c>
      <c r="D164" s="40" t="s">
        <v>41</v>
      </c>
      <c r="E164" s="40">
        <v>2020</v>
      </c>
      <c r="F164" s="40"/>
      <c r="G164" s="40">
        <v>211250</v>
      </c>
      <c r="H164" s="40" t="s">
        <v>91</v>
      </c>
    </row>
    <row r="165" spans="1:8" x14ac:dyDescent="0.3">
      <c r="A165" s="40" t="s">
        <v>46</v>
      </c>
      <c r="B165" s="41">
        <v>44048</v>
      </c>
      <c r="C165" s="41">
        <v>44159</v>
      </c>
      <c r="D165" s="40" t="s">
        <v>47</v>
      </c>
      <c r="E165" s="40">
        <v>2020</v>
      </c>
      <c r="F165" s="40"/>
      <c r="G165" s="40">
        <v>211250</v>
      </c>
      <c r="H165" s="40" t="s">
        <v>91</v>
      </c>
    </row>
    <row r="166" spans="1:8" x14ac:dyDescent="0.3">
      <c r="A166" s="40" t="s">
        <v>46</v>
      </c>
      <c r="B166" s="41">
        <v>44160</v>
      </c>
      <c r="C166" s="41">
        <v>44167</v>
      </c>
      <c r="D166" s="40" t="s">
        <v>48</v>
      </c>
      <c r="E166" s="40">
        <v>2020</v>
      </c>
      <c r="F166" s="41">
        <v>44163</v>
      </c>
      <c r="G166" s="40">
        <v>650000</v>
      </c>
      <c r="H166" s="40" t="s">
        <v>91</v>
      </c>
    </row>
    <row r="167" spans="1:8" x14ac:dyDescent="0.3">
      <c r="A167" s="40" t="s">
        <v>46</v>
      </c>
      <c r="B167" s="41">
        <v>44163</v>
      </c>
      <c r="C167" s="41">
        <v>44163</v>
      </c>
      <c r="D167" s="40" t="s">
        <v>51</v>
      </c>
      <c r="E167" s="40">
        <v>2020</v>
      </c>
      <c r="F167" s="40"/>
      <c r="G167" s="40">
        <v>650000</v>
      </c>
      <c r="H167" s="40" t="s">
        <v>91</v>
      </c>
    </row>
    <row r="168" spans="1:8" x14ac:dyDescent="0.3">
      <c r="A168" s="40" t="s">
        <v>46</v>
      </c>
      <c r="B168" s="41">
        <v>44168</v>
      </c>
      <c r="C168" s="41">
        <v>44192</v>
      </c>
      <c r="D168" s="40" t="s">
        <v>52</v>
      </c>
      <c r="E168" s="40">
        <v>2020</v>
      </c>
      <c r="F168" s="40"/>
      <c r="G168" s="40">
        <v>253500</v>
      </c>
      <c r="H168" s="40" t="s">
        <v>91</v>
      </c>
    </row>
    <row r="169" spans="1:8" x14ac:dyDescent="0.3">
      <c r="A169" s="40" t="s">
        <v>46</v>
      </c>
      <c r="B169" s="41">
        <v>44193</v>
      </c>
      <c r="C169" s="41">
        <v>44226</v>
      </c>
      <c r="D169" s="40" t="s">
        <v>66</v>
      </c>
      <c r="E169" s="40">
        <v>2020</v>
      </c>
      <c r="F169" s="40"/>
      <c r="G169" s="40">
        <v>211250</v>
      </c>
      <c r="H169" s="40" t="s">
        <v>91</v>
      </c>
    </row>
    <row r="170" spans="1:8" x14ac:dyDescent="0.3">
      <c r="A170" s="40" t="s">
        <v>46</v>
      </c>
      <c r="B170" s="41">
        <v>44227</v>
      </c>
      <c r="C170" s="41">
        <v>44411</v>
      </c>
      <c r="D170" s="40" t="s">
        <v>41</v>
      </c>
      <c r="E170" s="40">
        <v>2021</v>
      </c>
      <c r="F170" s="40"/>
      <c r="G170" s="40">
        <v>243750</v>
      </c>
      <c r="H170" s="40" t="s">
        <v>91</v>
      </c>
    </row>
    <row r="171" spans="1:8" x14ac:dyDescent="0.3">
      <c r="A171" s="40" t="s">
        <v>46</v>
      </c>
      <c r="B171" s="41">
        <v>44412</v>
      </c>
      <c r="C171" s="41">
        <v>44523</v>
      </c>
      <c r="D171" s="40" t="s">
        <v>47</v>
      </c>
      <c r="E171" s="40">
        <v>2021</v>
      </c>
      <c r="F171" s="40"/>
      <c r="G171" s="40">
        <v>243750</v>
      </c>
      <c r="H171" s="40" t="s">
        <v>91</v>
      </c>
    </row>
    <row r="172" spans="1:8" x14ac:dyDescent="0.3">
      <c r="A172" s="40" t="s">
        <v>46</v>
      </c>
      <c r="B172" s="41">
        <v>44524</v>
      </c>
      <c r="C172" s="41">
        <v>44531</v>
      </c>
      <c r="D172" s="40" t="s">
        <v>48</v>
      </c>
      <c r="E172" s="40">
        <v>2021</v>
      </c>
      <c r="F172" s="41">
        <v>44527</v>
      </c>
      <c r="G172" s="40">
        <v>750000</v>
      </c>
      <c r="H172" s="40" t="s">
        <v>91</v>
      </c>
    </row>
    <row r="173" spans="1:8" x14ac:dyDescent="0.3">
      <c r="A173" s="40" t="s">
        <v>46</v>
      </c>
      <c r="B173" s="41">
        <v>44527</v>
      </c>
      <c r="C173" s="41">
        <v>44527</v>
      </c>
      <c r="D173" s="40" t="s">
        <v>51</v>
      </c>
      <c r="E173" s="40">
        <v>2021</v>
      </c>
      <c r="F173" s="40"/>
      <c r="G173" s="40">
        <v>750000</v>
      </c>
      <c r="H173" s="40" t="s">
        <v>91</v>
      </c>
    </row>
    <row r="174" spans="1:8" x14ac:dyDescent="0.3">
      <c r="A174" s="40" t="s">
        <v>46</v>
      </c>
      <c r="B174" s="41">
        <v>44532</v>
      </c>
      <c r="C174" s="41">
        <v>44556</v>
      </c>
      <c r="D174" s="40" t="s">
        <v>52</v>
      </c>
      <c r="E174" s="40">
        <v>2021</v>
      </c>
      <c r="F174" s="40"/>
      <c r="G174" s="40">
        <v>292500</v>
      </c>
      <c r="H174" s="40" t="s">
        <v>91</v>
      </c>
    </row>
    <row r="175" spans="1:8" x14ac:dyDescent="0.3">
      <c r="A175" s="40" t="s">
        <v>46</v>
      </c>
      <c r="B175" s="41">
        <v>44557</v>
      </c>
      <c r="C175" s="41">
        <v>44590</v>
      </c>
      <c r="D175" s="40" t="s">
        <v>66</v>
      </c>
      <c r="E175" s="40">
        <v>2021</v>
      </c>
      <c r="F175" s="40"/>
      <c r="G175" s="40">
        <v>243750</v>
      </c>
      <c r="H175" s="40" t="s">
        <v>91</v>
      </c>
    </row>
    <row r="176" spans="1:8" x14ac:dyDescent="0.3">
      <c r="A176" s="40" t="s">
        <v>46</v>
      </c>
      <c r="B176" s="41">
        <v>44591</v>
      </c>
      <c r="C176" s="41">
        <v>44775</v>
      </c>
      <c r="D176" s="40" t="s">
        <v>41</v>
      </c>
      <c r="E176" s="40">
        <v>2022</v>
      </c>
      <c r="F176" s="40"/>
      <c r="G176" s="40">
        <v>243750</v>
      </c>
      <c r="H176" s="40" t="s">
        <v>91</v>
      </c>
    </row>
    <row r="177" spans="1:8" x14ac:dyDescent="0.3">
      <c r="A177" s="40" t="s">
        <v>46</v>
      </c>
      <c r="B177" s="41">
        <v>44776</v>
      </c>
      <c r="C177" s="41">
        <v>44887</v>
      </c>
      <c r="D177" s="40" t="s">
        <v>47</v>
      </c>
      <c r="E177" s="40">
        <v>2022</v>
      </c>
      <c r="F177" s="40"/>
      <c r="G177" s="40">
        <v>243750</v>
      </c>
      <c r="H177" s="40" t="s">
        <v>91</v>
      </c>
    </row>
    <row r="178" spans="1:8" x14ac:dyDescent="0.3">
      <c r="A178" s="40" t="s">
        <v>46</v>
      </c>
      <c r="B178" s="41">
        <v>44888</v>
      </c>
      <c r="C178" s="41">
        <v>44895</v>
      </c>
      <c r="D178" s="40" t="s">
        <v>48</v>
      </c>
      <c r="E178" s="40">
        <v>2022</v>
      </c>
      <c r="F178" s="41">
        <v>44891</v>
      </c>
      <c r="G178" s="40">
        <v>750000</v>
      </c>
      <c r="H178" s="40" t="s">
        <v>91</v>
      </c>
    </row>
    <row r="179" spans="1:8" x14ac:dyDescent="0.3">
      <c r="A179" s="40" t="s">
        <v>46</v>
      </c>
      <c r="B179" s="41">
        <v>44891</v>
      </c>
      <c r="C179" s="41">
        <v>44891</v>
      </c>
      <c r="D179" s="40" t="s">
        <v>51</v>
      </c>
      <c r="E179" s="40">
        <v>2022</v>
      </c>
      <c r="F179" s="40"/>
      <c r="G179" s="40">
        <v>750000</v>
      </c>
      <c r="H179" s="40" t="s">
        <v>91</v>
      </c>
    </row>
    <row r="180" spans="1:8" x14ac:dyDescent="0.3">
      <c r="A180" s="40" t="s">
        <v>46</v>
      </c>
      <c r="B180" s="41">
        <v>44896</v>
      </c>
      <c r="C180" s="41">
        <v>44920</v>
      </c>
      <c r="D180" s="40" t="s">
        <v>52</v>
      </c>
      <c r="E180" s="40">
        <v>2022</v>
      </c>
      <c r="F180" s="40"/>
      <c r="G180" s="40">
        <v>292500</v>
      </c>
      <c r="H180" s="40" t="s">
        <v>91</v>
      </c>
    </row>
    <row r="181" spans="1:8" x14ac:dyDescent="0.3">
      <c r="A181" s="40" t="s">
        <v>46</v>
      </c>
      <c r="B181" s="41">
        <v>44921</v>
      </c>
      <c r="C181" s="41">
        <v>44954</v>
      </c>
      <c r="D181" s="40" t="s">
        <v>66</v>
      </c>
      <c r="E181" s="40">
        <v>2022</v>
      </c>
      <c r="F181" s="40"/>
      <c r="G181" s="40">
        <v>243750</v>
      </c>
      <c r="H181" s="40" t="s">
        <v>91</v>
      </c>
    </row>
    <row r="182" spans="1:8" x14ac:dyDescent="0.3">
      <c r="A182" s="40" t="s">
        <v>46</v>
      </c>
      <c r="B182" s="41">
        <v>44955</v>
      </c>
      <c r="C182" s="41">
        <v>45139</v>
      </c>
      <c r="D182" s="40" t="s">
        <v>41</v>
      </c>
      <c r="E182" s="40">
        <v>2023</v>
      </c>
      <c r="F182" s="40"/>
      <c r="G182" s="40">
        <v>243750</v>
      </c>
      <c r="H182" s="40" t="s">
        <v>91</v>
      </c>
    </row>
    <row r="183" spans="1:8" x14ac:dyDescent="0.3">
      <c r="A183" s="40" t="s">
        <v>46</v>
      </c>
      <c r="B183" s="41">
        <v>45140</v>
      </c>
      <c r="C183" s="41">
        <v>45251</v>
      </c>
      <c r="D183" s="40" t="s">
        <v>47</v>
      </c>
      <c r="E183" s="40">
        <v>2023</v>
      </c>
      <c r="F183" s="40"/>
      <c r="G183" s="40">
        <v>243750</v>
      </c>
      <c r="H183" s="40" t="s">
        <v>91</v>
      </c>
    </row>
    <row r="184" spans="1:8" x14ac:dyDescent="0.3">
      <c r="A184" s="40" t="s">
        <v>46</v>
      </c>
      <c r="B184" s="41">
        <v>45252</v>
      </c>
      <c r="C184" s="41">
        <v>45259</v>
      </c>
      <c r="D184" s="40" t="s">
        <v>48</v>
      </c>
      <c r="E184" s="40">
        <v>2023</v>
      </c>
      <c r="F184" s="41">
        <v>45255</v>
      </c>
      <c r="G184" s="40">
        <v>750000</v>
      </c>
      <c r="H184" s="40" t="s">
        <v>91</v>
      </c>
    </row>
    <row r="185" spans="1:8" x14ac:dyDescent="0.3">
      <c r="A185" s="40" t="s">
        <v>46</v>
      </c>
      <c r="B185" s="41">
        <v>45255</v>
      </c>
      <c r="C185" s="41">
        <v>45255</v>
      </c>
      <c r="D185" s="40" t="s">
        <v>51</v>
      </c>
      <c r="E185" s="40">
        <v>2023</v>
      </c>
      <c r="F185" s="40"/>
      <c r="G185" s="40">
        <v>750000</v>
      </c>
      <c r="H185" s="40" t="s">
        <v>91</v>
      </c>
    </row>
    <row r="186" spans="1:8" x14ac:dyDescent="0.3">
      <c r="A186" s="40" t="s">
        <v>46</v>
      </c>
      <c r="B186" s="41">
        <v>45260</v>
      </c>
      <c r="C186" s="41">
        <v>45284</v>
      </c>
      <c r="D186" s="40" t="s">
        <v>52</v>
      </c>
      <c r="E186" s="40">
        <v>2023</v>
      </c>
      <c r="F186" s="40"/>
      <c r="G186" s="40">
        <v>292500</v>
      </c>
      <c r="H186" s="40" t="s">
        <v>91</v>
      </c>
    </row>
    <row r="187" spans="1:8" x14ac:dyDescent="0.3">
      <c r="A187" s="40" t="s">
        <v>46</v>
      </c>
      <c r="B187" s="41">
        <v>45285</v>
      </c>
      <c r="C187" s="41">
        <v>45325</v>
      </c>
      <c r="D187" s="40" t="s">
        <v>66</v>
      </c>
      <c r="E187" s="40">
        <v>2023</v>
      </c>
      <c r="F187" s="40"/>
      <c r="G187" s="40">
        <v>243750</v>
      </c>
      <c r="H187" s="40" t="s">
        <v>91</v>
      </c>
    </row>
    <row r="188" spans="1:8" x14ac:dyDescent="0.3">
      <c r="A188" s="40" t="s">
        <v>16</v>
      </c>
      <c r="B188" s="41">
        <v>42764</v>
      </c>
      <c r="C188" s="41">
        <v>42948</v>
      </c>
      <c r="D188" s="40" t="s">
        <v>41</v>
      </c>
      <c r="E188" s="40">
        <v>2017</v>
      </c>
      <c r="F188" s="40"/>
      <c r="G188" s="40">
        <v>124429</v>
      </c>
      <c r="H188" s="40" t="s">
        <v>91</v>
      </c>
    </row>
    <row r="189" spans="1:8" x14ac:dyDescent="0.3">
      <c r="A189" s="40" t="s">
        <v>16</v>
      </c>
      <c r="B189" s="41">
        <v>42949</v>
      </c>
      <c r="C189" s="41">
        <v>43060</v>
      </c>
      <c r="D189" s="40" t="s">
        <v>47</v>
      </c>
      <c r="E189" s="40">
        <v>2017</v>
      </c>
      <c r="F189" s="40"/>
      <c r="G189" s="40">
        <v>132926</v>
      </c>
      <c r="H189" s="40" t="s">
        <v>91</v>
      </c>
    </row>
    <row r="190" spans="1:8" x14ac:dyDescent="0.3">
      <c r="A190" s="40" t="s">
        <v>16</v>
      </c>
      <c r="B190" s="41">
        <v>43061</v>
      </c>
      <c r="C190" s="41">
        <v>43068</v>
      </c>
      <c r="D190" s="40" t="s">
        <v>48</v>
      </c>
      <c r="E190" s="40">
        <v>2017</v>
      </c>
      <c r="F190" s="41">
        <v>43067</v>
      </c>
      <c r="G190" s="40">
        <v>175434</v>
      </c>
      <c r="H190" s="40" t="s">
        <v>91</v>
      </c>
    </row>
    <row r="191" spans="1:8" x14ac:dyDescent="0.3">
      <c r="A191" s="40" t="s">
        <v>16</v>
      </c>
      <c r="B191" s="41">
        <v>43067</v>
      </c>
      <c r="C191" s="41">
        <v>43067</v>
      </c>
      <c r="D191" s="40" t="s">
        <v>49</v>
      </c>
      <c r="E191" s="40">
        <v>2017</v>
      </c>
      <c r="F191" s="40"/>
      <c r="G191" s="40">
        <v>237600</v>
      </c>
      <c r="H191" s="40" t="s">
        <v>91</v>
      </c>
    </row>
    <row r="192" spans="1:8" x14ac:dyDescent="0.3">
      <c r="A192" s="40" t="s">
        <v>16</v>
      </c>
      <c r="B192" s="41">
        <v>43069</v>
      </c>
      <c r="C192" s="41">
        <v>43093</v>
      </c>
      <c r="D192" s="40" t="s">
        <v>52</v>
      </c>
      <c r="E192" s="40">
        <v>2017</v>
      </c>
      <c r="F192" s="40"/>
      <c r="G192" s="40">
        <v>116453</v>
      </c>
      <c r="H192" s="40" t="s">
        <v>91</v>
      </c>
    </row>
    <row r="193" spans="1:8" x14ac:dyDescent="0.3">
      <c r="A193" s="40" t="s">
        <v>16</v>
      </c>
      <c r="B193" s="41">
        <v>43094</v>
      </c>
      <c r="C193" s="41">
        <v>43134</v>
      </c>
      <c r="D193" s="40" t="s">
        <v>66</v>
      </c>
      <c r="E193" s="40">
        <v>2017</v>
      </c>
      <c r="F193" s="40"/>
      <c r="G193" s="40">
        <v>80369</v>
      </c>
      <c r="H193" s="40" t="s">
        <v>91</v>
      </c>
    </row>
    <row r="194" spans="1:8" x14ac:dyDescent="0.3">
      <c r="A194" s="40" t="s">
        <v>16</v>
      </c>
      <c r="B194" s="41">
        <v>43135</v>
      </c>
      <c r="C194" s="41">
        <v>43319</v>
      </c>
      <c r="D194" s="40" t="s">
        <v>41</v>
      </c>
      <c r="E194" s="40">
        <v>2018</v>
      </c>
      <c r="F194" s="40"/>
      <c r="G194" s="40">
        <v>124121.17947490224</v>
      </c>
      <c r="H194" s="40" t="s">
        <v>91</v>
      </c>
    </row>
    <row r="195" spans="1:8" x14ac:dyDescent="0.3">
      <c r="A195" s="40" t="s">
        <v>16</v>
      </c>
      <c r="B195" s="41">
        <v>43320</v>
      </c>
      <c r="C195" s="41">
        <v>43431</v>
      </c>
      <c r="D195" s="40" t="s">
        <v>47</v>
      </c>
      <c r="E195" s="40">
        <v>2018</v>
      </c>
      <c r="F195" s="40"/>
      <c r="G195" s="40">
        <v>132597.15904556698</v>
      </c>
      <c r="H195" s="40" t="s">
        <v>91</v>
      </c>
    </row>
    <row r="196" spans="1:8" x14ac:dyDescent="0.3">
      <c r="A196" s="40" t="s">
        <v>16</v>
      </c>
      <c r="B196" s="41">
        <v>43432</v>
      </c>
      <c r="C196" s="41">
        <v>43439</v>
      </c>
      <c r="D196" s="40" t="s">
        <v>48</v>
      </c>
      <c r="E196" s="40">
        <v>2018</v>
      </c>
      <c r="F196" s="41">
        <v>43438</v>
      </c>
      <c r="G196" s="40">
        <v>175000</v>
      </c>
      <c r="H196" s="40" t="s">
        <v>91</v>
      </c>
    </row>
    <row r="197" spans="1:8" x14ac:dyDescent="0.3">
      <c r="A197" s="40" t="s">
        <v>16</v>
      </c>
      <c r="B197" s="41">
        <v>43438</v>
      </c>
      <c r="C197" s="41">
        <v>43438</v>
      </c>
      <c r="D197" s="40" t="s">
        <v>49</v>
      </c>
      <c r="E197" s="40">
        <v>2018</v>
      </c>
      <c r="F197" s="40"/>
      <c r="G197" s="40">
        <v>175000</v>
      </c>
      <c r="H197" s="40" t="s">
        <v>91</v>
      </c>
    </row>
    <row r="198" spans="1:8" x14ac:dyDescent="0.3">
      <c r="A198" s="40" t="s">
        <v>16</v>
      </c>
      <c r="B198" s="41">
        <v>43440</v>
      </c>
      <c r="C198" s="41">
        <v>43464</v>
      </c>
      <c r="D198" s="40" t="s">
        <v>52</v>
      </c>
      <c r="E198" s="40">
        <v>2018</v>
      </c>
      <c r="F198" s="40"/>
      <c r="G198" s="40">
        <v>116164.91102066873</v>
      </c>
      <c r="H198" s="40" t="s">
        <v>91</v>
      </c>
    </row>
    <row r="199" spans="1:8" x14ac:dyDescent="0.3">
      <c r="A199" s="40" t="s">
        <v>16</v>
      </c>
      <c r="B199" s="41">
        <v>43465</v>
      </c>
      <c r="C199" s="41">
        <v>43498</v>
      </c>
      <c r="D199" s="40" t="s">
        <v>66</v>
      </c>
      <c r="E199" s="40">
        <v>2018</v>
      </c>
      <c r="F199" s="40"/>
      <c r="G199" s="40">
        <v>132597.15904556698</v>
      </c>
      <c r="H199" s="40" t="s">
        <v>91</v>
      </c>
    </row>
    <row r="200" spans="1:8" x14ac:dyDescent="0.3">
      <c r="A200" s="40" t="s">
        <v>16</v>
      </c>
      <c r="B200" s="41">
        <v>43499</v>
      </c>
      <c r="C200" s="41">
        <v>43683</v>
      </c>
      <c r="D200" s="40" t="s">
        <v>41</v>
      </c>
      <c r="E200" s="40">
        <v>2019</v>
      </c>
      <c r="F200" s="40"/>
      <c r="G200" s="40">
        <v>85111.665925647249</v>
      </c>
      <c r="H200" s="40" t="s">
        <v>91</v>
      </c>
    </row>
    <row r="201" spans="1:8" x14ac:dyDescent="0.3">
      <c r="A201" s="40" t="s">
        <v>16</v>
      </c>
      <c r="B201" s="41">
        <v>43684</v>
      </c>
      <c r="C201" s="41">
        <v>43795</v>
      </c>
      <c r="D201" s="40" t="s">
        <v>47</v>
      </c>
      <c r="E201" s="40">
        <v>2019</v>
      </c>
      <c r="F201" s="40"/>
      <c r="G201" s="40">
        <v>90923.766202674509</v>
      </c>
      <c r="H201" s="40" t="s">
        <v>91</v>
      </c>
    </row>
    <row r="202" spans="1:8" x14ac:dyDescent="0.3">
      <c r="A202" s="40" t="s">
        <v>16</v>
      </c>
      <c r="B202" s="41">
        <v>43796</v>
      </c>
      <c r="C202" s="41">
        <v>43803</v>
      </c>
      <c r="D202" s="40" t="s">
        <v>48</v>
      </c>
      <c r="E202" s="40">
        <v>2019</v>
      </c>
      <c r="F202" s="41">
        <v>43802</v>
      </c>
      <c r="G202" s="40">
        <v>120000</v>
      </c>
      <c r="H202" s="40" t="s">
        <v>91</v>
      </c>
    </row>
    <row r="203" spans="1:8" x14ac:dyDescent="0.3">
      <c r="A203" s="40" t="s">
        <v>16</v>
      </c>
      <c r="B203" s="41">
        <v>43802</v>
      </c>
      <c r="C203" s="41">
        <v>43802</v>
      </c>
      <c r="D203" s="40" t="s">
        <v>49</v>
      </c>
      <c r="E203" s="40">
        <v>2019</v>
      </c>
      <c r="F203" s="40"/>
      <c r="G203" s="40">
        <v>120000</v>
      </c>
      <c r="H203" s="40" t="s">
        <v>91</v>
      </c>
    </row>
    <row r="204" spans="1:8" x14ac:dyDescent="0.3">
      <c r="A204" s="40" t="s">
        <v>16</v>
      </c>
      <c r="B204" s="41">
        <v>43804</v>
      </c>
      <c r="C204" s="41">
        <v>43828</v>
      </c>
      <c r="D204" s="40" t="s">
        <v>52</v>
      </c>
      <c r="E204" s="40">
        <v>2019</v>
      </c>
      <c r="F204" s="40"/>
      <c r="G204" s="40">
        <v>79655.938985601417</v>
      </c>
      <c r="H204" s="40" t="s">
        <v>91</v>
      </c>
    </row>
    <row r="205" spans="1:8" x14ac:dyDescent="0.3">
      <c r="A205" s="40" t="s">
        <v>16</v>
      </c>
      <c r="B205" s="41">
        <v>43829</v>
      </c>
      <c r="C205" s="41">
        <v>43862</v>
      </c>
      <c r="D205" s="40" t="s">
        <v>66</v>
      </c>
      <c r="E205" s="40">
        <v>2019</v>
      </c>
      <c r="F205" s="40"/>
      <c r="G205" s="40">
        <v>90923.766202674509</v>
      </c>
      <c r="H205" s="40" t="s">
        <v>91</v>
      </c>
    </row>
    <row r="206" spans="1:8" x14ac:dyDescent="0.3">
      <c r="A206" s="40" t="s">
        <v>16</v>
      </c>
      <c r="B206" s="41">
        <v>43863</v>
      </c>
      <c r="C206" s="41">
        <v>44047</v>
      </c>
      <c r="D206" s="40" t="s">
        <v>41</v>
      </c>
      <c r="E206" s="40">
        <v>2020</v>
      </c>
      <c r="F206" s="40"/>
      <c r="G206" s="40">
        <v>85111.665925647249</v>
      </c>
      <c r="H206" s="40" t="s">
        <v>91</v>
      </c>
    </row>
    <row r="207" spans="1:8" x14ac:dyDescent="0.3">
      <c r="A207" s="40" t="s">
        <v>16</v>
      </c>
      <c r="B207" s="41">
        <v>44048</v>
      </c>
      <c r="C207" s="41">
        <v>44159</v>
      </c>
      <c r="D207" s="40" t="s">
        <v>47</v>
      </c>
      <c r="E207" s="40">
        <v>2020</v>
      </c>
      <c r="F207" s="40"/>
      <c r="G207" s="40">
        <v>90923.766202674509</v>
      </c>
      <c r="H207" s="40" t="s">
        <v>91</v>
      </c>
    </row>
    <row r="208" spans="1:8" x14ac:dyDescent="0.3">
      <c r="A208" s="40" t="s">
        <v>16</v>
      </c>
      <c r="B208" s="41">
        <v>44160</v>
      </c>
      <c r="C208" s="41">
        <v>44167</v>
      </c>
      <c r="D208" s="40" t="s">
        <v>48</v>
      </c>
      <c r="E208" s="40">
        <v>2020</v>
      </c>
      <c r="F208" s="41">
        <v>44166</v>
      </c>
      <c r="G208" s="40">
        <v>120000</v>
      </c>
      <c r="H208" s="40" t="s">
        <v>91</v>
      </c>
    </row>
    <row r="209" spans="1:8" x14ac:dyDescent="0.3">
      <c r="A209" s="40" t="s">
        <v>16</v>
      </c>
      <c r="B209" s="41">
        <v>44166</v>
      </c>
      <c r="C209" s="41">
        <v>44166</v>
      </c>
      <c r="D209" s="40" t="s">
        <v>49</v>
      </c>
      <c r="E209" s="40">
        <v>2020</v>
      </c>
      <c r="F209" s="40"/>
      <c r="G209" s="40">
        <v>120000</v>
      </c>
      <c r="H209" s="40" t="s">
        <v>91</v>
      </c>
    </row>
    <row r="210" spans="1:8" x14ac:dyDescent="0.3">
      <c r="A210" s="40" t="s">
        <v>16</v>
      </c>
      <c r="B210" s="41">
        <v>44168</v>
      </c>
      <c r="C210" s="41">
        <v>44192</v>
      </c>
      <c r="D210" s="40" t="s">
        <v>52</v>
      </c>
      <c r="E210" s="40">
        <v>2020</v>
      </c>
      <c r="F210" s="40"/>
      <c r="G210" s="40">
        <v>79655.938985601417</v>
      </c>
      <c r="H210" s="40" t="s">
        <v>91</v>
      </c>
    </row>
    <row r="211" spans="1:8" x14ac:dyDescent="0.3">
      <c r="A211" s="40" t="s">
        <v>16</v>
      </c>
      <c r="B211" s="41">
        <v>44193</v>
      </c>
      <c r="C211" s="41">
        <v>44226</v>
      </c>
      <c r="D211" s="40" t="s">
        <v>66</v>
      </c>
      <c r="E211" s="40">
        <v>2020</v>
      </c>
      <c r="F211" s="40"/>
      <c r="G211" s="40">
        <v>90923.766202674509</v>
      </c>
      <c r="H211" s="40" t="s">
        <v>91</v>
      </c>
    </row>
    <row r="212" spans="1:8" x14ac:dyDescent="0.3">
      <c r="A212" s="40" t="s">
        <v>16</v>
      </c>
      <c r="B212" s="41">
        <v>44227</v>
      </c>
      <c r="C212" s="41">
        <v>44411</v>
      </c>
      <c r="D212" s="40" t="s">
        <v>41</v>
      </c>
      <c r="E212" s="40">
        <v>2021</v>
      </c>
      <c r="F212" s="40"/>
      <c r="G212" s="40">
        <v>85111.665925647249</v>
      </c>
      <c r="H212" s="40" t="s">
        <v>91</v>
      </c>
    </row>
    <row r="213" spans="1:8" x14ac:dyDescent="0.3">
      <c r="A213" s="40" t="s">
        <v>16</v>
      </c>
      <c r="B213" s="41">
        <v>44412</v>
      </c>
      <c r="C213" s="41">
        <v>44523</v>
      </c>
      <c r="D213" s="40" t="s">
        <v>47</v>
      </c>
      <c r="E213" s="40">
        <v>2021</v>
      </c>
      <c r="F213" s="40"/>
      <c r="G213" s="40">
        <v>90923.766202674509</v>
      </c>
      <c r="H213" s="40" t="s">
        <v>91</v>
      </c>
    </row>
    <row r="214" spans="1:8" x14ac:dyDescent="0.3">
      <c r="A214" s="40" t="s">
        <v>16</v>
      </c>
      <c r="B214" s="41">
        <v>44524</v>
      </c>
      <c r="C214" s="41">
        <v>44531</v>
      </c>
      <c r="D214" s="40" t="s">
        <v>48</v>
      </c>
      <c r="E214" s="40">
        <v>2021</v>
      </c>
      <c r="F214" s="41">
        <v>44530</v>
      </c>
      <c r="G214" s="40">
        <v>120000</v>
      </c>
      <c r="H214" s="40" t="s">
        <v>91</v>
      </c>
    </row>
    <row r="215" spans="1:8" x14ac:dyDescent="0.3">
      <c r="A215" s="40" t="s">
        <v>16</v>
      </c>
      <c r="B215" s="41">
        <v>44530</v>
      </c>
      <c r="C215" s="41">
        <v>44530</v>
      </c>
      <c r="D215" s="40" t="s">
        <v>49</v>
      </c>
      <c r="E215" s="40">
        <v>2021</v>
      </c>
      <c r="F215" s="40"/>
      <c r="G215" s="40">
        <v>120000</v>
      </c>
      <c r="H215" s="40" t="s">
        <v>91</v>
      </c>
    </row>
    <row r="216" spans="1:8" x14ac:dyDescent="0.3">
      <c r="A216" s="40" t="s">
        <v>16</v>
      </c>
      <c r="B216" s="41">
        <v>44532</v>
      </c>
      <c r="C216" s="41">
        <v>44556</v>
      </c>
      <c r="D216" s="40" t="s">
        <v>52</v>
      </c>
      <c r="E216" s="40">
        <v>2021</v>
      </c>
      <c r="F216" s="40"/>
      <c r="G216" s="40">
        <v>79655.938985601417</v>
      </c>
      <c r="H216" s="40" t="s">
        <v>91</v>
      </c>
    </row>
    <row r="217" spans="1:8" x14ac:dyDescent="0.3">
      <c r="A217" s="40" t="s">
        <v>16</v>
      </c>
      <c r="B217" s="41">
        <v>44557</v>
      </c>
      <c r="C217" s="41">
        <v>44590</v>
      </c>
      <c r="D217" s="40" t="s">
        <v>66</v>
      </c>
      <c r="E217" s="40">
        <v>2021</v>
      </c>
      <c r="F217" s="40"/>
      <c r="G217" s="40">
        <v>90923.766202674509</v>
      </c>
      <c r="H217" s="40" t="s">
        <v>91</v>
      </c>
    </row>
    <row r="218" spans="1:8" x14ac:dyDescent="0.3">
      <c r="A218" s="40" t="s">
        <v>16</v>
      </c>
      <c r="B218" s="41">
        <v>44591</v>
      </c>
      <c r="C218" s="41">
        <v>44775</v>
      </c>
      <c r="D218" s="40" t="s">
        <v>41</v>
      </c>
      <c r="E218" s="40">
        <v>2022</v>
      </c>
      <c r="F218" s="40"/>
      <c r="G218" s="40">
        <v>0</v>
      </c>
      <c r="H218" s="40" t="s">
        <v>91</v>
      </c>
    </row>
    <row r="219" spans="1:8" x14ac:dyDescent="0.3">
      <c r="A219" s="40" t="s">
        <v>16</v>
      </c>
      <c r="B219" s="41">
        <v>44776</v>
      </c>
      <c r="C219" s="41">
        <v>44887</v>
      </c>
      <c r="D219" s="40" t="s">
        <v>47</v>
      </c>
      <c r="E219" s="40">
        <v>2022</v>
      </c>
      <c r="F219" s="40"/>
      <c r="G219" s="40">
        <v>0</v>
      </c>
      <c r="H219" s="40" t="s">
        <v>91</v>
      </c>
    </row>
    <row r="220" spans="1:8" x14ac:dyDescent="0.3">
      <c r="A220" s="40" t="s">
        <v>16</v>
      </c>
      <c r="B220" s="41">
        <v>44888</v>
      </c>
      <c r="C220" s="41">
        <v>44895</v>
      </c>
      <c r="D220" s="40" t="s">
        <v>48</v>
      </c>
      <c r="E220" s="40">
        <v>2022</v>
      </c>
      <c r="F220" s="41">
        <v>44894</v>
      </c>
      <c r="G220" s="40">
        <v>0</v>
      </c>
      <c r="H220" s="40" t="s">
        <v>91</v>
      </c>
    </row>
    <row r="221" spans="1:8" x14ac:dyDescent="0.3">
      <c r="A221" s="40" t="s">
        <v>16</v>
      </c>
      <c r="B221" s="41">
        <v>44894</v>
      </c>
      <c r="C221" s="41">
        <v>44894</v>
      </c>
      <c r="D221" s="40" t="s">
        <v>49</v>
      </c>
      <c r="E221" s="40">
        <v>2022</v>
      </c>
      <c r="F221" s="40"/>
      <c r="G221" s="40">
        <v>0</v>
      </c>
      <c r="H221" s="40" t="s">
        <v>91</v>
      </c>
    </row>
    <row r="222" spans="1:8" x14ac:dyDescent="0.3">
      <c r="A222" s="40" t="s">
        <v>16</v>
      </c>
      <c r="B222" s="41">
        <v>44896</v>
      </c>
      <c r="C222" s="41">
        <v>44920</v>
      </c>
      <c r="D222" s="40" t="s">
        <v>52</v>
      </c>
      <c r="E222" s="40">
        <v>2022</v>
      </c>
      <c r="F222" s="40"/>
      <c r="G222" s="40">
        <v>0</v>
      </c>
      <c r="H222" s="40" t="s">
        <v>91</v>
      </c>
    </row>
    <row r="223" spans="1:8" x14ac:dyDescent="0.3">
      <c r="A223" s="40" t="s">
        <v>16</v>
      </c>
      <c r="B223" s="41">
        <v>44921</v>
      </c>
      <c r="C223" s="41">
        <v>44954</v>
      </c>
      <c r="D223" s="40" t="s">
        <v>66</v>
      </c>
      <c r="E223" s="40">
        <v>2022</v>
      </c>
      <c r="F223" s="40"/>
      <c r="G223" s="40">
        <v>0</v>
      </c>
      <c r="H223" s="40" t="s">
        <v>91</v>
      </c>
    </row>
    <row r="224" spans="1:8" x14ac:dyDescent="0.3">
      <c r="A224" s="40" t="s">
        <v>16</v>
      </c>
      <c r="B224" s="41">
        <v>44955</v>
      </c>
      <c r="C224" s="41">
        <v>45139</v>
      </c>
      <c r="D224" s="40" t="s">
        <v>41</v>
      </c>
      <c r="E224" s="40">
        <v>2023</v>
      </c>
      <c r="F224" s="40"/>
      <c r="G224" s="40">
        <v>0</v>
      </c>
      <c r="H224" s="40" t="s">
        <v>91</v>
      </c>
    </row>
    <row r="225" spans="1:8" x14ac:dyDescent="0.3">
      <c r="A225" s="40" t="s">
        <v>16</v>
      </c>
      <c r="B225" s="41">
        <v>45140</v>
      </c>
      <c r="C225" s="41">
        <v>45251</v>
      </c>
      <c r="D225" s="40" t="s">
        <v>47</v>
      </c>
      <c r="E225" s="40">
        <v>2023</v>
      </c>
      <c r="F225" s="40"/>
      <c r="G225" s="40">
        <v>0</v>
      </c>
      <c r="H225" s="40" t="s">
        <v>91</v>
      </c>
    </row>
    <row r="226" spans="1:8" x14ac:dyDescent="0.3">
      <c r="A226" s="40" t="s">
        <v>16</v>
      </c>
      <c r="B226" s="41">
        <v>45252</v>
      </c>
      <c r="C226" s="41">
        <v>45259</v>
      </c>
      <c r="D226" s="40" t="s">
        <v>48</v>
      </c>
      <c r="E226" s="40">
        <v>2023</v>
      </c>
      <c r="F226" s="41">
        <v>45258</v>
      </c>
      <c r="G226" s="40">
        <v>0</v>
      </c>
      <c r="H226" s="40" t="s">
        <v>91</v>
      </c>
    </row>
    <row r="227" spans="1:8" x14ac:dyDescent="0.3">
      <c r="A227" s="40" t="s">
        <v>16</v>
      </c>
      <c r="B227" s="41">
        <v>45258</v>
      </c>
      <c r="C227" s="41">
        <v>45258</v>
      </c>
      <c r="D227" s="40" t="s">
        <v>49</v>
      </c>
      <c r="E227" s="40">
        <v>2023</v>
      </c>
      <c r="F227" s="40"/>
      <c r="G227" s="40">
        <v>0</v>
      </c>
      <c r="H227" s="40" t="s">
        <v>91</v>
      </c>
    </row>
    <row r="228" spans="1:8" x14ac:dyDescent="0.3">
      <c r="A228" s="40" t="s">
        <v>16</v>
      </c>
      <c r="B228" s="41">
        <v>45260</v>
      </c>
      <c r="C228" s="41">
        <v>45284</v>
      </c>
      <c r="D228" s="40" t="s">
        <v>52</v>
      </c>
      <c r="E228" s="40">
        <v>2023</v>
      </c>
      <c r="F228" s="40"/>
      <c r="G228" s="40">
        <v>0</v>
      </c>
      <c r="H228" s="40" t="s">
        <v>91</v>
      </c>
    </row>
    <row r="229" spans="1:8" x14ac:dyDescent="0.3">
      <c r="A229" s="40" t="s">
        <v>16</v>
      </c>
      <c r="B229" s="41">
        <v>45285</v>
      </c>
      <c r="C229" s="41">
        <v>45325</v>
      </c>
      <c r="D229" s="40" t="s">
        <v>66</v>
      </c>
      <c r="E229" s="40">
        <v>2023</v>
      </c>
      <c r="F229" s="40"/>
      <c r="G229" s="40">
        <v>0</v>
      </c>
      <c r="H229" s="40" t="s">
        <v>91</v>
      </c>
    </row>
    <row r="230" spans="1:8" x14ac:dyDescent="0.3">
      <c r="A230" s="40" t="s">
        <v>16</v>
      </c>
      <c r="B230" s="41">
        <v>45319</v>
      </c>
      <c r="C230" s="41">
        <v>45503</v>
      </c>
      <c r="D230" s="40" t="s">
        <v>41</v>
      </c>
      <c r="E230" s="40">
        <v>2024</v>
      </c>
      <c r="F230" s="40"/>
      <c r="G230" s="40">
        <v>0</v>
      </c>
      <c r="H230" s="40" t="s">
        <v>91</v>
      </c>
    </row>
    <row r="231" spans="1:8" x14ac:dyDescent="0.3">
      <c r="A231" s="40" t="s">
        <v>16</v>
      </c>
      <c r="B231" s="41">
        <v>45504</v>
      </c>
      <c r="C231" s="41">
        <v>45615</v>
      </c>
      <c r="D231" s="40" t="s">
        <v>47</v>
      </c>
      <c r="E231" s="40">
        <v>2024</v>
      </c>
      <c r="F231" s="40"/>
      <c r="G231" s="40">
        <v>0</v>
      </c>
      <c r="H231" s="40" t="s">
        <v>91</v>
      </c>
    </row>
    <row r="232" spans="1:8" x14ac:dyDescent="0.3">
      <c r="A232" s="40" t="s">
        <v>16</v>
      </c>
      <c r="B232" s="41">
        <v>45616</v>
      </c>
      <c r="C232" s="41">
        <v>45623</v>
      </c>
      <c r="D232" s="40" t="s">
        <v>48</v>
      </c>
      <c r="E232" s="40">
        <v>2024</v>
      </c>
      <c r="F232" s="41">
        <v>45622</v>
      </c>
      <c r="G232" s="40">
        <v>0</v>
      </c>
      <c r="H232" s="40" t="s">
        <v>91</v>
      </c>
    </row>
    <row r="233" spans="1:8" x14ac:dyDescent="0.3">
      <c r="A233" s="40" t="s">
        <v>16</v>
      </c>
      <c r="B233" s="41">
        <v>45622</v>
      </c>
      <c r="C233" s="41">
        <v>45622</v>
      </c>
      <c r="D233" s="40" t="s">
        <v>49</v>
      </c>
      <c r="E233" s="40">
        <v>2024</v>
      </c>
      <c r="F233" s="40"/>
      <c r="G233" s="40">
        <v>0</v>
      </c>
      <c r="H233" s="40" t="s">
        <v>91</v>
      </c>
    </row>
    <row r="234" spans="1:8" x14ac:dyDescent="0.3">
      <c r="A234" s="40" t="s">
        <v>16</v>
      </c>
      <c r="B234" s="41">
        <v>45624</v>
      </c>
      <c r="C234" s="41">
        <v>45648</v>
      </c>
      <c r="D234" s="40" t="s">
        <v>52</v>
      </c>
      <c r="E234" s="40">
        <v>2024</v>
      </c>
      <c r="F234" s="40"/>
      <c r="G234" s="40">
        <v>0</v>
      </c>
      <c r="H234" s="40" t="s">
        <v>91</v>
      </c>
    </row>
    <row r="235" spans="1:8" x14ac:dyDescent="0.3">
      <c r="A235" s="40" t="s">
        <v>16</v>
      </c>
      <c r="B235" s="41">
        <v>45649</v>
      </c>
      <c r="C235" s="41">
        <v>45689</v>
      </c>
      <c r="D235" s="40" t="s">
        <v>66</v>
      </c>
      <c r="E235" s="40">
        <v>2024</v>
      </c>
      <c r="F235" s="40"/>
      <c r="G235" s="40">
        <v>0</v>
      </c>
      <c r="H235" s="40" t="s">
        <v>91</v>
      </c>
    </row>
    <row r="236" spans="1:8" x14ac:dyDescent="0.3">
      <c r="B236" s="39"/>
      <c r="C236" s="39"/>
    </row>
    <row r="237" spans="1:8" x14ac:dyDescent="0.3">
      <c r="B237" s="39"/>
      <c r="C237" s="39"/>
    </row>
    <row r="238" spans="1:8" x14ac:dyDescent="0.3">
      <c r="B238" s="39"/>
      <c r="C238" s="39"/>
    </row>
    <row r="239" spans="1:8" x14ac:dyDescent="0.3">
      <c r="B239" s="39"/>
      <c r="C239" s="39"/>
    </row>
    <row r="240" spans="1:8" x14ac:dyDescent="0.3">
      <c r="B240" s="39"/>
      <c r="C240" s="39"/>
    </row>
    <row r="241" spans="2:6" x14ac:dyDescent="0.3">
      <c r="B241" s="39"/>
      <c r="C241" s="39"/>
    </row>
    <row r="242" spans="2:6" x14ac:dyDescent="0.3">
      <c r="B242" s="39"/>
      <c r="C242" s="39"/>
    </row>
    <row r="243" spans="2:6" x14ac:dyDescent="0.3">
      <c r="B243" s="39"/>
      <c r="C243" s="39"/>
    </row>
    <row r="244" spans="2:6" x14ac:dyDescent="0.3">
      <c r="B244" s="39"/>
      <c r="C244" s="39"/>
    </row>
    <row r="245" spans="2:6" x14ac:dyDescent="0.3">
      <c r="B245" s="39"/>
      <c r="C245" s="39"/>
    </row>
    <row r="246" spans="2:6" x14ac:dyDescent="0.3">
      <c r="B246" s="39"/>
      <c r="C246" s="39"/>
    </row>
    <row r="247" spans="2:6" x14ac:dyDescent="0.3">
      <c r="B247" s="39"/>
      <c r="C247" s="39"/>
    </row>
    <row r="248" spans="2:6" x14ac:dyDescent="0.3">
      <c r="B248" s="39"/>
      <c r="C248" s="39"/>
    </row>
    <row r="249" spans="2:6" x14ac:dyDescent="0.3">
      <c r="B249" s="39"/>
      <c r="C249" s="39"/>
    </row>
    <row r="250" spans="2:6" x14ac:dyDescent="0.3">
      <c r="B250" s="39"/>
      <c r="C250" s="39"/>
    </row>
    <row r="251" spans="2:6" x14ac:dyDescent="0.3">
      <c r="B251" s="39"/>
      <c r="C251" s="39"/>
    </row>
    <row r="253" spans="2:6" x14ac:dyDescent="0.3">
      <c r="B253" s="39"/>
      <c r="C253" s="39"/>
      <c r="F253" s="39"/>
    </row>
    <row r="254" spans="2:6" x14ac:dyDescent="0.3">
      <c r="B254" s="39"/>
      <c r="C254" s="39"/>
      <c r="F254" s="39"/>
    </row>
    <row r="255" spans="2:6" x14ac:dyDescent="0.3">
      <c r="B255" s="39"/>
      <c r="C255" s="39"/>
      <c r="F255" s="39"/>
    </row>
    <row r="256" spans="2:6" x14ac:dyDescent="0.3">
      <c r="B256" s="39"/>
      <c r="C256" s="39"/>
      <c r="F256" s="39"/>
    </row>
    <row r="257" spans="2:6" x14ac:dyDescent="0.3">
      <c r="B257" s="39"/>
      <c r="C257" s="39"/>
      <c r="F257" s="39"/>
    </row>
    <row r="258" spans="2:6" x14ac:dyDescent="0.3">
      <c r="B258" s="39"/>
      <c r="C258" s="39"/>
      <c r="F258" s="39"/>
    </row>
    <row r="259" spans="2:6" x14ac:dyDescent="0.3">
      <c r="B259" s="39"/>
      <c r="C259" s="39"/>
      <c r="F259" s="39"/>
    </row>
    <row r="260" spans="2:6" x14ac:dyDescent="0.3">
      <c r="B260" s="39"/>
      <c r="C260" s="39"/>
      <c r="F260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I1"/>
    </sheetView>
  </sheetViews>
  <sheetFormatPr defaultRowHeight="14.4" x14ac:dyDescent="0.3"/>
  <cols>
    <col min="1" max="1" width="14.88671875" style="10" customWidth="1"/>
  </cols>
  <sheetData>
    <row r="1" spans="1:9" ht="15" thickBot="1" x14ac:dyDescent="0.35">
      <c r="A1" s="63" t="s">
        <v>22</v>
      </c>
      <c r="B1" s="63"/>
      <c r="C1" s="63"/>
      <c r="D1" s="63"/>
      <c r="E1" s="63"/>
      <c r="F1" s="63"/>
      <c r="G1" s="63"/>
      <c r="H1" s="63"/>
      <c r="I1" s="63"/>
    </row>
    <row r="2" spans="1:9" ht="15" thickBot="1" x14ac:dyDescent="0.35">
      <c r="A2" s="11">
        <v>2017</v>
      </c>
      <c r="B2" s="12" t="s">
        <v>18</v>
      </c>
      <c r="C2" s="61" t="s">
        <v>20</v>
      </c>
      <c r="D2" s="61"/>
      <c r="E2" s="61"/>
      <c r="F2" s="61"/>
      <c r="G2" s="61"/>
      <c r="H2" s="61"/>
      <c r="I2" s="62"/>
    </row>
    <row r="3" spans="1:9" x14ac:dyDescent="0.3">
      <c r="A3" s="10" t="s">
        <v>19</v>
      </c>
      <c r="B3" t="s">
        <v>21</v>
      </c>
    </row>
    <row r="6" spans="1:9" ht="15" thickBot="1" x14ac:dyDescent="0.35">
      <c r="A6" s="63" t="s">
        <v>23</v>
      </c>
      <c r="B6" s="63"/>
      <c r="C6" s="63"/>
      <c r="D6" s="63"/>
      <c r="E6" s="63"/>
      <c r="F6" s="63"/>
      <c r="G6" s="63"/>
      <c r="H6" s="63"/>
      <c r="I6" s="63"/>
    </row>
    <row r="7" spans="1:9" ht="15" thickBot="1" x14ac:dyDescent="0.35">
      <c r="A7" s="11">
        <v>2017</v>
      </c>
      <c r="B7" s="12" t="s">
        <v>18</v>
      </c>
      <c r="C7" s="61" t="s">
        <v>24</v>
      </c>
      <c r="D7" s="61"/>
      <c r="E7" s="61"/>
      <c r="F7" s="61"/>
      <c r="G7" s="61"/>
      <c r="H7" s="61"/>
      <c r="I7" s="62"/>
    </row>
    <row r="8" spans="1:9" x14ac:dyDescent="0.3">
      <c r="A8" s="10" t="s">
        <v>19</v>
      </c>
      <c r="B8" t="s">
        <v>21</v>
      </c>
    </row>
  </sheetData>
  <mergeCells count="4">
    <mergeCell ref="C2:I2"/>
    <mergeCell ref="A1:I1"/>
    <mergeCell ref="A6:I6"/>
    <mergeCell ref="C7:I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I1"/>
    </sheetView>
  </sheetViews>
  <sheetFormatPr defaultRowHeight="14.4" x14ac:dyDescent="0.3"/>
  <cols>
    <col min="1" max="1" width="14.88671875" style="10" customWidth="1"/>
  </cols>
  <sheetData>
    <row r="1" spans="1:9" ht="15" thickBot="1" x14ac:dyDescent="0.35">
      <c r="A1" s="63" t="s">
        <v>22</v>
      </c>
      <c r="B1" s="63"/>
      <c r="C1" s="63"/>
      <c r="D1" s="63"/>
      <c r="E1" s="63"/>
      <c r="F1" s="63"/>
      <c r="G1" s="63"/>
      <c r="H1" s="63"/>
      <c r="I1" s="63"/>
    </row>
    <row r="2" spans="1:9" ht="15" thickBot="1" x14ac:dyDescent="0.35">
      <c r="A2" s="11">
        <v>2017</v>
      </c>
      <c r="B2" s="12" t="s">
        <v>18</v>
      </c>
      <c r="C2" s="61" t="s">
        <v>37</v>
      </c>
      <c r="D2" s="61"/>
      <c r="E2" s="61"/>
      <c r="F2" s="61"/>
      <c r="G2" s="61"/>
      <c r="H2" s="61"/>
      <c r="I2" s="62"/>
    </row>
    <row r="3" spans="1:9" x14ac:dyDescent="0.3">
      <c r="A3" s="10" t="s">
        <v>19</v>
      </c>
      <c r="B3" t="s">
        <v>25</v>
      </c>
    </row>
    <row r="6" spans="1:9" ht="15" thickBot="1" x14ac:dyDescent="0.35">
      <c r="A6" s="63" t="s">
        <v>23</v>
      </c>
      <c r="B6" s="63"/>
      <c r="C6" s="63"/>
      <c r="D6" s="63"/>
      <c r="E6" s="63"/>
      <c r="F6" s="63"/>
      <c r="G6" s="63"/>
      <c r="H6" s="63"/>
      <c r="I6" s="63"/>
    </row>
    <row r="7" spans="1:9" ht="15" thickBot="1" x14ac:dyDescent="0.35">
      <c r="A7" s="11">
        <v>2017</v>
      </c>
      <c r="B7" s="12" t="s">
        <v>18</v>
      </c>
      <c r="C7" s="61">
        <v>6.6</v>
      </c>
      <c r="D7" s="61"/>
      <c r="E7" s="61"/>
      <c r="F7" s="61"/>
      <c r="G7" s="61"/>
      <c r="H7" s="61"/>
      <c r="I7" s="62"/>
    </row>
    <row r="8" spans="1:9" x14ac:dyDescent="0.3">
      <c r="A8" s="10" t="s">
        <v>19</v>
      </c>
      <c r="B8" s="13">
        <v>3.5000000000000003E-2</v>
      </c>
    </row>
  </sheetData>
  <mergeCells count="4">
    <mergeCell ref="A1:I1"/>
    <mergeCell ref="C2:I2"/>
    <mergeCell ref="A6:I6"/>
    <mergeCell ref="C7:I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H1"/>
    </sheetView>
  </sheetViews>
  <sheetFormatPr defaultRowHeight="14.4" x14ac:dyDescent="0.3"/>
  <cols>
    <col min="2" max="2" width="11.77734375" bestFit="1" customWidth="1"/>
  </cols>
  <sheetData>
    <row r="1" spans="1:8" x14ac:dyDescent="0.3">
      <c r="A1" s="56" t="s">
        <v>34</v>
      </c>
      <c r="B1" s="56"/>
      <c r="C1" s="56"/>
      <c r="D1" s="56"/>
      <c r="E1" s="56"/>
      <c r="F1" s="56"/>
      <c r="G1" s="56"/>
      <c r="H1" s="56"/>
    </row>
    <row r="2" spans="1:8" x14ac:dyDescent="0.3">
      <c r="A2" t="s">
        <v>32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</row>
    <row r="3" spans="1:8" x14ac:dyDescent="0.3">
      <c r="A3" t="s">
        <v>26</v>
      </c>
      <c r="B3" t="s">
        <v>33</v>
      </c>
      <c r="C3" s="14">
        <v>0.10098027263925258</v>
      </c>
      <c r="D3" s="14">
        <v>0.12144219724876804</v>
      </c>
      <c r="E3" s="14">
        <v>4.5197142710801108E-2</v>
      </c>
      <c r="F3" s="14">
        <v>5.5993071843323916E-2</v>
      </c>
      <c r="G3" s="14">
        <v>5.7266535589569623E-2</v>
      </c>
      <c r="H3" s="14">
        <v>5.7266535589569401E-2</v>
      </c>
    </row>
    <row r="4" spans="1:8" x14ac:dyDescent="0.3">
      <c r="A4" t="s">
        <v>27</v>
      </c>
      <c r="B4" t="s">
        <v>33</v>
      </c>
      <c r="C4" s="14">
        <v>8.8110143007156028E-2</v>
      </c>
      <c r="D4" s="14">
        <v>6.185270893626682E-2</v>
      </c>
      <c r="E4" s="14">
        <v>9.3192895757408856E-2</v>
      </c>
      <c r="F4" s="14">
        <v>7.8598388059634816E-2</v>
      </c>
      <c r="G4" s="14">
        <v>6.894660440667133E-2</v>
      </c>
      <c r="H4" s="14">
        <v>6.894660440667133E-2</v>
      </c>
    </row>
    <row r="5" spans="1:8" x14ac:dyDescent="0.3">
      <c r="A5" t="s">
        <v>28</v>
      </c>
      <c r="B5" t="s">
        <v>33</v>
      </c>
      <c r="C5" s="14">
        <v>2.8139918966137101E-2</v>
      </c>
      <c r="D5" s="14">
        <v>3.4816247582204918E-2</v>
      </c>
      <c r="E5" s="14">
        <v>4.9019607843137081E-2</v>
      </c>
      <c r="F5" s="14">
        <v>4.9019607843137081E-2</v>
      </c>
      <c r="G5" s="14">
        <v>4.6966731898238745E-2</v>
      </c>
      <c r="H5" s="14">
        <v>4.6966731898238967E-2</v>
      </c>
    </row>
    <row r="6" spans="1:8" x14ac:dyDescent="0.3">
      <c r="A6" t="s">
        <v>29</v>
      </c>
      <c r="B6" t="s">
        <v>33</v>
      </c>
      <c r="C6" s="14">
        <v>0.1797467371832322</v>
      </c>
      <c r="D6" s="14">
        <v>0.22750276362993205</v>
      </c>
      <c r="E6" s="14">
        <v>0.20899177148036152</v>
      </c>
      <c r="F6" s="14">
        <v>0.19186928466651065</v>
      </c>
      <c r="G6" s="14">
        <v>0.19921913297775262</v>
      </c>
      <c r="H6" s="14">
        <v>0.1992191329777524</v>
      </c>
    </row>
    <row r="7" spans="1:8" x14ac:dyDescent="0.3">
      <c r="A7" t="s">
        <v>30</v>
      </c>
      <c r="B7" t="s">
        <v>33</v>
      </c>
      <c r="C7" s="14">
        <v>0.34890422911990915</v>
      </c>
      <c r="D7" s="14">
        <v>0.2699999999999998</v>
      </c>
      <c r="E7" s="14">
        <v>0.34000000000000008</v>
      </c>
      <c r="F7" s="14">
        <v>0.33347962513462526</v>
      </c>
      <c r="G7" s="14">
        <v>0.33499999999999974</v>
      </c>
      <c r="H7" s="14">
        <v>0.33499999999999974</v>
      </c>
    </row>
    <row r="8" spans="1:8" x14ac:dyDescent="0.3">
      <c r="A8" t="s">
        <v>31</v>
      </c>
      <c r="B8" t="s">
        <v>33</v>
      </c>
      <c r="C8" s="14">
        <v>1.1266760999298824</v>
      </c>
      <c r="D8" s="14">
        <v>0.40316205533596805</v>
      </c>
      <c r="E8" s="14">
        <v>0.2549800796812749</v>
      </c>
      <c r="F8" s="14">
        <v>0.16831683168316847</v>
      </c>
      <c r="G8" s="14">
        <v>0.13095238095238093</v>
      </c>
      <c r="H8" s="14">
        <v>0.13095238095238115</v>
      </c>
    </row>
    <row r="10" spans="1:8" x14ac:dyDescent="0.3">
      <c r="A10" t="s">
        <v>26</v>
      </c>
      <c r="B10" t="s">
        <v>35</v>
      </c>
      <c r="C10" s="14">
        <v>1.7097031033909582E-2</v>
      </c>
      <c r="D10" s="14">
        <v>0.12144219724876804</v>
      </c>
      <c r="E10" s="14">
        <v>4.5197142710801108E-2</v>
      </c>
      <c r="F10" s="14">
        <v>5.5993071843324138E-2</v>
      </c>
      <c r="G10" s="14">
        <v>5.7266535589569623E-2</v>
      </c>
      <c r="H10" s="14">
        <v>5.7266535589569623E-2</v>
      </c>
    </row>
    <row r="11" spans="1:8" x14ac:dyDescent="0.3">
      <c r="A11" t="s">
        <v>27</v>
      </c>
      <c r="B11" t="s">
        <v>35</v>
      </c>
      <c r="C11" s="14">
        <v>0.49852778471499626</v>
      </c>
      <c r="D11" s="14">
        <v>-0.10375592145870305</v>
      </c>
      <c r="E11" s="14">
        <v>9.3192895757408856E-2</v>
      </c>
      <c r="F11" s="14">
        <v>7.8598388059635038E-2</v>
      </c>
      <c r="G11" s="14">
        <v>6.894660440667133E-2</v>
      </c>
      <c r="H11" s="14">
        <v>6.8946604406671552E-2</v>
      </c>
    </row>
    <row r="12" spans="1:8" x14ac:dyDescent="0.3">
      <c r="A12" t="s">
        <v>28</v>
      </c>
      <c r="B12" t="s">
        <v>35</v>
      </c>
      <c r="C12" s="14">
        <v>7.578622428828985E-2</v>
      </c>
      <c r="D12" s="14">
        <v>3.481624758220514E-2</v>
      </c>
      <c r="E12" s="14">
        <v>4.9019607843137303E-2</v>
      </c>
      <c r="F12" s="14">
        <v>4.9019607843137081E-2</v>
      </c>
      <c r="G12" s="14">
        <v>4.6966731898238523E-2</v>
      </c>
      <c r="H12" s="14">
        <v>4.6966731898238523E-2</v>
      </c>
    </row>
    <row r="13" spans="1:8" x14ac:dyDescent="0.3">
      <c r="A13" t="s">
        <v>29</v>
      </c>
      <c r="B13" t="s">
        <v>35</v>
      </c>
      <c r="C13" s="14">
        <v>-8.99594898529813E-2</v>
      </c>
      <c r="D13" s="14">
        <v>0.22750276362993183</v>
      </c>
      <c r="E13" s="14">
        <v>0.20899177148036152</v>
      </c>
      <c r="F13" s="14">
        <v>0.19186928466651088</v>
      </c>
      <c r="G13" s="14">
        <v>0.1992191329777524</v>
      </c>
      <c r="H13" s="14">
        <v>0.1992191329777524</v>
      </c>
    </row>
    <row r="14" spans="1:8" x14ac:dyDescent="0.3">
      <c r="A14" t="s">
        <v>30</v>
      </c>
      <c r="B14" t="s">
        <v>35</v>
      </c>
      <c r="C14" s="14">
        <v>1.7113374694781593</v>
      </c>
      <c r="D14" s="14">
        <v>0.27000000000000024</v>
      </c>
      <c r="E14" s="14">
        <v>0.33999999999999986</v>
      </c>
      <c r="F14" s="14">
        <v>0.33347962513462526</v>
      </c>
      <c r="G14" s="14">
        <v>0.33499999999999996</v>
      </c>
      <c r="H14" s="14">
        <v>0.33499999999999974</v>
      </c>
    </row>
    <row r="15" spans="1:8" x14ac:dyDescent="0.3">
      <c r="A15" t="s">
        <v>31</v>
      </c>
      <c r="B15" t="s">
        <v>35</v>
      </c>
      <c r="C15" s="14">
        <v>3.8035229531083248</v>
      </c>
      <c r="D15" s="14">
        <v>-0.19204171152386051</v>
      </c>
      <c r="E15" s="14">
        <v>0.25498007968127512</v>
      </c>
      <c r="F15" s="14">
        <v>0.16831683168316824</v>
      </c>
      <c r="G15" s="14">
        <v>0.13095238095238115</v>
      </c>
      <c r="H15" s="14">
        <v>0.13095238095238138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/>
  </sheetViews>
  <sheetFormatPr defaultRowHeight="14.4" x14ac:dyDescent="0.3"/>
  <cols>
    <col min="1" max="1" width="15" bestFit="1" customWidth="1"/>
  </cols>
  <sheetData>
    <row r="2" spans="1:2" x14ac:dyDescent="0.3">
      <c r="A2" t="s">
        <v>36</v>
      </c>
      <c r="B2" s="14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Scenario C_Capacity</vt:lpstr>
      <vt:lpstr>Capacity_Validation</vt:lpstr>
      <vt:lpstr>Capacity_Modeling</vt:lpstr>
      <vt:lpstr>Modeling_Capacity_Upload</vt:lpstr>
      <vt:lpstr>UPP</vt:lpstr>
      <vt:lpstr>CPP</vt:lpstr>
      <vt:lpstr>Demand Modeli`</vt:lpstr>
      <vt:lpstr>Cancelation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Mittal</dc:creator>
  <cp:lastModifiedBy>Utkarsh Mittal</cp:lastModifiedBy>
  <dcterms:created xsi:type="dcterms:W3CDTF">2018-08-11T13:32:22Z</dcterms:created>
  <dcterms:modified xsi:type="dcterms:W3CDTF">2018-10-18T19:48:56Z</dcterms:modified>
</cp:coreProperties>
</file>