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ti/Documents/lecturer/リハオンデマンド/"/>
    </mc:Choice>
  </mc:AlternateContent>
  <xr:revisionPtr revIDLastSave="0" documentId="8_{56B59F60-908A-EE45-A846-F0325CDC78DF}" xr6:coauthVersionLast="47" xr6:coauthVersionMax="47" xr10:uidLastSave="{00000000-0000-0000-0000-000000000000}"/>
  <bookViews>
    <workbookView xWindow="1760" yWindow="1860" windowWidth="27500" windowHeight="16360" xr2:uid="{3EED04CA-A61A-8747-AC2C-8DD3CDF57EA7}"/>
  </bookViews>
  <sheets>
    <sheet name="重回帰" sheetId="2" r:id="rId1"/>
    <sheet name="ロジスティック回帰" sheetId="1" r:id="rId2"/>
    <sheet name="Sheet3" sheetId="3" r:id="rId3"/>
  </sheets>
  <calcPr calcId="18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G2" i="1"/>
  <c r="H5" i="1"/>
  <c r="I5" i="1" s="1"/>
  <c r="E5" i="1" s="1"/>
  <c r="M2" i="1"/>
  <c r="M3" i="1"/>
  <c r="H4" i="1"/>
  <c r="I4" i="1" s="1"/>
  <c r="M4" i="1" s="1"/>
  <c r="L2" i="1"/>
  <c r="L3" i="1"/>
  <c r="K2" i="1"/>
  <c r="K3" i="1"/>
  <c r="J2" i="1"/>
  <c r="J3" i="1"/>
  <c r="H3" i="1"/>
  <c r="I3" i="1" s="1"/>
  <c r="E3" i="1" s="1"/>
  <c r="H2" i="1"/>
  <c r="I2" i="1" s="1"/>
  <c r="E2" i="1" s="1"/>
  <c r="F3" i="2"/>
  <c r="H3" i="2" s="1"/>
  <c r="F4" i="2"/>
  <c r="H4" i="2" s="1"/>
  <c r="A3" i="2"/>
  <c r="A4" i="2" s="1"/>
  <c r="H2" i="2"/>
  <c r="J4" i="1" l="1"/>
  <c r="J5" i="1"/>
  <c r="K5" i="1"/>
  <c r="L5" i="1"/>
  <c r="M5" i="1"/>
  <c r="L4" i="1"/>
  <c r="K4" i="1"/>
  <c r="G5" i="1" l="1"/>
  <c r="G4" i="1"/>
  <c r="G3" i="1"/>
</calcChain>
</file>

<file path=xl/sharedStrings.xml><?xml version="1.0" encoding="utf-8"?>
<sst xmlns="http://schemas.openxmlformats.org/spreadsheetml/2006/main" count="26" uniqueCount="22">
  <si>
    <t>id</t>
    <phoneticPr fontId="3"/>
  </si>
  <si>
    <t>評価1</t>
    <rPh sb="0" eb="2">
      <t xml:space="preserve">ヒョウカ </t>
    </rPh>
    <phoneticPr fontId="3"/>
  </si>
  <si>
    <t>評価2</t>
    <rPh sb="0" eb="2">
      <t xml:space="preserve">ヒョウカ </t>
    </rPh>
    <phoneticPr fontId="3"/>
  </si>
  <si>
    <t>評価3</t>
    <rPh sb="0" eb="2">
      <t xml:space="preserve">ヒョウカ </t>
    </rPh>
    <phoneticPr fontId="3"/>
  </si>
  <si>
    <t>予測</t>
    <rPh sb="0" eb="2">
      <t xml:space="preserve">ヨソク </t>
    </rPh>
    <phoneticPr fontId="3"/>
  </si>
  <si>
    <t>アウトカム</t>
    <phoneticPr fontId="3"/>
  </si>
  <si>
    <t>判別得点</t>
    <rPh sb="0" eb="4">
      <t xml:space="preserve">ハンベツトクテｎ </t>
    </rPh>
    <phoneticPr fontId="3"/>
  </si>
  <si>
    <t>下肢BRS</t>
    <rPh sb="0" eb="2">
      <t xml:space="preserve">カシ </t>
    </rPh>
    <phoneticPr fontId="3"/>
  </si>
  <si>
    <t>SCP点数</t>
    <rPh sb="3" eb="5">
      <t xml:space="preserve">テンスウ </t>
    </rPh>
    <phoneticPr fontId="3"/>
  </si>
  <si>
    <t>FIM運動</t>
    <rPh sb="3" eb="5">
      <t xml:space="preserve">ウンドウ </t>
    </rPh>
    <phoneticPr fontId="3"/>
  </si>
  <si>
    <t>年齢</t>
    <rPh sb="0" eb="2">
      <t xml:space="preserve">ネンレイ </t>
    </rPh>
    <phoneticPr fontId="3"/>
  </si>
  <si>
    <t>残差</t>
    <rPh sb="0" eb="2">
      <t xml:space="preserve">ザンサ </t>
    </rPh>
    <phoneticPr fontId="3"/>
  </si>
  <si>
    <t>予測確率</t>
    <rPh sb="0" eb="4">
      <t xml:space="preserve">ヨソクカクリツ </t>
    </rPh>
    <phoneticPr fontId="3"/>
  </si>
  <si>
    <t>結果</t>
    <rPh sb="0" eb="2">
      <t xml:space="preserve">ケッカ </t>
    </rPh>
    <phoneticPr fontId="3"/>
  </si>
  <si>
    <t>真陰性</t>
    <rPh sb="0" eb="1">
      <t xml:space="preserve">シンインセイ </t>
    </rPh>
    <phoneticPr fontId="3"/>
  </si>
  <si>
    <t>真陽性</t>
    <rPh sb="0" eb="1">
      <t xml:space="preserve">シン </t>
    </rPh>
    <rPh sb="1" eb="3">
      <t xml:space="preserve">ヨウセイ </t>
    </rPh>
    <phoneticPr fontId="3"/>
  </si>
  <si>
    <t>偽陽性</t>
    <rPh sb="0" eb="3">
      <t xml:space="preserve">ギヨウセイ </t>
    </rPh>
    <phoneticPr fontId="3"/>
  </si>
  <si>
    <t>偽陰性</t>
    <rPh sb="0" eb="3">
      <t xml:space="preserve">ギインセイ </t>
    </rPh>
    <phoneticPr fontId="3"/>
  </si>
  <si>
    <t>行ラベル</t>
  </si>
  <si>
    <t>総計</t>
  </si>
  <si>
    <t>個数 / 結果</t>
  </si>
  <si>
    <t>列ラベル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</si>
</sst>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"/>
    <numFmt numFmtId="184" formatCode="#,##0.0;[Red]\-#,##0.0"/>
  </numFmts>
  <fonts count="5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2" fontId="4" fillId="2" borderId="0" xfId="0" applyNumberFormat="1" applyFont="1" applyFill="1">
      <alignment vertical="center"/>
    </xf>
    <xf numFmtId="184" fontId="0" fillId="0" borderId="0" xfId="1" applyNumberFormat="1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4" fillId="2" borderId="0" xfId="0" applyNumberFormat="1" applyFont="1" applyFill="1">
      <alignment vertical="center"/>
    </xf>
  </cellXfs>
  <cellStyles count="2">
    <cellStyle name="桁区切り" xfId="1" builtinId="6"/>
    <cellStyle name="標準" xfId="0" builtinId="0"/>
  </cellStyles>
  <dxfs count="7">
    <dxf>
      <font>
        <strike val="0"/>
        <outline val="0"/>
        <shadow val="0"/>
        <u val="none"/>
        <vertAlign val="baseline"/>
        <sz val="12"/>
        <color theme="0"/>
        <name val="游ゴシック"/>
        <charset val="128"/>
        <scheme val="minor"/>
      </font>
      <numFmt numFmtId="0" formatCode="General"/>
      <fill>
        <patternFill patternType="solid"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游ゴシック"/>
        <charset val="128"/>
        <scheme val="minor"/>
      </font>
      <numFmt numFmtId="0" formatCode="General"/>
      <fill>
        <patternFill patternType="solid"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游ゴシック"/>
        <charset val="128"/>
        <scheme val="minor"/>
      </font>
      <numFmt numFmtId="0" formatCode="General"/>
      <fill>
        <patternFill patternType="solid"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游ゴシック"/>
        <charset val="128"/>
        <scheme val="minor"/>
      </font>
      <numFmt numFmtId="0" formatCode="General"/>
      <fill>
        <patternFill patternType="solid">
          <fgColor indexed="64"/>
          <bgColor theme="0" tint="-0.499984740745262"/>
        </patternFill>
      </fill>
    </dxf>
    <dxf>
      <numFmt numFmtId="184" formatCode="#,##0.0;[Red]\-#,##0.0"/>
    </dxf>
    <dxf>
      <font>
        <strike val="0"/>
        <outline val="0"/>
        <shadow val="0"/>
        <u val="none"/>
        <vertAlign val="baseline"/>
        <sz val="12"/>
        <color theme="0"/>
        <name val="游ゴシック"/>
        <charset val="128"/>
        <scheme val="minor"/>
      </font>
      <numFmt numFmtId="2" formatCode="0.00"/>
      <fill>
        <patternFill patternType="solid">
          <fgColor indexed="64"/>
          <bgColor theme="0" tint="-0.499984740745262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游ゴシック"/>
        <charset val="128"/>
        <scheme val="minor"/>
      </font>
      <fill>
        <patternFill patternType="solid">
          <fgColor indexed="64"/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TI" refreshedDate="45484.826096412035" createdVersion="8" refreshedVersion="8" minRefreshableVersion="3" recordCount="4" xr:uid="{1355757E-9DBA-3149-B6E0-58E0E553B2F8}">
  <cacheSource type="worksheet">
    <worksheetSource name="テーブル2"/>
  </cacheSource>
  <cacheFields count="13">
    <cacheField name="id" numFmtId="0">
      <sharedItems containsSemiMixedTypes="0" containsString="0" containsNumber="1" containsInteger="1" minValue="1" maxValue="4"/>
    </cacheField>
    <cacheField name="評価1" numFmtId="0">
      <sharedItems containsSemiMixedTypes="0" containsString="0" containsNumber="1" containsInteger="1" minValue="40" maxValue="55"/>
    </cacheField>
    <cacheField name="評価2" numFmtId="0">
      <sharedItems containsSemiMixedTypes="0" containsString="0" containsNumber="1" containsInteger="1" minValue="70" maxValue="90"/>
    </cacheField>
    <cacheField name="評価3" numFmtId="0">
      <sharedItems containsSemiMixedTypes="0" containsString="0" containsNumber="1" containsInteger="1" minValue="0" maxValue="1"/>
    </cacheField>
    <cacheField name="予測" numFmtId="0">
      <sharedItems containsSemiMixedTypes="0" containsString="0" containsNumber="1" containsInteger="1" minValue="0" maxValue="1" count="2">
        <n v="0"/>
        <n v="1"/>
      </sharedItems>
    </cacheField>
    <cacheField name="アウトカム" numFmtId="0">
      <sharedItems containsSemiMixedTypes="0" containsString="0" containsNumber="1" containsInteger="1" minValue="0" maxValue="1" count="2">
        <n v="0"/>
        <n v="1"/>
      </sharedItems>
    </cacheField>
    <cacheField name="結果" numFmtId="0">
      <sharedItems/>
    </cacheField>
    <cacheField name="判別得点" numFmtId="0">
      <sharedItems containsSemiMixedTypes="0" containsString="0" containsNumber="1" minValue="-3.5470000000000041" maxValue="3.5009999999999977"/>
    </cacheField>
    <cacheField name="予測確率" numFmtId="2">
      <sharedItems containsSemiMixedTypes="0" containsString="0" containsNumber="1" minValue="2.8004117919323328E-2" maxValue="0.97071620888396493"/>
    </cacheField>
    <cacheField name="真陽性" numFmtId="0">
      <sharedItems/>
    </cacheField>
    <cacheField name="偽陽性" numFmtId="0">
      <sharedItems/>
    </cacheField>
    <cacheField name="真陰性" numFmtId="0">
      <sharedItems/>
    </cacheField>
    <cacheField name="偽陰性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1"/>
    <n v="40"/>
    <n v="90"/>
    <n v="0"/>
    <x v="0"/>
    <x v="0"/>
    <s v="真陰性"/>
    <n v="-1.0590000000000011"/>
    <n v="0.25750060237033873"/>
    <s v=""/>
    <s v=""/>
    <s v="真陰性"/>
    <s v=""/>
  </r>
  <r>
    <n v="2"/>
    <n v="47"/>
    <n v="84"/>
    <n v="0"/>
    <x v="1"/>
    <x v="1"/>
    <s v="真陽性"/>
    <n v="0.3429999999999982"/>
    <n v="0.58491907424518985"/>
    <s v="真陽性"/>
    <s v=""/>
    <s v=""/>
    <s v=""/>
  </r>
  <r>
    <n v="3"/>
    <n v="55"/>
    <n v="90"/>
    <n v="0"/>
    <x v="1"/>
    <x v="0"/>
    <s v="偽陽性"/>
    <n v="3.5009999999999977"/>
    <n v="0.97071620888396493"/>
    <s v=""/>
    <s v="偽陽性"/>
    <s v=""/>
    <s v=""/>
  </r>
  <r>
    <n v="4"/>
    <n v="48"/>
    <n v="70"/>
    <n v="1"/>
    <x v="0"/>
    <x v="1"/>
    <s v="偽陰性"/>
    <n v="-3.5470000000000041"/>
    <n v="2.8004117919323328E-2"/>
    <s v=""/>
    <s v=""/>
    <s v=""/>
    <s v="偽陰性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51DD44-9B49-DB4B-BF0A-1D7CAFDE1D1B}" name="ピボットテーブル2" cacheId="18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D7" firstHeaderRow="1" firstDataRow="2" firstDataCol="1"/>
  <pivotFields count="13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  <pivotField numFmtId="2"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個数 / 結果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ED60F2-5556-B341-B948-5D6D86568A9A}" name="テーブル1" displayName="テーブル1" ref="A1:H4" totalsRowShown="0">
  <autoFilter ref="A1:H4" xr:uid="{D6ED60F2-5556-B341-B948-5D6D86568A9A}"/>
  <tableColumns count="8">
    <tableColumn id="1" xr3:uid="{CBCB3783-89CA-154C-829F-41752AD45EC0}" name="id"/>
    <tableColumn id="2" xr3:uid="{9961EE8C-903F-B04E-8DF2-0FE6A6E72181}" name="下肢BRS"/>
    <tableColumn id="3" xr3:uid="{533F82BF-8F8D-7F4D-8550-12B132C97FE1}" name="SCP点数"/>
    <tableColumn id="4" xr3:uid="{B731CE80-CFF3-E244-9197-917607D74E0A}" name="FIM運動"/>
    <tableColumn id="5" xr3:uid="{2CA3E1E4-46CF-4A4A-ABF4-2C52214BADF7}" name="年齢"/>
    <tableColumn id="6" xr3:uid="{78C8AD27-436B-CD40-91EE-0076BD03CF83}" name="予測">
      <calculatedColumnFormula>94.221-16.034*B2+5.98*C2-0.675*D2+0.557*E2</calculatedColumnFormula>
    </tableColumn>
    <tableColumn id="7" xr3:uid="{45D4CEC1-9BF5-1444-AD48-56AB2DD2C5CA}" name="アウトカム"/>
    <tableColumn id="8" xr3:uid="{155DA813-D21C-A343-BD6B-BB31C5B6F2B0}" name="残差" dataDxfId="4" dataCellStyle="桁区切り">
      <calculatedColumnFormula>G2-F2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E9CF0E-5B87-8D4C-B7E8-948501632A1E}" name="テーブル2" displayName="テーブル2" ref="A1:M5" totalsRowShown="0">
  <autoFilter ref="A1:M5" xr:uid="{40E9CF0E-5B87-8D4C-B7E8-948501632A1E}"/>
  <tableColumns count="13">
    <tableColumn id="1" xr3:uid="{0D8B1127-0D54-DE44-99D7-9A9674AFBB27}" name="id"/>
    <tableColumn id="2" xr3:uid="{112F2D39-56C0-CA45-8489-61BDF62CA8CE}" name="評価1"/>
    <tableColumn id="3" xr3:uid="{8CA3AB1F-91A3-E24A-B089-2023D47A405B}" name="評価2"/>
    <tableColumn id="4" xr3:uid="{43A47154-83C0-664E-B83F-87A372BF89EF}" name="評価3"/>
    <tableColumn id="5" xr3:uid="{345C9813-A369-F247-9484-AB3C86017B80}" name="予測">
      <calculatedColumnFormula>IF(I2&lt;0.5,0,1)</calculatedColumnFormula>
    </tableColumn>
    <tableColumn id="6" xr3:uid="{8D298458-045E-5042-A36A-A08570386FCD}" name="アウトカム"/>
    <tableColumn id="7" xr3:uid="{6B47D9E2-F18A-804B-B988-A7E91934608A}" name="結果">
      <calculatedColumnFormula>J2&amp;K2&amp;L2&amp;M2</calculatedColumnFormula>
    </tableColumn>
    <tableColumn id="8" xr3:uid="{7DA0B611-B5C8-FC45-8FC3-7BD417C495C6}" name="判別得点" dataDxfId="6">
      <calculatedColumnFormula>-24.109+0.304*B2+0.121*C2-2.5*D2</calculatedColumnFormula>
    </tableColumn>
    <tableColumn id="9" xr3:uid="{736EA1E5-B65E-624A-B59E-E321E43B58EE}" name="予測確率" dataDxfId="5">
      <calculatedColumnFormula>1/(1+EXP(-1*H2))</calculatedColumnFormula>
    </tableColumn>
    <tableColumn id="10" xr3:uid="{A097CC63-389E-2542-92A6-C3B1892BFB24}" name="真陽性" dataDxfId="3">
      <calculatedColumnFormula>IF(AND(E2=1,F2=1),$J$1,"")</calculatedColumnFormula>
    </tableColumn>
    <tableColumn id="11" xr3:uid="{A96E5587-47F8-E748-82DA-8401225E2D17}" name="偽陽性" dataDxfId="2">
      <calculatedColumnFormula>IF(AND(E2=1,F2=0),$K$1,"")</calculatedColumnFormula>
    </tableColumn>
    <tableColumn id="12" xr3:uid="{B8350319-7C6D-FD41-8A8E-389A1C97668D}" name="真陰性" dataDxfId="1">
      <calculatedColumnFormula>IF(AND(E2=0,F2=0),$L$1,"")</calculatedColumnFormula>
    </tableColumn>
    <tableColumn id="13" xr3:uid="{43C01E40-6C6E-AE4A-A648-C394B2DF9101}" name="偽陰性" dataDxfId="0">
      <calculatedColumnFormula>IF(AND(E2=0,F2=1),$M$1,"")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F2C2-D9E2-7D42-90DC-FC030EF922DE}">
  <dimension ref="A1:H4"/>
  <sheetViews>
    <sheetView tabSelected="1" workbookViewId="0">
      <selection activeCell="F3" sqref="F3"/>
    </sheetView>
  </sheetViews>
  <sheetFormatPr baseColWidth="10" defaultRowHeight="20"/>
  <cols>
    <col min="7" max="7" width="11.5703125" customWidth="1"/>
  </cols>
  <sheetData>
    <row r="1" spans="1:8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4</v>
      </c>
      <c r="G1" t="s">
        <v>5</v>
      </c>
      <c r="H1" t="s">
        <v>11</v>
      </c>
    </row>
    <row r="2" spans="1:8">
      <c r="A2">
        <v>1</v>
      </c>
      <c r="B2">
        <v>3</v>
      </c>
      <c r="C2">
        <v>1</v>
      </c>
      <c r="D2">
        <v>55</v>
      </c>
      <c r="E2">
        <v>61</v>
      </c>
      <c r="F2" s="1">
        <f>94.221-16.034*B2+5.98*C2-0.675*D2+0.557*E2</f>
        <v>48.951000000000008</v>
      </c>
      <c r="G2">
        <v>55</v>
      </c>
      <c r="H2" s="5">
        <f>G2-F2</f>
        <v>6.0489999999999924</v>
      </c>
    </row>
    <row r="3" spans="1:8">
      <c r="A3">
        <f>A2+1</f>
        <v>2</v>
      </c>
      <c r="B3">
        <v>4</v>
      </c>
      <c r="C3">
        <v>1</v>
      </c>
      <c r="D3">
        <v>61</v>
      </c>
      <c r="E3">
        <v>70</v>
      </c>
      <c r="F3" s="1">
        <f t="shared" ref="F3:F4" si="0">94.221-16.034*B3+5.98*C3-0.675*D3+0.557*E3</f>
        <v>33.88000000000001</v>
      </c>
      <c r="G3">
        <v>40</v>
      </c>
      <c r="H3" s="5">
        <f t="shared" ref="H3:H4" si="1">G3-F3</f>
        <v>6.1199999999999903</v>
      </c>
    </row>
    <row r="4" spans="1:8">
      <c r="A4">
        <f t="shared" ref="A4" si="2">A3+1</f>
        <v>3</v>
      </c>
      <c r="B4">
        <v>2</v>
      </c>
      <c r="C4">
        <v>1.5</v>
      </c>
      <c r="D4">
        <v>40</v>
      </c>
      <c r="E4">
        <v>85</v>
      </c>
      <c r="F4" s="1">
        <f t="shared" si="0"/>
        <v>91.468000000000018</v>
      </c>
      <c r="G4">
        <v>76</v>
      </c>
      <c r="H4" s="5">
        <f t="shared" si="1"/>
        <v>-15.468000000000018</v>
      </c>
    </row>
  </sheetData>
  <phoneticPr fontId="3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F011-A119-5244-86B6-DDEFF2ACB9F7}">
  <dimension ref="A1:M5"/>
  <sheetViews>
    <sheetView workbookViewId="0">
      <selection activeCell="J2" sqref="J2"/>
    </sheetView>
  </sheetViews>
  <sheetFormatPr baseColWidth="10" defaultRowHeight="20"/>
  <cols>
    <col min="6" max="6" width="11.57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s="2" t="s">
        <v>6</v>
      </c>
      <c r="I1" s="3" t="s">
        <v>12</v>
      </c>
      <c r="J1" s="3" t="s">
        <v>15</v>
      </c>
      <c r="K1" s="3" t="s">
        <v>16</v>
      </c>
      <c r="L1" s="3" t="s">
        <v>14</v>
      </c>
      <c r="M1" s="3" t="s">
        <v>17</v>
      </c>
    </row>
    <row r="2" spans="1:13">
      <c r="A2">
        <v>1</v>
      </c>
      <c r="B2">
        <v>40</v>
      </c>
      <c r="C2">
        <v>90</v>
      </c>
      <c r="D2">
        <v>0</v>
      </c>
      <c r="E2">
        <f>IF(I2&lt;0.5,0,1)</f>
        <v>0</v>
      </c>
      <c r="F2">
        <v>0</v>
      </c>
      <c r="G2" t="str">
        <f>J2&amp;K2&amp;L2&amp;M2</f>
        <v>真陰性</v>
      </c>
      <c r="H2" s="3">
        <f>-24.109+0.304*B2+0.121*C2-2.5*D2</f>
        <v>-1.0590000000000011</v>
      </c>
      <c r="I2" s="4">
        <f>1/(1+EXP(-1*H2))</f>
        <v>0.25750060237033873</v>
      </c>
      <c r="J2" s="3" t="str">
        <f t="shared" ref="J2:J3" si="0">IF(AND(E2=1,F2=1),$J$1,"")</f>
        <v/>
      </c>
      <c r="K2" s="3" t="str">
        <f t="shared" ref="K2:K3" si="1">IF(AND(E2=1,F2=0),$K$1,"")</f>
        <v/>
      </c>
      <c r="L2" s="3" t="str">
        <f t="shared" ref="L2:L3" si="2">IF(AND(E2=0,F2=0),$L$1,"")</f>
        <v>真陰性</v>
      </c>
      <c r="M2" s="3" t="str">
        <f t="shared" ref="M2:M4" si="3">IF(AND(E2=0,F2=1),$M$1,"")</f>
        <v/>
      </c>
    </row>
    <row r="3" spans="1:13">
      <c r="A3">
        <v>2</v>
      </c>
      <c r="B3">
        <v>47</v>
      </c>
      <c r="C3">
        <v>84</v>
      </c>
      <c r="D3">
        <v>0</v>
      </c>
      <c r="E3">
        <f>IF(I3&lt;0.5,0,1)</f>
        <v>1</v>
      </c>
      <c r="F3">
        <v>1</v>
      </c>
      <c r="G3" t="str">
        <f>J3&amp;K3&amp;L3&amp;M3</f>
        <v>真陽性</v>
      </c>
      <c r="H3" s="3">
        <f>-24.109+0.304*B3+0.121*C3-2.5*D3</f>
        <v>0.3429999999999982</v>
      </c>
      <c r="I3" s="4">
        <f>1/(1+EXP(-1*H3))</f>
        <v>0.58491907424518985</v>
      </c>
      <c r="J3" s="3" t="str">
        <f t="shared" si="0"/>
        <v>真陽性</v>
      </c>
      <c r="K3" s="3" t="str">
        <f t="shared" si="1"/>
        <v/>
      </c>
      <c r="L3" s="3" t="str">
        <f t="shared" si="2"/>
        <v/>
      </c>
      <c r="M3" s="3" t="str">
        <f t="shared" si="3"/>
        <v/>
      </c>
    </row>
    <row r="4" spans="1:13">
      <c r="A4">
        <v>3</v>
      </c>
      <c r="B4">
        <v>55</v>
      </c>
      <c r="C4">
        <v>90</v>
      </c>
      <c r="D4">
        <v>0</v>
      </c>
      <c r="E4">
        <v>1</v>
      </c>
      <c r="F4">
        <v>0</v>
      </c>
      <c r="G4" t="str">
        <f>J4&amp;K4&amp;L4&amp;M4</f>
        <v>偽陽性</v>
      </c>
      <c r="H4" s="3">
        <f>-24.109+0.304*B4+0.121*C4-2.5*D4</f>
        <v>3.5009999999999977</v>
      </c>
      <c r="I4" s="4">
        <f>1/(1+EXP(-1*H4))</f>
        <v>0.97071620888396493</v>
      </c>
      <c r="J4" s="9" t="str">
        <f>IF(AND(E4=1,F4=1),$J$1,"")</f>
        <v/>
      </c>
      <c r="K4" s="9" t="str">
        <f>IF(AND(E4=1,F4=0),$K$1,"")</f>
        <v>偽陽性</v>
      </c>
      <c r="L4" s="9" t="str">
        <f>IF(AND(E4=0,F4=0),$L$1,"")</f>
        <v/>
      </c>
      <c r="M4" s="3" t="str">
        <f t="shared" si="3"/>
        <v/>
      </c>
    </row>
    <row r="5" spans="1:13">
      <c r="A5">
        <v>4</v>
      </c>
      <c r="B5">
        <v>48</v>
      </c>
      <c r="C5">
        <v>70</v>
      </c>
      <c r="D5">
        <v>1</v>
      </c>
      <c r="E5">
        <f>IF(I5&lt;0.5,0,1)</f>
        <v>0</v>
      </c>
      <c r="F5">
        <v>1</v>
      </c>
      <c r="G5" t="str">
        <f>J5&amp;K5&amp;L5&amp;M5</f>
        <v>偽陰性</v>
      </c>
      <c r="H5" s="3">
        <f>-24.109+0.304*B5+0.121*C5-2.5*D5</f>
        <v>-3.5470000000000041</v>
      </c>
      <c r="I5" s="4">
        <f>1/(1+EXP(-1*H5))</f>
        <v>2.8004117919323328E-2</v>
      </c>
      <c r="J5" s="9" t="str">
        <f>IF(AND(E5=1,F5=1),$J$1,"")</f>
        <v/>
      </c>
      <c r="K5" s="9" t="str">
        <f>IF(AND(E5=1,F5=0),$K$1,"")</f>
        <v/>
      </c>
      <c r="L5" s="9" t="str">
        <f>IF(AND(E5=0,F5=0),$L$1,"")</f>
        <v/>
      </c>
      <c r="M5" s="9" t="str">
        <f>IF(AND(E5=0,F5=1),$M$1,"")</f>
        <v>偽陰性</v>
      </c>
    </row>
  </sheetData>
  <phoneticPr fontId="3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B7627-0767-0043-BD49-7A2117D84A6B}">
  <dimension ref="A3:D7"/>
  <sheetViews>
    <sheetView workbookViewId="0">
      <selection activeCell="F4" sqref="F4"/>
    </sheetView>
  </sheetViews>
  <sheetFormatPr baseColWidth="10" defaultRowHeight="20"/>
  <cols>
    <col min="1" max="2" width="10.7109375" bestFit="1" customWidth="1"/>
    <col min="3" max="3" width="2.7109375" bestFit="1" customWidth="1"/>
    <col min="4" max="4" width="5.140625" bestFit="1" customWidth="1"/>
  </cols>
  <sheetData>
    <row r="3" spans="1:4">
      <c r="A3" s="6" t="s">
        <v>20</v>
      </c>
      <c r="B3" s="6" t="s">
        <v>21</v>
      </c>
    </row>
    <row r="4" spans="1:4">
      <c r="A4" s="6" t="s">
        <v>18</v>
      </c>
      <c r="B4">
        <v>0</v>
      </c>
      <c r="C4">
        <v>1</v>
      </c>
      <c r="D4" t="s">
        <v>19</v>
      </c>
    </row>
    <row r="5" spans="1:4">
      <c r="A5" s="7">
        <v>0</v>
      </c>
      <c r="B5" s="8">
        <v>1</v>
      </c>
      <c r="C5" s="8">
        <v>1</v>
      </c>
      <c r="D5" s="8">
        <v>2</v>
      </c>
    </row>
    <row r="6" spans="1:4">
      <c r="A6" s="7">
        <v>1</v>
      </c>
      <c r="B6" s="8">
        <v>1</v>
      </c>
      <c r="C6" s="8">
        <v>1</v>
      </c>
      <c r="D6" s="8">
        <v>2</v>
      </c>
    </row>
    <row r="7" spans="1:4">
      <c r="A7" s="7" t="s">
        <v>19</v>
      </c>
      <c r="B7" s="8">
        <v>2</v>
      </c>
      <c r="C7" s="8">
        <v>2</v>
      </c>
      <c r="D7" s="8">
        <v>4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重回帰</vt:lpstr>
      <vt:lpstr>ロジスティック回帰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達仁 光安</dc:creator>
  <cp:lastModifiedBy>達仁 光安</cp:lastModifiedBy>
  <dcterms:created xsi:type="dcterms:W3CDTF">2024-07-11T10:24:19Z</dcterms:created>
  <dcterms:modified xsi:type="dcterms:W3CDTF">2024-07-11T10:51:12Z</dcterms:modified>
</cp:coreProperties>
</file>