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os\Pesquisa\MBA-Renata\Resultados\R\"/>
    </mc:Choice>
  </mc:AlternateContent>
  <bookViews>
    <workbookView xWindow="0" yWindow="0" windowWidth="9600" windowHeight="3990" activeTab="1"/>
  </bookViews>
  <sheets>
    <sheet name="Gerais" sheetId="1" r:id="rId1"/>
    <sheet name="Clima" sheetId="2" r:id="rId2"/>
  </sheets>
  <definedNames>
    <definedName name="_1" localSheetId="1">Clima!$A$1:$B$3</definedName>
    <definedName name="_1" localSheetId="0">Gerais!$A$1:$B$7</definedName>
    <definedName name="_10" localSheetId="0">Gerais!$A$66:$B$68</definedName>
    <definedName name="_11" localSheetId="0">Gerais!$A$70:$B$72</definedName>
    <definedName name="_12" localSheetId="0">Gerais!$A$74:$C$82</definedName>
    <definedName name="_13" localSheetId="0">Gerais!$A$84:$B$86</definedName>
    <definedName name="_14" localSheetId="0">Gerais!$A$88:$B$90</definedName>
    <definedName name="_2" localSheetId="1">Clima!$A$5:$B$8</definedName>
    <definedName name="_2" localSheetId="0">Gerais!$A$9:$B$21</definedName>
    <definedName name="_3" localSheetId="1">Clima!$A$10:$B$15</definedName>
    <definedName name="_3" localSheetId="0">Gerais!$A$23:$B$24</definedName>
    <definedName name="_4" localSheetId="1">Clima!$A$17:$K$21</definedName>
    <definedName name="_4" localSheetId="0">Gerais!$A$26:$B$32</definedName>
    <definedName name="_5_1" localSheetId="0">Gerais!$A$34:$C$40</definedName>
    <definedName name="_6" localSheetId="0">Gerais!$A$42:$C$46</definedName>
    <definedName name="_7" localSheetId="0">Gerais!$A$48:$C$54</definedName>
    <definedName name="_8" localSheetId="0">Gerais!$A$56:$B$58</definedName>
    <definedName name="_9" localSheetId="0">Gerais!$A$60:$B$64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N26" i="1"/>
  <c r="N25" i="1"/>
  <c r="E30" i="1"/>
  <c r="E19" i="1"/>
  <c r="E14" i="1"/>
  <c r="E13" i="1"/>
  <c r="N9" i="1"/>
  <c r="N8" i="1"/>
  <c r="E12" i="1"/>
  <c r="N10" i="1"/>
  <c r="N7" i="1"/>
  <c r="F39" i="2" l="1"/>
  <c r="F38" i="2"/>
  <c r="F37" i="2"/>
  <c r="F33" i="2"/>
  <c r="F32" i="2"/>
  <c r="F31" i="2"/>
  <c r="F42" i="2"/>
  <c r="F41" i="2"/>
  <c r="F40" i="2"/>
  <c r="F36" i="2"/>
  <c r="F35" i="2"/>
  <c r="F34" i="2"/>
  <c r="B22" i="2"/>
  <c r="C22" i="2"/>
  <c r="F56" i="2" s="1"/>
  <c r="D22" i="2"/>
  <c r="E22" i="2"/>
  <c r="F62" i="2" s="1"/>
  <c r="F22" i="2"/>
  <c r="G22" i="2"/>
  <c r="H22" i="2"/>
  <c r="I22" i="2"/>
  <c r="F59" i="2" s="1"/>
  <c r="J22" i="2"/>
  <c r="F65" i="2" s="1"/>
  <c r="B23" i="2"/>
  <c r="C23" i="2"/>
  <c r="F57" i="2" s="1"/>
  <c r="D23" i="2"/>
  <c r="E23" i="2"/>
  <c r="F63" i="2" s="1"/>
  <c r="F23" i="2"/>
  <c r="G23" i="2"/>
  <c r="H23" i="2"/>
  <c r="I23" i="2"/>
  <c r="F60" i="2" s="1"/>
  <c r="J23" i="2"/>
  <c r="F66" i="2" s="1"/>
  <c r="B24" i="2"/>
  <c r="C24" i="2"/>
  <c r="F58" i="2" s="1"/>
  <c r="D24" i="2"/>
  <c r="E24" i="2"/>
  <c r="F64" i="2" s="1"/>
  <c r="F24" i="2"/>
  <c r="G24" i="2"/>
  <c r="H24" i="2"/>
  <c r="I24" i="2"/>
  <c r="F61" i="2" s="1"/>
  <c r="J24" i="2"/>
  <c r="F67" i="2" s="1"/>
  <c r="K24" i="2"/>
  <c r="F55" i="2" s="1"/>
  <c r="K23" i="2"/>
  <c r="F54" i="2" s="1"/>
  <c r="K22" i="2"/>
  <c r="F53" i="2" s="1"/>
  <c r="F52" i="2"/>
  <c r="F51" i="2"/>
  <c r="F50" i="2"/>
  <c r="F49" i="2"/>
  <c r="F30" i="2"/>
  <c r="F29" i="2" s="1"/>
  <c r="F28" i="2"/>
  <c r="F27" i="2" s="1"/>
  <c r="N18" i="1"/>
  <c r="N17" i="1"/>
  <c r="N16" i="1"/>
  <c r="N15" i="1"/>
  <c r="N40" i="1"/>
  <c r="N39" i="1" s="1"/>
  <c r="N38" i="1"/>
  <c r="N37" i="1" s="1"/>
  <c r="N36" i="1"/>
  <c r="N35" i="1" s="1"/>
  <c r="N34" i="1"/>
  <c r="N33" i="1" s="1"/>
  <c r="F44" i="1"/>
  <c r="N28" i="1" s="1"/>
  <c r="N27" i="1" s="1"/>
  <c r="F45" i="1"/>
  <c r="N30" i="1" s="1"/>
  <c r="N29" i="1" s="1"/>
  <c r="F46" i="1"/>
  <c r="N32" i="1" s="1"/>
  <c r="N31" i="1" s="1"/>
  <c r="F43" i="1"/>
  <c r="F37" i="1"/>
  <c r="N24" i="1" s="1"/>
  <c r="N23" i="1" s="1"/>
  <c r="F38" i="1"/>
  <c r="F39" i="1"/>
  <c r="F36" i="1"/>
  <c r="N22" i="1" s="1"/>
  <c r="N21" i="1" s="1"/>
  <c r="F35" i="1"/>
  <c r="N20" i="1" s="1"/>
  <c r="N19" i="1" s="1"/>
  <c r="E20" i="1" l="1"/>
  <c r="E31" i="1"/>
  <c r="N12" i="1" l="1"/>
  <c r="N13" i="1"/>
  <c r="N11" i="1"/>
  <c r="N14" i="1"/>
</calcChain>
</file>

<file path=xl/connections.xml><?xml version="1.0" encoding="utf-8"?>
<connections xmlns="http://schemas.openxmlformats.org/spreadsheetml/2006/main">
  <connection id="1" name="1" type="6" refreshedVersion="5" background="1" saveData="1">
    <textPr codePage="850" sourceFile="Z:\Documentos\Pesquisa\MBA-Renata\Resultados\R\Gerais\1.csv" decimal="," thousands="." comma="1">
      <textFields count="2">
        <textField/>
        <textField/>
      </textFields>
    </textPr>
  </connection>
  <connection id="2" name="10" type="6" refreshedVersion="5" background="1" saveData="1">
    <textPr codePage="65001" sourceFile="Z:\Documentos\Pesquisa\MBA-Renata\Resultados\R\Gerais\10.csv" decimal="," thousands="." tab="0" comma="1">
      <textFields count="2">
        <textField/>
        <textField/>
      </textFields>
    </textPr>
  </connection>
  <connection id="3" name="11" type="6" refreshedVersion="5" background="1" saveData="1">
    <textPr codePage="65001" sourceFile="Z:\Documentos\Pesquisa\MBA-Renata\Resultados\R\Gerais\11.csv" decimal="," thousands="." tab="0" comma="1">
      <textFields count="2">
        <textField/>
        <textField/>
      </textFields>
    </textPr>
  </connection>
  <connection id="4" name="12" type="6" refreshedVersion="5" background="1" saveData="1">
    <textPr sourceFile="Z:\Documentos\Pesquisa\MBA-Renata\Resultados\R\Gerais\12.csv" decimal="," thousands="." tab="0" comma="1">
      <textFields count="3">
        <textField/>
        <textField/>
        <textField/>
      </textFields>
    </textPr>
  </connection>
  <connection id="5" name="13" type="6" refreshedVersion="5" background="1" saveData="1">
    <textPr codePage="65001" sourceFile="Z:\Documentos\Pesquisa\MBA-Renata\Resultados\R\Gerais\13.csv" decimal="," thousands="." tab="0" comma="1">
      <textFields count="2">
        <textField/>
        <textField/>
      </textFields>
    </textPr>
  </connection>
  <connection id="6" name="14" type="6" refreshedVersion="5" background="1" saveData="1">
    <textPr codePage="65001" sourceFile="Z:\Documentos\Pesquisa\MBA-Renata\Resultados\R\Gerais\14.csv" decimal="," thousands="." tab="0" comma="1">
      <textFields count="2">
        <textField/>
        <textField/>
      </textFields>
    </textPr>
  </connection>
  <connection id="7" name="15" type="6" refreshedVersion="5" background="1" saveData="1">
    <textPr codePage="65001" sourceFile="Z:\Documentos\Pesquisa\MBA-Renata\Resultados\R\Clima\1.csv" decimal="," thousands="." tab="0" comma="1">
      <textFields count="2">
        <textField/>
        <textField/>
      </textFields>
    </textPr>
  </connection>
  <connection id="8" name="2" type="6" refreshedVersion="5" background="1" saveData="1">
    <textPr sourceFile="Z:\Documentos\Pesquisa\MBA-Renata\Resultados\R\Gerais\2.csv" decimal="," thousands="." tab="0" comma="1">
      <textFields count="2">
        <textField/>
        <textField/>
      </textFields>
    </textPr>
  </connection>
  <connection id="9" name="21" type="6" refreshedVersion="5" background="1" saveData="1">
    <textPr codePage="65001" sourceFile="Z:\Documentos\Pesquisa\MBA-Renata\Resultados\R\Clima\2.csv" decimal="," thousands="." tab="0" comma="1">
      <textFields count="2">
        <textField/>
        <textField/>
      </textFields>
    </textPr>
  </connection>
  <connection id="10" name="3" type="6" refreshedVersion="5" background="1" saveData="1">
    <textPr codePage="65001" sourceFile="Z:\Documentos\Pesquisa\MBA-Renata\Resultados\R\Gerais\3.csv" decimal="," thousands="." tab="0" comma="1">
      <textFields count="2">
        <textField/>
        <textField/>
      </textFields>
    </textPr>
  </connection>
  <connection id="11" name="31" type="6" refreshedVersion="5" background="1" saveData="1">
    <textPr codePage="65001" sourceFile="Z:\Documentos\Pesquisa\MBA-Renata\Resultados\R\Clima\3.csv" decimal="," thousands="." tab="0" comma="1">
      <textFields count="2">
        <textField/>
        <textField/>
      </textFields>
    </textPr>
  </connection>
  <connection id="12" name="4" type="6" refreshedVersion="5" background="1" saveData="1">
    <textPr codePage="65001" sourceFile="Z:\Documentos\Pesquisa\MBA-Renata\Resultados\R\Gerais\4.csv" decimal="," thousands="." tab="0" comma="1">
      <textFields count="2">
        <textField/>
        <textField/>
      </textFields>
    </textPr>
  </connection>
  <connection id="13" name="41" type="6" refreshedVersion="5" background="1" saveData="1">
    <textPr sourceFile="Z:\Documentos\Pesquisa\MBA-Renata\Resultados\R\Clima\4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5" type="6" refreshedVersion="5" background="1" saveData="1">
    <textPr codePage="65001" sourceFile="Z:\Documentos\Pesquisa\MBA-Renata\Resultados\R\Gerais\5.csv" decimal="," thousands="." tab="0" semicolon="1">
      <textFields count="3">
        <textField/>
        <textField/>
        <textField/>
      </textFields>
    </textPr>
  </connection>
  <connection id="15" name="6" type="6" refreshedVersion="5" background="1" saveData="1">
    <textPr codePage="65001" sourceFile="Z:\Documentos\Pesquisa\MBA-Renata\Resultados\R\Gerais\6.csv" decimal="," thousands="." tab="0" semicolon="1">
      <textFields count="3">
        <textField/>
        <textField/>
        <textField/>
      </textFields>
    </textPr>
  </connection>
  <connection id="16" name="7" type="6" refreshedVersion="5" background="1" saveData="1">
    <textPr codePage="65001" sourceFile="Z:\Documentos\Pesquisa\MBA-Renata\Resultados\R\Gerais\7.csv" decimal="," thousands="." tab="0" semicolon="1">
      <textFields count="3">
        <textField/>
        <textField/>
        <textField/>
      </textFields>
    </textPr>
  </connection>
  <connection id="17" name="8" type="6" refreshedVersion="5" background="1" saveData="1">
    <textPr codePage="65001" sourceFile="Z:\Documentos\Pesquisa\MBA-Renata\Resultados\R\Gerais\8.csv" decimal="," thousands="." tab="0" comma="1">
      <textFields count="2">
        <textField/>
        <textField/>
      </textFields>
    </textPr>
  </connection>
  <connection id="18" name="9" type="6" refreshedVersion="5" background="1" saveData="1">
    <textPr codePage="65001" sourceFile="Z:\Documentos\Pesquisa\MBA-Renata\Resultados\R\Gerais\9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<sst xmlns="http://schemas.openxmlformats.org/spreadsheetml/2006/main" count="316" uniqueCount="198">
  <si>
    <t>Var1</t>
  </si>
  <si>
    <t>Freq</t>
  </si>
  <si>
    <t>Idade</t>
  </si>
  <si>
    <t>NÃ£o possui</t>
  </si>
  <si>
    <t>Consegue ler/escrever</t>
  </si>
  <si>
    <t>Fundamental Incompleto</t>
  </si>
  <si>
    <t>Fundamental Completo</t>
  </si>
  <si>
    <t>MÃ©dio Incompleto</t>
  </si>
  <si>
    <t>MÃ©dio Completo</t>
  </si>
  <si>
    <t>Superior Incompleto</t>
  </si>
  <si>
    <t>Superior Completo</t>
  </si>
  <si>
    <t>Número de anos que trabalha com agropecuária</t>
  </si>
  <si>
    <t>Proprietário</t>
  </si>
  <si>
    <t>Arrendatário</t>
  </si>
  <si>
    <t>Parceiro</t>
  </si>
  <si>
    <t>Meeiro</t>
  </si>
  <si>
    <t>Uso Coletivo</t>
  </si>
  <si>
    <t>Outro</t>
  </si>
  <si>
    <t>Culturas</t>
  </si>
  <si>
    <t>Rendimento</t>
  </si>
  <si>
    <t>Culturas anuais</t>
  </si>
  <si>
    <t>Culturas permanentes</t>
  </si>
  <si>
    <t>Pastagens</t>
  </si>
  <si>
    <t>Benfeitorias</t>
  </si>
  <si>
    <t>NA</t>
  </si>
  <si>
    <t>Total</t>
  </si>
  <si>
    <t>Área</t>
  </si>
  <si>
    <t>Matas e áreas florestais</t>
  </si>
  <si>
    <t>Máquinas; implementos e estrutura</t>
  </si>
  <si>
    <t>Anos de uso</t>
  </si>
  <si>
    <t>Trator</t>
  </si>
  <si>
    <t>Estrutura de irrigação</t>
  </si>
  <si>
    <t>Estufa</t>
  </si>
  <si>
    <t>Máquinas de beneficiamento</t>
  </si>
  <si>
    <t>Produção Pecuária</t>
  </si>
  <si>
    <t>Sim</t>
  </si>
  <si>
    <t>Não</t>
  </si>
  <si>
    <t>Bovinos</t>
  </si>
  <si>
    <t>Caprinos</t>
  </si>
  <si>
    <t>Suínos</t>
  </si>
  <si>
    <t>Galinhas</t>
  </si>
  <si>
    <t>Ovinos</t>
  </si>
  <si>
    <t>Outros</t>
  </si>
  <si>
    <t>Recebeu assistência</t>
  </si>
  <si>
    <t>Não recebeu assistência</t>
  </si>
  <si>
    <t>Raramente (1 vez por ano)</t>
  </si>
  <si>
    <t>Pouco frequente (1 vez por semestre)</t>
  </si>
  <si>
    <t>Frequente (1 vez por mês)</t>
  </si>
  <si>
    <t>Apenas quando precisa</t>
  </si>
  <si>
    <t>Utiliza financiamento</t>
  </si>
  <si>
    <t>Não utiliza</t>
  </si>
  <si>
    <t>Participa de cooperativa</t>
  </si>
  <si>
    <t>Não participa</t>
  </si>
  <si>
    <t>Item</t>
  </si>
  <si>
    <t>Possui</t>
  </si>
  <si>
    <t>Energia elÃ©trica</t>
  </si>
  <si>
    <t>Computador com acesso a internet</t>
  </si>
  <si>
    <t>Internet</t>
  </si>
  <si>
    <t>TV</t>
  </si>
  <si>
    <t>Telefone fixo</t>
  </si>
  <si>
    <t>Telefone celular</t>
  </si>
  <si>
    <t>RÃ¡dio</t>
  </si>
  <si>
    <t>Tv por assinatura</t>
  </si>
  <si>
    <t>Quantidade média</t>
  </si>
  <si>
    <t>Não Possui</t>
  </si>
  <si>
    <t>Variável</t>
  </si>
  <si>
    <t>Descrição</t>
  </si>
  <si>
    <t>Código</t>
  </si>
  <si>
    <t xml:space="preserve">Categoria </t>
  </si>
  <si>
    <t>%</t>
  </si>
  <si>
    <t>Escolaridade</t>
  </si>
  <si>
    <t>Maior grau de escolaridade do respondente</t>
  </si>
  <si>
    <t>Nenhum</t>
  </si>
  <si>
    <t>Fundamental</t>
  </si>
  <si>
    <t>Médio</t>
  </si>
  <si>
    <t>Superior</t>
  </si>
  <si>
    <t>1º grau</t>
  </si>
  <si>
    <t>2º grau</t>
  </si>
  <si>
    <t>&lt; 1º grau</t>
  </si>
  <si>
    <t>3º grau</t>
  </si>
  <si>
    <t>Relação do produtor com propriedade</t>
  </si>
  <si>
    <t>RelProp</t>
  </si>
  <si>
    <t>Temporária</t>
  </si>
  <si>
    <t>Possui culturas agrícolas temporárias na propriedade?</t>
  </si>
  <si>
    <t>Permanentes</t>
  </si>
  <si>
    <t>Possui culturas agrícolas permanentes na propriedade?</t>
  </si>
  <si>
    <t>Possui pastagem na propriedade?</t>
  </si>
  <si>
    <t>Pastagem</t>
  </si>
  <si>
    <t>Irrigação</t>
  </si>
  <si>
    <t>Estufas</t>
  </si>
  <si>
    <t>Beneficiamento</t>
  </si>
  <si>
    <t>Possui trator?</t>
  </si>
  <si>
    <t>Possui estrutura de irrigação?</t>
  </si>
  <si>
    <t>Possuio estufa para cultivo de hortifrutis?</t>
  </si>
  <si>
    <t>Possui máquinas de beneficiamento pós-colheita?</t>
  </si>
  <si>
    <t>Assistência</t>
  </si>
  <si>
    <t>Recebeu assistência técnica?</t>
  </si>
  <si>
    <t xml:space="preserve">Não </t>
  </si>
  <si>
    <t>Crédito</t>
  </si>
  <si>
    <t>Teve acesso a crédito?</t>
  </si>
  <si>
    <t>Associação</t>
  </si>
  <si>
    <t>Participa de associação ou cooperativa?</t>
  </si>
  <si>
    <t>Sucessão</t>
  </si>
  <si>
    <t>Alguém próximo irá continuar na atividade após o produtor se aposentar?</t>
  </si>
  <si>
    <t xml:space="preserve">Município </t>
  </si>
  <si>
    <t>Município no qual a propriedade está localizada</t>
  </si>
  <si>
    <t>Bom Princípio</t>
  </si>
  <si>
    <t>Feliz</t>
  </si>
  <si>
    <t>São José do Hortêncio</t>
  </si>
  <si>
    <t>São Sebastião do Caí</t>
  </si>
  <si>
    <t>Tamanho da propriedade</t>
  </si>
  <si>
    <t>Até 1 hectare</t>
  </si>
  <si>
    <t>1 a 2 hectares</t>
  </si>
  <si>
    <t>2 a 5 hectares</t>
  </si>
  <si>
    <t>mais de 5 hectares</t>
  </si>
  <si>
    <t>Não sei, nunca ouvi falar disso</t>
  </si>
  <si>
    <t>Sim, com certerza</t>
  </si>
  <si>
    <t>Sim, talvez</t>
  </si>
  <si>
    <t>Não, talvez não</t>
  </si>
  <si>
    <t>Não de modo nenhum</t>
  </si>
  <si>
    <t>Não sei responder</t>
  </si>
  <si>
    <t>Risco</t>
  </si>
  <si>
    <t>Tempestades</t>
  </si>
  <si>
    <t>InundaÃ§Ãµes</t>
  </si>
  <si>
    <t>Seca</t>
  </si>
  <si>
    <t>Geadas</t>
  </si>
  <si>
    <t>Veranicos</t>
  </si>
  <si>
    <t>Insetos</t>
  </si>
  <si>
    <t>Fungos</t>
  </si>
  <si>
    <t>Ventos</t>
  </si>
  <si>
    <t>Granizo</t>
  </si>
  <si>
    <t>Excesso de chuva</t>
  </si>
  <si>
    <t>Baixo</t>
  </si>
  <si>
    <t>Alto</t>
  </si>
  <si>
    <t>Muito Alto</t>
  </si>
  <si>
    <t>mc muda a forma de conduzir...</t>
  </si>
  <si>
    <t>Já ouviu falar de mc...</t>
  </si>
  <si>
    <t>eventos climáticos extremos afetam a produção</t>
  </si>
  <si>
    <t>MudClima</t>
  </si>
  <si>
    <t>Já ouviu falar de mudanças climáticas?</t>
  </si>
  <si>
    <t>As mudanças climáticas vem afetando a sua produção?</t>
  </si>
  <si>
    <t>MCProd</t>
  </si>
  <si>
    <t>EvClEx</t>
  </si>
  <si>
    <t>Eventos climáticos extremos vêm ocorrendo por causa das mudanças climáticas?</t>
  </si>
  <si>
    <t>Pequeno</t>
  </si>
  <si>
    <t>Inexistente</t>
  </si>
  <si>
    <t>Elevado</t>
  </si>
  <si>
    <t>Precipitação excessiva</t>
  </si>
  <si>
    <t>Precipitação</t>
  </si>
  <si>
    <t>Sobre o último verão</t>
  </si>
  <si>
    <t>Mais quente</t>
  </si>
  <si>
    <t>Inalterado</t>
  </si>
  <si>
    <t>Mais Frio</t>
  </si>
  <si>
    <t>Sobre o último inverno</t>
  </si>
  <si>
    <t>Temperatura</t>
  </si>
  <si>
    <t>Mais chuvoso</t>
  </si>
  <si>
    <t>Menos chuvoso</t>
  </si>
  <si>
    <t>Qual é o risco da produção ser afetada negativamente por:</t>
  </si>
  <si>
    <t>Inundações</t>
  </si>
  <si>
    <t>Ventos fortes</t>
  </si>
  <si>
    <t>BP</t>
  </si>
  <si>
    <t>FE</t>
  </si>
  <si>
    <t>SJH</t>
  </si>
  <si>
    <t>SSC</t>
  </si>
  <si>
    <t>1G</t>
  </si>
  <si>
    <t>2G</t>
  </si>
  <si>
    <t>3G</t>
  </si>
  <si>
    <t>Out</t>
  </si>
  <si>
    <t>&lt;1G</t>
  </si>
  <si>
    <t>PROP</t>
  </si>
  <si>
    <t>ARR</t>
  </si>
  <si>
    <t>PAR</t>
  </si>
  <si>
    <t>&lt;1ha</t>
  </si>
  <si>
    <t>1a2ha</t>
  </si>
  <si>
    <t>2a5ha</t>
  </si>
  <si>
    <t>&gt;5ha</t>
  </si>
  <si>
    <t>Temp_N</t>
  </si>
  <si>
    <t>Temp_S</t>
  </si>
  <si>
    <t>Perm_N</t>
  </si>
  <si>
    <t>Perm_S</t>
  </si>
  <si>
    <t>Past_N</t>
  </si>
  <si>
    <t>Past_S</t>
  </si>
  <si>
    <t>Trat_N</t>
  </si>
  <si>
    <t>Trat_S</t>
  </si>
  <si>
    <t>Irr_N</t>
  </si>
  <si>
    <t>Irr_S</t>
  </si>
  <si>
    <t>Est_N</t>
  </si>
  <si>
    <t>Est_S</t>
  </si>
  <si>
    <t>Ben_N</t>
  </si>
  <si>
    <t>Ben_S</t>
  </si>
  <si>
    <t>AT_N</t>
  </si>
  <si>
    <t>AT_S</t>
  </si>
  <si>
    <t>Cred_N</t>
  </si>
  <si>
    <t>Cred_S</t>
  </si>
  <si>
    <t>Assoc_N</t>
  </si>
  <si>
    <t>Assoc_S</t>
  </si>
  <si>
    <t>Suce_N</t>
  </si>
  <si>
    <t>Suce_S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</si>
</sst>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4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7" connectionId="1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9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3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" connectionId="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" connectionId="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4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3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_1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0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6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8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4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4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E16" workbookViewId="0">
      <selection activeCell="J33" sqref="J33"/>
    </sheetView>
  </sheetViews>
  <sheetFormatPr defaultRowHeight="15" x14ac:dyDescent="0.25"/>
  <cols>
    <col min="1" max="1" width="44.28515625" bestFit="1" customWidth="1"/>
    <col min="2" max="3" width="12" bestFit="1" customWidth="1"/>
    <col min="9" max="9" width="10.5703125" bestFit="1" customWidth="1"/>
    <col min="11" max="11" width="32.28515625" bestFit="1" customWidth="1"/>
    <col min="12" max="12" width="8.42578125" bestFit="1" customWidth="1"/>
    <col min="13" max="13" width="20.5703125" bestFit="1" customWidth="1"/>
  </cols>
  <sheetData>
    <row r="1" spans="1:14" x14ac:dyDescent="0.25">
      <c r="A1" t="s">
        <v>0</v>
      </c>
      <c r="B1" t="s">
        <v>1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</row>
    <row r="2" spans="1:14" x14ac:dyDescent="0.25">
      <c r="J2" t="s">
        <v>104</v>
      </c>
      <c r="K2" t="s">
        <v>105</v>
      </c>
      <c r="L2" t="s">
        <v>160</v>
      </c>
      <c r="M2" t="s">
        <v>106</v>
      </c>
      <c r="N2" s="2">
        <v>0.37086089999999999</v>
      </c>
    </row>
    <row r="3" spans="1:14" x14ac:dyDescent="0.25">
      <c r="L3" t="s">
        <v>161</v>
      </c>
      <c r="M3" t="s">
        <v>107</v>
      </c>
      <c r="N3" s="2">
        <v>0.18874170000000001</v>
      </c>
    </row>
    <row r="4" spans="1:14" x14ac:dyDescent="0.25">
      <c r="L4" t="s">
        <v>162</v>
      </c>
      <c r="M4" t="s">
        <v>108</v>
      </c>
      <c r="N4" s="2">
        <v>0.1225166</v>
      </c>
    </row>
    <row r="5" spans="1:14" x14ac:dyDescent="0.25">
      <c r="I5" s="3"/>
      <c r="L5" t="s">
        <v>163</v>
      </c>
      <c r="M5" t="s">
        <v>109</v>
      </c>
      <c r="N5" s="2">
        <v>7.9470200000000005E-2</v>
      </c>
    </row>
    <row r="6" spans="1:14" x14ac:dyDescent="0.25">
      <c r="L6" t="s">
        <v>167</v>
      </c>
      <c r="M6" t="s">
        <v>42</v>
      </c>
      <c r="N6" s="2">
        <v>0.2384106</v>
      </c>
    </row>
    <row r="7" spans="1:14" x14ac:dyDescent="0.25">
      <c r="A7" t="s">
        <v>2</v>
      </c>
      <c r="B7" s="1">
        <v>46.96</v>
      </c>
      <c r="J7" t="s">
        <v>70</v>
      </c>
      <c r="K7" t="s">
        <v>71</v>
      </c>
      <c r="L7" t="s">
        <v>168</v>
      </c>
      <c r="M7" t="s">
        <v>78</v>
      </c>
      <c r="N7" s="2">
        <f>E12/$E$20</f>
        <v>0.46026490066225167</v>
      </c>
    </row>
    <row r="8" spans="1:14" x14ac:dyDescent="0.25">
      <c r="L8" t="s">
        <v>164</v>
      </c>
      <c r="M8" t="s">
        <v>76</v>
      </c>
      <c r="N8" s="2">
        <f>E13/$E$20</f>
        <v>0.33443708609271522</v>
      </c>
    </row>
    <row r="9" spans="1:14" x14ac:dyDescent="0.25">
      <c r="A9" t="s">
        <v>0</v>
      </c>
      <c r="B9" t="s">
        <v>1</v>
      </c>
      <c r="L9" t="s">
        <v>165</v>
      </c>
      <c r="M9" t="s">
        <v>77</v>
      </c>
      <c r="N9" s="2">
        <f>E14/$E$20</f>
        <v>0.18874172185430463</v>
      </c>
    </row>
    <row r="10" spans="1:14" x14ac:dyDescent="0.25">
      <c r="A10" t="s">
        <v>3</v>
      </c>
      <c r="B10">
        <v>8</v>
      </c>
      <c r="L10" t="s">
        <v>166</v>
      </c>
      <c r="M10" t="s">
        <v>79</v>
      </c>
      <c r="N10" s="2">
        <f>E19/$E$20</f>
        <v>1.6556291390728478E-2</v>
      </c>
    </row>
    <row r="11" spans="1:14" x14ac:dyDescent="0.25">
      <c r="A11" t="s">
        <v>4</v>
      </c>
      <c r="B11">
        <v>40</v>
      </c>
      <c r="J11" t="s">
        <v>81</v>
      </c>
      <c r="K11" t="s">
        <v>80</v>
      </c>
      <c r="L11" t="s">
        <v>169</v>
      </c>
      <c r="M11" t="s">
        <v>12</v>
      </c>
      <c r="N11" s="2">
        <f>E27/$E$31</f>
        <v>0.76744186046511631</v>
      </c>
    </row>
    <row r="12" spans="1:14" x14ac:dyDescent="0.25">
      <c r="A12" t="s">
        <v>5</v>
      </c>
      <c r="B12">
        <v>91</v>
      </c>
      <c r="D12" t="s">
        <v>72</v>
      </c>
      <c r="E12">
        <f>B12+B11+B10</f>
        <v>139</v>
      </c>
      <c r="L12" t="s">
        <v>170</v>
      </c>
      <c r="M12" t="s">
        <v>13</v>
      </c>
      <c r="N12" s="2">
        <f t="shared" ref="N12:N14" si="0">E28/$E$31</f>
        <v>0.12624584717607973</v>
      </c>
    </row>
    <row r="13" spans="1:14" x14ac:dyDescent="0.25">
      <c r="A13" t="s">
        <v>6</v>
      </c>
      <c r="B13">
        <v>53</v>
      </c>
      <c r="D13" t="s">
        <v>73</v>
      </c>
      <c r="E13">
        <f>B13+B14</f>
        <v>101</v>
      </c>
      <c r="L13" t="s">
        <v>171</v>
      </c>
      <c r="M13" t="s">
        <v>14</v>
      </c>
      <c r="N13" s="2">
        <f t="shared" si="0"/>
        <v>7.6411960132890366E-2</v>
      </c>
    </row>
    <row r="14" spans="1:14" x14ac:dyDescent="0.25">
      <c r="A14" t="s">
        <v>7</v>
      </c>
      <c r="B14">
        <v>48</v>
      </c>
      <c r="D14" t="s">
        <v>74</v>
      </c>
      <c r="E14">
        <f>B19+B20</f>
        <v>57</v>
      </c>
      <c r="L14" t="s">
        <v>167</v>
      </c>
      <c r="M14" t="s">
        <v>42</v>
      </c>
      <c r="N14" s="2">
        <f t="shared" si="0"/>
        <v>2.9900332225913623E-2</v>
      </c>
    </row>
    <row r="15" spans="1:14" x14ac:dyDescent="0.25">
      <c r="J15" t="s">
        <v>26</v>
      </c>
      <c r="K15" t="s">
        <v>110</v>
      </c>
      <c r="L15" t="s">
        <v>172</v>
      </c>
      <c r="M15" t="s">
        <v>111</v>
      </c>
      <c r="N15" s="2">
        <f>50/255</f>
        <v>0.19607843137254902</v>
      </c>
    </row>
    <row r="16" spans="1:14" x14ac:dyDescent="0.25">
      <c r="L16" t="s">
        <v>173</v>
      </c>
      <c r="M16" t="s">
        <v>112</v>
      </c>
      <c r="N16" s="2">
        <f>61/255</f>
        <v>0.23921568627450981</v>
      </c>
    </row>
    <row r="17" spans="1:14" x14ac:dyDescent="0.25">
      <c r="L17" t="s">
        <v>174</v>
      </c>
      <c r="M17" t="s">
        <v>113</v>
      </c>
      <c r="N17" s="2">
        <f>91/255</f>
        <v>0.35686274509803922</v>
      </c>
    </row>
    <row r="18" spans="1:14" x14ac:dyDescent="0.25">
      <c r="L18" t="s">
        <v>175</v>
      </c>
      <c r="M18" t="s">
        <v>114</v>
      </c>
      <c r="N18" s="2">
        <f>53/255</f>
        <v>0.20784313725490197</v>
      </c>
    </row>
    <row r="19" spans="1:14" x14ac:dyDescent="0.25">
      <c r="A19" t="s">
        <v>8</v>
      </c>
      <c r="B19">
        <v>45</v>
      </c>
      <c r="D19" t="s">
        <v>75</v>
      </c>
      <c r="E19">
        <f>B21</f>
        <v>5</v>
      </c>
      <c r="J19" t="s">
        <v>82</v>
      </c>
      <c r="K19" t="s">
        <v>83</v>
      </c>
      <c r="L19" t="s">
        <v>176</v>
      </c>
      <c r="M19" t="s">
        <v>36</v>
      </c>
      <c r="N19" s="2">
        <f>1-N20</f>
        <v>0.35761589403973515</v>
      </c>
    </row>
    <row r="20" spans="1:14" x14ac:dyDescent="0.25">
      <c r="A20" t="s">
        <v>9</v>
      </c>
      <c r="B20">
        <v>12</v>
      </c>
      <c r="D20" t="s">
        <v>25</v>
      </c>
      <c r="E20">
        <f>SUM(E12:E19)</f>
        <v>302</v>
      </c>
      <c r="L20" t="s">
        <v>177</v>
      </c>
      <c r="M20" t="s">
        <v>35</v>
      </c>
      <c r="N20" s="2">
        <f>F35</f>
        <v>0.64238410596026485</v>
      </c>
    </row>
    <row r="21" spans="1:14" x14ac:dyDescent="0.25">
      <c r="A21" t="s">
        <v>10</v>
      </c>
      <c r="B21">
        <v>5</v>
      </c>
      <c r="J21" t="s">
        <v>84</v>
      </c>
      <c r="K21" t="s">
        <v>85</v>
      </c>
      <c r="L21" t="s">
        <v>178</v>
      </c>
      <c r="M21" t="s">
        <v>36</v>
      </c>
      <c r="N21" s="2">
        <f>1-N22</f>
        <v>0.31456953642384111</v>
      </c>
    </row>
    <row r="22" spans="1:14" x14ac:dyDescent="0.25">
      <c r="L22" t="s">
        <v>179</v>
      </c>
      <c r="M22" t="s">
        <v>35</v>
      </c>
      <c r="N22" s="2">
        <f>F36</f>
        <v>0.68543046357615889</v>
      </c>
    </row>
    <row r="23" spans="1:14" x14ac:dyDescent="0.25">
      <c r="A23" t="s">
        <v>0</v>
      </c>
      <c r="B23" t="s">
        <v>1</v>
      </c>
      <c r="J23" t="s">
        <v>87</v>
      </c>
      <c r="K23" t="s">
        <v>86</v>
      </c>
      <c r="L23" t="s">
        <v>180</v>
      </c>
      <c r="M23" t="s">
        <v>36</v>
      </c>
      <c r="N23" s="2">
        <f>1-N24</f>
        <v>0.5927152317880795</v>
      </c>
    </row>
    <row r="24" spans="1:14" x14ac:dyDescent="0.25">
      <c r="A24" t="s">
        <v>11</v>
      </c>
      <c r="B24" s="1">
        <v>33.14</v>
      </c>
      <c r="L24" t="s">
        <v>181</v>
      </c>
      <c r="M24" t="s">
        <v>35</v>
      </c>
      <c r="N24" s="2">
        <f>F37</f>
        <v>0.40728476821192056</v>
      </c>
    </row>
    <row r="25" spans="1:14" x14ac:dyDescent="0.25">
      <c r="J25" t="s">
        <v>30</v>
      </c>
      <c r="K25" t="s">
        <v>91</v>
      </c>
      <c r="L25" t="s">
        <v>182</v>
      </c>
      <c r="M25" t="s">
        <v>36</v>
      </c>
      <c r="N25" s="2">
        <f>1-N26</f>
        <v>0.22516556291390732</v>
      </c>
    </row>
    <row r="26" spans="1:14" x14ac:dyDescent="0.25">
      <c r="A26" t="s">
        <v>0</v>
      </c>
      <c r="B26" t="s">
        <v>1</v>
      </c>
      <c r="L26" t="s">
        <v>183</v>
      </c>
      <c r="M26" t="s">
        <v>35</v>
      </c>
      <c r="N26" s="2">
        <f>F43</f>
        <v>0.77483443708609268</v>
      </c>
    </row>
    <row r="27" spans="1:14" x14ac:dyDescent="0.25">
      <c r="A27" t="s">
        <v>12</v>
      </c>
      <c r="B27">
        <v>231</v>
      </c>
      <c r="D27" t="s">
        <v>12</v>
      </c>
      <c r="E27">
        <v>231</v>
      </c>
      <c r="J27" t="s">
        <v>88</v>
      </c>
      <c r="K27" t="s">
        <v>92</v>
      </c>
      <c r="L27" t="s">
        <v>184</v>
      </c>
      <c r="M27" t="s">
        <v>36</v>
      </c>
      <c r="N27" s="2">
        <f>1-N28</f>
        <v>0.42715231788079466</v>
      </c>
    </row>
    <row r="28" spans="1:14" x14ac:dyDescent="0.25">
      <c r="A28" t="s">
        <v>13</v>
      </c>
      <c r="B28">
        <v>38</v>
      </c>
      <c r="D28" t="s">
        <v>13</v>
      </c>
      <c r="E28">
        <v>38</v>
      </c>
      <c r="L28" t="s">
        <v>185</v>
      </c>
      <c r="M28" t="s">
        <v>35</v>
      </c>
      <c r="N28" s="2">
        <f>F44</f>
        <v>0.57284768211920534</v>
      </c>
    </row>
    <row r="29" spans="1:14" x14ac:dyDescent="0.25">
      <c r="A29" t="s">
        <v>14</v>
      </c>
      <c r="B29">
        <v>23</v>
      </c>
      <c r="D29" t="s">
        <v>14</v>
      </c>
      <c r="E29">
        <v>23</v>
      </c>
      <c r="J29" t="s">
        <v>89</v>
      </c>
      <c r="K29" t="s">
        <v>93</v>
      </c>
      <c r="L29" t="s">
        <v>186</v>
      </c>
      <c r="M29" t="s">
        <v>36</v>
      </c>
      <c r="N29" s="2">
        <f>1-N30</f>
        <v>0.52317880794701987</v>
      </c>
    </row>
    <row r="30" spans="1:14" x14ac:dyDescent="0.25">
      <c r="A30" t="s">
        <v>15</v>
      </c>
      <c r="B30">
        <v>1</v>
      </c>
      <c r="D30" t="s">
        <v>42</v>
      </c>
      <c r="E30">
        <f>SUM(B30:B32)</f>
        <v>9</v>
      </c>
      <c r="L30" t="s">
        <v>187</v>
      </c>
      <c r="M30" t="s">
        <v>35</v>
      </c>
      <c r="N30" s="2">
        <f>F45</f>
        <v>0.47682119205298013</v>
      </c>
    </row>
    <row r="31" spans="1:14" x14ac:dyDescent="0.25">
      <c r="A31" t="s">
        <v>16</v>
      </c>
      <c r="B31">
        <v>2</v>
      </c>
      <c r="D31" t="s">
        <v>25</v>
      </c>
      <c r="E31">
        <f>SUM(E27:E30)</f>
        <v>301</v>
      </c>
      <c r="J31" t="s">
        <v>90</v>
      </c>
      <c r="K31" t="s">
        <v>94</v>
      </c>
      <c r="L31" t="s">
        <v>188</v>
      </c>
      <c r="M31" t="s">
        <v>36</v>
      </c>
      <c r="N31" s="2">
        <f>1-N32</f>
        <v>0.89735099337748347</v>
      </c>
    </row>
    <row r="32" spans="1:14" x14ac:dyDescent="0.25">
      <c r="A32" t="s">
        <v>17</v>
      </c>
      <c r="B32">
        <v>6</v>
      </c>
      <c r="L32" t="s">
        <v>189</v>
      </c>
      <c r="M32" t="s">
        <v>35</v>
      </c>
      <c r="N32" s="2">
        <f>F46</f>
        <v>0.10264900662251655</v>
      </c>
    </row>
    <row r="33" spans="1:14" x14ac:dyDescent="0.25">
      <c r="J33" t="s">
        <v>95</v>
      </c>
      <c r="K33" t="s">
        <v>96</v>
      </c>
      <c r="L33" t="s">
        <v>190</v>
      </c>
      <c r="M33" t="s">
        <v>97</v>
      </c>
      <c r="N33" s="2">
        <f>1-N34</f>
        <v>0.49337748344370858</v>
      </c>
    </row>
    <row r="34" spans="1:14" x14ac:dyDescent="0.25">
      <c r="A34" t="s">
        <v>18</v>
      </c>
      <c r="B34" t="s">
        <v>26</v>
      </c>
      <c r="C34" t="s">
        <v>19</v>
      </c>
      <c r="D34" t="s">
        <v>35</v>
      </c>
      <c r="E34" t="s">
        <v>36</v>
      </c>
      <c r="L34" t="s">
        <v>191</v>
      </c>
      <c r="M34" t="s">
        <v>35</v>
      </c>
      <c r="N34" s="2">
        <f>B57/(B57+B58)</f>
        <v>0.50662251655629142</v>
      </c>
    </row>
    <row r="35" spans="1:14" x14ac:dyDescent="0.25">
      <c r="A35" t="s">
        <v>20</v>
      </c>
      <c r="B35" s="1">
        <v>104.94432989690701</v>
      </c>
      <c r="C35" s="1">
        <v>34380.213541666701</v>
      </c>
      <c r="D35">
        <v>194</v>
      </c>
      <c r="E35">
        <v>108</v>
      </c>
      <c r="F35">
        <f>D35/(D35+E35)</f>
        <v>0.64238410596026485</v>
      </c>
      <c r="J35" t="s">
        <v>98</v>
      </c>
      <c r="K35" t="s">
        <v>99</v>
      </c>
      <c r="L35" t="s">
        <v>192</v>
      </c>
      <c r="M35" t="s">
        <v>97</v>
      </c>
      <c r="N35" s="2">
        <f>1-N36</f>
        <v>0.73666666666666669</v>
      </c>
    </row>
    <row r="36" spans="1:14" x14ac:dyDescent="0.25">
      <c r="A36" t="s">
        <v>21</v>
      </c>
      <c r="B36" s="1">
        <v>1.906038647343</v>
      </c>
      <c r="C36" s="1">
        <v>25234.396984924599</v>
      </c>
      <c r="D36">
        <v>207</v>
      </c>
      <c r="E36">
        <v>95</v>
      </c>
      <c r="F36">
        <f>D36/(D36+E36)</f>
        <v>0.68543046357615889</v>
      </c>
      <c r="L36" t="s">
        <v>193</v>
      </c>
      <c r="M36" t="s">
        <v>35</v>
      </c>
      <c r="N36" s="2">
        <f>B67/(B67+B68)</f>
        <v>0.26333333333333331</v>
      </c>
    </row>
    <row r="37" spans="1:14" x14ac:dyDescent="0.25">
      <c r="A37" t="s">
        <v>22</v>
      </c>
      <c r="B37" s="1">
        <v>1.30243902439024</v>
      </c>
      <c r="C37" s="1">
        <v>15616.666666666701</v>
      </c>
      <c r="D37">
        <v>123</v>
      </c>
      <c r="E37">
        <v>179</v>
      </c>
      <c r="F37">
        <f t="shared" ref="F37:F39" si="1">D37/(D37+E37)</f>
        <v>0.40728476821192056</v>
      </c>
      <c r="J37" t="s">
        <v>100</v>
      </c>
      <c r="K37" t="s">
        <v>101</v>
      </c>
      <c r="L37" t="s">
        <v>194</v>
      </c>
      <c r="M37" t="s">
        <v>97</v>
      </c>
      <c r="N37" s="2">
        <f>1-N38</f>
        <v>0.55629139072847678</v>
      </c>
    </row>
    <row r="38" spans="1:14" x14ac:dyDescent="0.25">
      <c r="A38" t="s">
        <v>27</v>
      </c>
      <c r="B38" s="1">
        <v>1.95298507462687</v>
      </c>
      <c r="C38" s="1">
        <v>3705.9411764705901</v>
      </c>
      <c r="D38">
        <v>134</v>
      </c>
      <c r="E38">
        <v>168</v>
      </c>
      <c r="F38">
        <f t="shared" si="1"/>
        <v>0.44370860927152317</v>
      </c>
      <c r="L38" t="s">
        <v>195</v>
      </c>
      <c r="M38" t="s">
        <v>35</v>
      </c>
      <c r="N38" s="2">
        <f>B71/(B71+B72)</f>
        <v>0.44370860927152317</v>
      </c>
    </row>
    <row r="39" spans="1:14" x14ac:dyDescent="0.25">
      <c r="A39" t="s">
        <v>23</v>
      </c>
      <c r="B39">
        <v>0.46111111111111103</v>
      </c>
      <c r="C39" t="s">
        <v>24</v>
      </c>
      <c r="D39">
        <v>72</v>
      </c>
      <c r="E39">
        <v>230</v>
      </c>
      <c r="F39">
        <f t="shared" si="1"/>
        <v>0.23841059602649006</v>
      </c>
      <c r="J39" t="s">
        <v>102</v>
      </c>
      <c r="K39" t="s">
        <v>103</v>
      </c>
      <c r="L39" t="s">
        <v>196</v>
      </c>
      <c r="M39" t="s">
        <v>97</v>
      </c>
      <c r="N39" s="2">
        <f>1-N40</f>
        <v>0.33222591362126241</v>
      </c>
    </row>
    <row r="40" spans="1:14" x14ac:dyDescent="0.25">
      <c r="A40" t="s">
        <v>25</v>
      </c>
      <c r="B40" s="1">
        <v>4.9490196078431401</v>
      </c>
      <c r="C40" s="1">
        <v>45053.984063745003</v>
      </c>
      <c r="L40" t="s">
        <v>197</v>
      </c>
      <c r="M40" t="s">
        <v>35</v>
      </c>
      <c r="N40" s="2">
        <f>B85/(B85+B86)</f>
        <v>0.66777408637873759</v>
      </c>
    </row>
    <row r="42" spans="1:14" x14ac:dyDescent="0.25">
      <c r="A42" t="s">
        <v>28</v>
      </c>
      <c r="B42" t="s">
        <v>63</v>
      </c>
      <c r="C42" t="s">
        <v>29</v>
      </c>
      <c r="D42" t="s">
        <v>54</v>
      </c>
      <c r="E42" t="s">
        <v>64</v>
      </c>
    </row>
    <row r="43" spans="1:14" x14ac:dyDescent="0.25">
      <c r="A43" t="s">
        <v>30</v>
      </c>
      <c r="B43">
        <v>1.4764957264957299</v>
      </c>
      <c r="C43">
        <v>22.572649572649599</v>
      </c>
      <c r="D43">
        <v>234</v>
      </c>
      <c r="E43">
        <v>68</v>
      </c>
      <c r="F43">
        <f>D43/(D43+E43)</f>
        <v>0.77483443708609268</v>
      </c>
    </row>
    <row r="44" spans="1:14" x14ac:dyDescent="0.25">
      <c r="A44" t="s">
        <v>31</v>
      </c>
      <c r="B44">
        <v>2.71907514450867</v>
      </c>
      <c r="C44">
        <v>21.573964497041398</v>
      </c>
      <c r="D44">
        <v>173</v>
      </c>
      <c r="E44">
        <v>129</v>
      </c>
      <c r="F44">
        <f t="shared" ref="F44:F46" si="2">D44/(D44+E44)</f>
        <v>0.57284768211920534</v>
      </c>
    </row>
    <row r="45" spans="1:14" x14ac:dyDescent="0.25">
      <c r="A45" t="s">
        <v>32</v>
      </c>
      <c r="B45">
        <v>5.6805555555555598</v>
      </c>
      <c r="C45">
        <v>15.9859154929577</v>
      </c>
      <c r="D45">
        <v>144</v>
      </c>
      <c r="E45">
        <v>158</v>
      </c>
      <c r="F45">
        <f t="shared" si="2"/>
        <v>0.47682119205298013</v>
      </c>
    </row>
    <row r="46" spans="1:14" x14ac:dyDescent="0.25">
      <c r="A46" t="s">
        <v>33</v>
      </c>
      <c r="B46">
        <v>2.30645161290323</v>
      </c>
      <c r="C46">
        <v>8.06666666666667</v>
      </c>
      <c r="D46">
        <v>31</v>
      </c>
      <c r="E46">
        <v>271</v>
      </c>
      <c r="F46">
        <f t="shared" si="2"/>
        <v>0.10264900662251655</v>
      </c>
    </row>
    <row r="48" spans="1:14" x14ac:dyDescent="0.25">
      <c r="A48" t="s">
        <v>34</v>
      </c>
      <c r="B48" t="s">
        <v>35</v>
      </c>
      <c r="C48" t="s">
        <v>36</v>
      </c>
    </row>
    <row r="49" spans="1:3" x14ac:dyDescent="0.25">
      <c r="A49" t="s">
        <v>37</v>
      </c>
      <c r="B49">
        <v>147</v>
      </c>
      <c r="C49">
        <v>150</v>
      </c>
    </row>
    <row r="50" spans="1:3" x14ac:dyDescent="0.25">
      <c r="A50" t="s">
        <v>38</v>
      </c>
      <c r="B50">
        <v>21</v>
      </c>
      <c r="C50">
        <v>276</v>
      </c>
    </row>
    <row r="51" spans="1:3" x14ac:dyDescent="0.25">
      <c r="A51" t="s">
        <v>39</v>
      </c>
      <c r="B51">
        <v>86</v>
      </c>
      <c r="C51">
        <v>211</v>
      </c>
    </row>
    <row r="52" spans="1:3" x14ac:dyDescent="0.25">
      <c r="A52" t="s">
        <v>40</v>
      </c>
      <c r="B52">
        <v>136</v>
      </c>
      <c r="C52">
        <v>161</v>
      </c>
    </row>
    <row r="53" spans="1:3" x14ac:dyDescent="0.25">
      <c r="A53" t="s">
        <v>41</v>
      </c>
      <c r="B53">
        <v>12</v>
      </c>
      <c r="C53">
        <v>285</v>
      </c>
    </row>
    <row r="54" spans="1:3" x14ac:dyDescent="0.25">
      <c r="A54" t="s">
        <v>42</v>
      </c>
      <c r="B54">
        <v>0</v>
      </c>
      <c r="C54">
        <v>0</v>
      </c>
    </row>
    <row r="56" spans="1:3" x14ac:dyDescent="0.25">
      <c r="A56" t="s">
        <v>0</v>
      </c>
      <c r="B56" t="s">
        <v>1</v>
      </c>
    </row>
    <row r="57" spans="1:3" x14ac:dyDescent="0.25">
      <c r="A57" t="s">
        <v>43</v>
      </c>
      <c r="B57">
        <v>153</v>
      </c>
    </row>
    <row r="58" spans="1:3" x14ac:dyDescent="0.25">
      <c r="A58" t="s">
        <v>44</v>
      </c>
      <c r="B58">
        <v>149</v>
      </c>
    </row>
    <row r="60" spans="1:3" x14ac:dyDescent="0.25">
      <c r="A60" t="s">
        <v>0</v>
      </c>
      <c r="B60" t="s">
        <v>1</v>
      </c>
    </row>
    <row r="61" spans="1:3" x14ac:dyDescent="0.25">
      <c r="A61" t="s">
        <v>45</v>
      </c>
      <c r="B61">
        <v>14</v>
      </c>
    </row>
    <row r="62" spans="1:3" x14ac:dyDescent="0.25">
      <c r="A62" t="s">
        <v>46</v>
      </c>
      <c r="B62">
        <v>33</v>
      </c>
    </row>
    <row r="63" spans="1:3" x14ac:dyDescent="0.25">
      <c r="A63" t="s">
        <v>47</v>
      </c>
      <c r="B63">
        <v>24</v>
      </c>
    </row>
    <row r="64" spans="1:3" x14ac:dyDescent="0.25">
      <c r="A64" t="s">
        <v>48</v>
      </c>
      <c r="B64">
        <v>96</v>
      </c>
    </row>
    <row r="66" spans="1:3" x14ac:dyDescent="0.25">
      <c r="A66" t="s">
        <v>0</v>
      </c>
      <c r="B66" t="s">
        <v>1</v>
      </c>
    </row>
    <row r="67" spans="1:3" x14ac:dyDescent="0.25">
      <c r="A67" t="s">
        <v>49</v>
      </c>
      <c r="B67">
        <v>79</v>
      </c>
    </row>
    <row r="68" spans="1:3" x14ac:dyDescent="0.25">
      <c r="A68" t="s">
        <v>50</v>
      </c>
      <c r="B68">
        <v>221</v>
      </c>
    </row>
    <row r="70" spans="1:3" x14ac:dyDescent="0.25">
      <c r="A70" t="s">
        <v>0</v>
      </c>
      <c r="B70" t="s">
        <v>1</v>
      </c>
    </row>
    <row r="71" spans="1:3" x14ac:dyDescent="0.25">
      <c r="A71" t="s">
        <v>51</v>
      </c>
      <c r="B71">
        <v>134</v>
      </c>
    </row>
    <row r="72" spans="1:3" x14ac:dyDescent="0.25">
      <c r="A72" t="s">
        <v>52</v>
      </c>
      <c r="B72">
        <v>168</v>
      </c>
    </row>
    <row r="74" spans="1:3" x14ac:dyDescent="0.25">
      <c r="A74" t="s">
        <v>53</v>
      </c>
      <c r="B74" t="s">
        <v>54</v>
      </c>
      <c r="C74" t="s">
        <v>3</v>
      </c>
    </row>
    <row r="75" spans="1:3" x14ac:dyDescent="0.25">
      <c r="A75" t="s">
        <v>55</v>
      </c>
      <c r="B75">
        <v>299</v>
      </c>
      <c r="C75">
        <v>2</v>
      </c>
    </row>
    <row r="76" spans="1:3" x14ac:dyDescent="0.25">
      <c r="A76" t="s">
        <v>56</v>
      </c>
      <c r="B76">
        <v>35</v>
      </c>
      <c r="C76">
        <v>267</v>
      </c>
    </row>
    <row r="77" spans="1:3" x14ac:dyDescent="0.25">
      <c r="A77" t="s">
        <v>57</v>
      </c>
      <c r="B77">
        <v>162</v>
      </c>
      <c r="C77">
        <v>140</v>
      </c>
    </row>
    <row r="78" spans="1:3" x14ac:dyDescent="0.25">
      <c r="A78" t="s">
        <v>58</v>
      </c>
      <c r="B78">
        <v>246</v>
      </c>
      <c r="C78">
        <v>56</v>
      </c>
    </row>
    <row r="79" spans="1:3" x14ac:dyDescent="0.25">
      <c r="A79" t="s">
        <v>59</v>
      </c>
      <c r="B79">
        <v>84</v>
      </c>
      <c r="C79">
        <v>218</v>
      </c>
    </row>
    <row r="80" spans="1:3" x14ac:dyDescent="0.25">
      <c r="A80" t="s">
        <v>60</v>
      </c>
      <c r="B80">
        <v>248</v>
      </c>
      <c r="C80">
        <v>54</v>
      </c>
    </row>
    <row r="81" spans="1:3" x14ac:dyDescent="0.25">
      <c r="A81" t="s">
        <v>61</v>
      </c>
      <c r="B81">
        <v>243</v>
      </c>
      <c r="C81">
        <v>59</v>
      </c>
    </row>
    <row r="82" spans="1:3" x14ac:dyDescent="0.25">
      <c r="A82" t="s">
        <v>62</v>
      </c>
      <c r="B82">
        <v>55</v>
      </c>
      <c r="C82">
        <v>247</v>
      </c>
    </row>
    <row r="84" spans="1:3" x14ac:dyDescent="0.25">
      <c r="A84" t="s">
        <v>0</v>
      </c>
      <c r="B84" t="s">
        <v>1</v>
      </c>
    </row>
    <row r="85" spans="1:3" x14ac:dyDescent="0.25">
      <c r="A85" t="s">
        <v>35</v>
      </c>
      <c r="B85">
        <v>201</v>
      </c>
    </row>
    <row r="86" spans="1:3" x14ac:dyDescent="0.25">
      <c r="A86" t="s">
        <v>36</v>
      </c>
      <c r="B86">
        <v>100</v>
      </c>
    </row>
    <row r="88" spans="1:3" x14ac:dyDescent="0.25">
      <c r="A88" t="s">
        <v>0</v>
      </c>
      <c r="B88" t="s">
        <v>1</v>
      </c>
    </row>
    <row r="89" spans="1:3" x14ac:dyDescent="0.25">
      <c r="A89" t="s">
        <v>35</v>
      </c>
      <c r="B89">
        <v>45</v>
      </c>
    </row>
    <row r="90" spans="1:3" x14ac:dyDescent="0.25">
      <c r="A90" t="s">
        <v>36</v>
      </c>
      <c r="B90"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B7" workbookViewId="0">
      <selection activeCell="C44" sqref="C44"/>
    </sheetView>
  </sheetViews>
  <sheetFormatPr defaultRowHeight="15" x14ac:dyDescent="0.25"/>
  <cols>
    <col min="1" max="1" width="23.85546875" customWidth="1"/>
    <col min="2" max="2" width="12.85546875" bestFit="1" customWidth="1"/>
    <col min="3" max="3" width="73.7109375" bestFit="1" customWidth="1"/>
    <col min="4" max="4" width="5" customWidth="1"/>
    <col min="5" max="5" width="17.42578125" customWidth="1"/>
    <col min="6" max="6" width="9.7109375" bestFit="1" customWidth="1"/>
    <col min="7" max="7" width="7.42578125" customWidth="1"/>
    <col min="8" max="9" width="7.28515625" customWidth="1"/>
    <col min="10" max="10" width="7.7109375" customWidth="1"/>
    <col min="11" max="11" width="16.28515625" bestFit="1" customWidth="1"/>
    <col min="13" max="13" width="28.140625" bestFit="1" customWidth="1"/>
    <col min="14" max="14" width="5" customWidth="1"/>
  </cols>
  <sheetData>
    <row r="1" spans="1:3" x14ac:dyDescent="0.25">
      <c r="A1" t="s">
        <v>0</v>
      </c>
      <c r="B1" t="s">
        <v>1</v>
      </c>
      <c r="C1" t="s">
        <v>136</v>
      </c>
    </row>
    <row r="2" spans="1:3" x14ac:dyDescent="0.25">
      <c r="A2" t="s">
        <v>35</v>
      </c>
      <c r="B2">
        <v>247</v>
      </c>
    </row>
    <row r="3" spans="1:3" x14ac:dyDescent="0.25">
      <c r="A3" t="s">
        <v>36</v>
      </c>
      <c r="B3">
        <v>52</v>
      </c>
    </row>
    <row r="5" spans="1:3" x14ac:dyDescent="0.25">
      <c r="A5" t="s">
        <v>0</v>
      </c>
      <c r="B5" t="s">
        <v>1</v>
      </c>
    </row>
    <row r="6" spans="1:3" x14ac:dyDescent="0.25">
      <c r="A6" t="s">
        <v>35</v>
      </c>
      <c r="B6">
        <v>211</v>
      </c>
      <c r="C6" t="s">
        <v>135</v>
      </c>
    </row>
    <row r="7" spans="1:3" x14ac:dyDescent="0.25">
      <c r="A7" t="s">
        <v>36</v>
      </c>
      <c r="B7">
        <v>72</v>
      </c>
    </row>
    <row r="8" spans="1:3" x14ac:dyDescent="0.25">
      <c r="A8" t="s">
        <v>115</v>
      </c>
      <c r="B8">
        <v>19</v>
      </c>
    </row>
    <row r="10" spans="1:3" x14ac:dyDescent="0.25">
      <c r="A10" t="s">
        <v>0</v>
      </c>
      <c r="B10" t="s">
        <v>1</v>
      </c>
    </row>
    <row r="11" spans="1:3" x14ac:dyDescent="0.25">
      <c r="A11" t="s">
        <v>116</v>
      </c>
      <c r="B11">
        <v>123</v>
      </c>
      <c r="C11" t="s">
        <v>137</v>
      </c>
    </row>
    <row r="12" spans="1:3" x14ac:dyDescent="0.25">
      <c r="A12" t="s">
        <v>117</v>
      </c>
      <c r="B12">
        <v>49</v>
      </c>
    </row>
    <row r="13" spans="1:3" x14ac:dyDescent="0.25">
      <c r="A13" t="s">
        <v>118</v>
      </c>
      <c r="B13">
        <v>55</v>
      </c>
    </row>
    <row r="14" spans="1:3" x14ac:dyDescent="0.25">
      <c r="A14" t="s">
        <v>119</v>
      </c>
      <c r="B14">
        <v>13</v>
      </c>
    </row>
    <row r="15" spans="1:3" x14ac:dyDescent="0.25">
      <c r="A15" t="s">
        <v>120</v>
      </c>
      <c r="B15">
        <v>61</v>
      </c>
    </row>
    <row r="17" spans="1:11" x14ac:dyDescent="0.25">
      <c r="A17" t="s">
        <v>121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128</v>
      </c>
      <c r="I17" t="s">
        <v>129</v>
      </c>
      <c r="J17" t="s">
        <v>130</v>
      </c>
      <c r="K17" t="s">
        <v>131</v>
      </c>
    </row>
    <row r="18" spans="1:11" x14ac:dyDescent="0.25">
      <c r="A18" t="s">
        <v>72</v>
      </c>
      <c r="B18">
        <v>39</v>
      </c>
      <c r="C18">
        <v>128</v>
      </c>
      <c r="D18">
        <v>95</v>
      </c>
      <c r="E18">
        <v>28</v>
      </c>
      <c r="F18">
        <v>76</v>
      </c>
      <c r="G18">
        <v>55</v>
      </c>
      <c r="H18">
        <v>50</v>
      </c>
      <c r="I18">
        <v>37</v>
      </c>
      <c r="J18">
        <v>37</v>
      </c>
      <c r="K18">
        <v>45</v>
      </c>
    </row>
    <row r="19" spans="1:11" x14ac:dyDescent="0.25">
      <c r="A19" t="s">
        <v>132</v>
      </c>
      <c r="B19">
        <v>88</v>
      </c>
      <c r="C19">
        <v>105</v>
      </c>
      <c r="D19">
        <v>144</v>
      </c>
      <c r="E19">
        <v>102</v>
      </c>
      <c r="F19">
        <v>137</v>
      </c>
      <c r="G19">
        <v>147</v>
      </c>
      <c r="H19">
        <v>128</v>
      </c>
      <c r="I19">
        <v>85</v>
      </c>
      <c r="J19">
        <v>92</v>
      </c>
      <c r="K19">
        <v>128</v>
      </c>
    </row>
    <row r="20" spans="1:11" x14ac:dyDescent="0.25">
      <c r="A20" t="s">
        <v>133</v>
      </c>
      <c r="B20">
        <v>125</v>
      </c>
      <c r="C20">
        <v>53</v>
      </c>
      <c r="D20">
        <v>51</v>
      </c>
      <c r="E20">
        <v>122</v>
      </c>
      <c r="F20">
        <v>77</v>
      </c>
      <c r="G20">
        <v>94</v>
      </c>
      <c r="H20">
        <v>105</v>
      </c>
      <c r="I20">
        <v>116</v>
      </c>
      <c r="J20">
        <v>121</v>
      </c>
      <c r="K20">
        <v>97</v>
      </c>
    </row>
    <row r="21" spans="1:11" x14ac:dyDescent="0.25">
      <c r="A21" t="s">
        <v>134</v>
      </c>
      <c r="B21">
        <v>47</v>
      </c>
      <c r="C21">
        <v>13</v>
      </c>
      <c r="D21">
        <v>9</v>
      </c>
      <c r="E21">
        <v>47</v>
      </c>
      <c r="F21">
        <v>9</v>
      </c>
      <c r="G21">
        <v>3</v>
      </c>
      <c r="H21">
        <v>16</v>
      </c>
      <c r="I21">
        <v>61</v>
      </c>
      <c r="J21">
        <v>49</v>
      </c>
      <c r="K21">
        <v>29</v>
      </c>
    </row>
    <row r="22" spans="1:11" x14ac:dyDescent="0.25">
      <c r="A22" s="4" t="s">
        <v>144</v>
      </c>
      <c r="B22">
        <f t="shared" ref="B22:J22" si="0">B19/SUM(B18:B21)</f>
        <v>0.29431438127090304</v>
      </c>
      <c r="C22">
        <f t="shared" si="0"/>
        <v>0.3511705685618729</v>
      </c>
      <c r="D22">
        <f t="shared" si="0"/>
        <v>0.48160535117056857</v>
      </c>
      <c r="E22">
        <f t="shared" si="0"/>
        <v>0.34113712374581939</v>
      </c>
      <c r="F22">
        <f t="shared" si="0"/>
        <v>0.45819397993311034</v>
      </c>
      <c r="G22">
        <f t="shared" si="0"/>
        <v>0.49163879598662208</v>
      </c>
      <c r="H22">
        <f t="shared" si="0"/>
        <v>0.42809364548494983</v>
      </c>
      <c r="I22">
        <f t="shared" si="0"/>
        <v>0.28428093645484948</v>
      </c>
      <c r="J22">
        <f t="shared" si="0"/>
        <v>0.30769230769230771</v>
      </c>
      <c r="K22">
        <f>K19/SUM(K18:K21)</f>
        <v>0.42809364548494983</v>
      </c>
    </row>
    <row r="23" spans="1:11" x14ac:dyDescent="0.25">
      <c r="A23" s="4" t="s">
        <v>145</v>
      </c>
      <c r="B23">
        <f t="shared" ref="B23:J23" si="1">B18/SUM(B18:B21)</f>
        <v>0.13043478260869565</v>
      </c>
      <c r="C23">
        <f t="shared" si="1"/>
        <v>0.42809364548494983</v>
      </c>
      <c r="D23">
        <f t="shared" si="1"/>
        <v>0.31772575250836121</v>
      </c>
      <c r="E23">
        <f t="shared" si="1"/>
        <v>9.3645484949832769E-2</v>
      </c>
      <c r="F23">
        <f t="shared" si="1"/>
        <v>0.25418060200668896</v>
      </c>
      <c r="G23">
        <f t="shared" si="1"/>
        <v>0.18394648829431437</v>
      </c>
      <c r="H23">
        <f t="shared" si="1"/>
        <v>0.16722408026755853</v>
      </c>
      <c r="I23">
        <f t="shared" si="1"/>
        <v>0.12374581939799331</v>
      </c>
      <c r="J23">
        <f t="shared" si="1"/>
        <v>0.12374581939799331</v>
      </c>
      <c r="K23">
        <f>K18/SUM(K18:K21)</f>
        <v>0.15050167224080269</v>
      </c>
    </row>
    <row r="24" spans="1:11" x14ac:dyDescent="0.25">
      <c r="A24" s="4" t="s">
        <v>146</v>
      </c>
      <c r="B24">
        <f t="shared" ref="B24:J24" si="2">(B20+B21)/SUM(B18:B21)</f>
        <v>0.57525083612040129</v>
      </c>
      <c r="C24">
        <f t="shared" si="2"/>
        <v>0.22073578595317725</v>
      </c>
      <c r="D24">
        <f t="shared" si="2"/>
        <v>0.20066889632107024</v>
      </c>
      <c r="E24">
        <f t="shared" si="2"/>
        <v>0.56521739130434778</v>
      </c>
      <c r="F24">
        <f t="shared" si="2"/>
        <v>0.28762541806020064</v>
      </c>
      <c r="G24">
        <f t="shared" si="2"/>
        <v>0.32441471571906355</v>
      </c>
      <c r="H24">
        <f t="shared" si="2"/>
        <v>0.40468227424749165</v>
      </c>
      <c r="I24">
        <f t="shared" si="2"/>
        <v>0.59197324414715724</v>
      </c>
      <c r="J24">
        <f t="shared" si="2"/>
        <v>0.56856187290969895</v>
      </c>
      <c r="K24">
        <f>(K20+K21)/SUM(K18:K21)</f>
        <v>0.42140468227424749</v>
      </c>
    </row>
    <row r="26" spans="1:11" x14ac:dyDescent="0.25">
      <c r="B26" s="4" t="s">
        <v>65</v>
      </c>
      <c r="C26" s="4" t="s">
        <v>66</v>
      </c>
      <c r="D26" s="4" t="s">
        <v>67</v>
      </c>
      <c r="E26" s="4" t="s">
        <v>68</v>
      </c>
      <c r="F26" s="4" t="s">
        <v>69</v>
      </c>
    </row>
    <row r="27" spans="1:11" x14ac:dyDescent="0.25">
      <c r="B27" t="s">
        <v>138</v>
      </c>
      <c r="C27" t="s">
        <v>139</v>
      </c>
      <c r="D27">
        <v>0</v>
      </c>
      <c r="E27" t="s">
        <v>36</v>
      </c>
      <c r="F27" s="2">
        <f>1-F28</f>
        <v>0.17391304347826086</v>
      </c>
    </row>
    <row r="28" spans="1:11" x14ac:dyDescent="0.25">
      <c r="D28">
        <v>1</v>
      </c>
      <c r="E28" t="s">
        <v>35</v>
      </c>
      <c r="F28" s="2">
        <f>247/(247+52)</f>
        <v>0.82608695652173914</v>
      </c>
    </row>
    <row r="29" spans="1:11" x14ac:dyDescent="0.25">
      <c r="B29" t="s">
        <v>141</v>
      </c>
      <c r="C29" t="s">
        <v>140</v>
      </c>
      <c r="D29">
        <v>0</v>
      </c>
      <c r="E29" t="s">
        <v>97</v>
      </c>
      <c r="F29" s="2">
        <f>1-F30</f>
        <v>0.30132450331125826</v>
      </c>
    </row>
    <row r="30" spans="1:11" x14ac:dyDescent="0.25">
      <c r="D30">
        <v>1</v>
      </c>
      <c r="E30" t="s">
        <v>35</v>
      </c>
      <c r="F30" s="2">
        <f>B6/(B6+B7+B8)</f>
        <v>0.69867549668874174</v>
      </c>
    </row>
    <row r="31" spans="1:11" x14ac:dyDescent="0.25">
      <c r="B31" t="s">
        <v>154</v>
      </c>
      <c r="C31" t="s">
        <v>149</v>
      </c>
      <c r="D31">
        <v>1</v>
      </c>
      <c r="E31" t="s">
        <v>150</v>
      </c>
      <c r="F31" s="2">
        <f>247/302</f>
        <v>0.81788079470198671</v>
      </c>
    </row>
    <row r="32" spans="1:11" x14ac:dyDescent="0.25">
      <c r="D32">
        <v>2</v>
      </c>
      <c r="E32" t="s">
        <v>151</v>
      </c>
      <c r="F32" s="2">
        <f>40/302</f>
        <v>0.13245033112582782</v>
      </c>
    </row>
    <row r="33" spans="2:6" x14ac:dyDescent="0.25">
      <c r="D33">
        <v>3</v>
      </c>
      <c r="E33" t="s">
        <v>152</v>
      </c>
      <c r="F33" s="2">
        <f>15/302</f>
        <v>4.9668874172185427E-2</v>
      </c>
    </row>
    <row r="34" spans="2:6" x14ac:dyDescent="0.25">
      <c r="C34" t="s">
        <v>153</v>
      </c>
      <c r="D34">
        <v>1</v>
      </c>
      <c r="E34" t="s">
        <v>150</v>
      </c>
      <c r="F34" s="2">
        <f>65/302</f>
        <v>0.21523178807947019</v>
      </c>
    </row>
    <row r="35" spans="2:6" x14ac:dyDescent="0.25">
      <c r="D35">
        <v>2</v>
      </c>
      <c r="E35" t="s">
        <v>151</v>
      </c>
      <c r="F35" s="2">
        <f>64/302</f>
        <v>0.2119205298013245</v>
      </c>
    </row>
    <row r="36" spans="2:6" x14ac:dyDescent="0.25">
      <c r="D36">
        <v>3</v>
      </c>
      <c r="E36" t="s">
        <v>152</v>
      </c>
      <c r="F36" s="2">
        <f>173/302</f>
        <v>0.57284768211920534</v>
      </c>
    </row>
    <row r="37" spans="2:6" x14ac:dyDescent="0.25">
      <c r="B37" t="s">
        <v>148</v>
      </c>
      <c r="C37" t="s">
        <v>149</v>
      </c>
      <c r="D37">
        <v>1</v>
      </c>
      <c r="E37" t="s">
        <v>155</v>
      </c>
      <c r="F37" s="2">
        <f>60/302</f>
        <v>0.19867549668874171</v>
      </c>
    </row>
    <row r="38" spans="2:6" x14ac:dyDescent="0.25">
      <c r="D38">
        <v>2</v>
      </c>
      <c r="E38" t="s">
        <v>151</v>
      </c>
      <c r="F38" s="2">
        <f>119/302</f>
        <v>0.39403973509933776</v>
      </c>
    </row>
    <row r="39" spans="2:6" x14ac:dyDescent="0.25">
      <c r="D39">
        <v>3</v>
      </c>
      <c r="E39" t="s">
        <v>156</v>
      </c>
      <c r="F39" s="2">
        <f>123/302</f>
        <v>0.40728476821192056</v>
      </c>
    </row>
    <row r="40" spans="2:6" x14ac:dyDescent="0.25">
      <c r="C40" t="s">
        <v>153</v>
      </c>
      <c r="D40">
        <v>1</v>
      </c>
      <c r="E40" t="s">
        <v>155</v>
      </c>
      <c r="F40" s="2">
        <f>143/302</f>
        <v>0.47350993377483441</v>
      </c>
    </row>
    <row r="41" spans="2:6" x14ac:dyDescent="0.25">
      <c r="D41">
        <v>2</v>
      </c>
      <c r="E41" t="s">
        <v>151</v>
      </c>
      <c r="F41" s="2">
        <f>74/302</f>
        <v>0.24503311258278146</v>
      </c>
    </row>
    <row r="42" spans="2:6" x14ac:dyDescent="0.25">
      <c r="D42">
        <v>3</v>
      </c>
      <c r="E42" t="s">
        <v>156</v>
      </c>
      <c r="F42" s="2">
        <f>85/302</f>
        <v>0.2814569536423841</v>
      </c>
    </row>
    <row r="47" spans="2:6" x14ac:dyDescent="0.25">
      <c r="B47" s="4" t="s">
        <v>65</v>
      </c>
      <c r="C47" s="4" t="s">
        <v>66</v>
      </c>
      <c r="D47" s="4" t="s">
        <v>67</v>
      </c>
      <c r="E47" s="4" t="s">
        <v>68</v>
      </c>
      <c r="F47" s="4" t="s">
        <v>69</v>
      </c>
    </row>
    <row r="48" spans="2:6" x14ac:dyDescent="0.25">
      <c r="B48" t="s">
        <v>142</v>
      </c>
      <c r="C48" t="s">
        <v>143</v>
      </c>
      <c r="D48">
        <v>1</v>
      </c>
      <c r="E48" t="s">
        <v>36</v>
      </c>
      <c r="F48" s="2">
        <f>1-F49</f>
        <v>0.4285714285714286</v>
      </c>
    </row>
    <row r="49" spans="2:6" x14ac:dyDescent="0.25">
      <c r="D49">
        <v>3</v>
      </c>
      <c r="E49" t="s">
        <v>35</v>
      </c>
      <c r="F49" s="2">
        <f>(B11+B12)/SUM(B11:B15)</f>
        <v>0.5714285714285714</v>
      </c>
    </row>
    <row r="50" spans="2:6" x14ac:dyDescent="0.25">
      <c r="B50" t="s">
        <v>157</v>
      </c>
      <c r="C50" t="s">
        <v>124</v>
      </c>
      <c r="D50">
        <v>1</v>
      </c>
      <c r="E50" t="s">
        <v>144</v>
      </c>
      <c r="F50" s="2">
        <f>D19/SUM(D18:D21)</f>
        <v>0.48160535117056857</v>
      </c>
    </row>
    <row r="51" spans="2:6" x14ac:dyDescent="0.25">
      <c r="D51">
        <v>2</v>
      </c>
      <c r="E51" t="s">
        <v>145</v>
      </c>
      <c r="F51" s="2">
        <f>D18/SUM(D18:D21)</f>
        <v>0.31772575250836121</v>
      </c>
    </row>
    <row r="52" spans="2:6" x14ac:dyDescent="0.25">
      <c r="D52">
        <v>3</v>
      </c>
      <c r="E52" t="s">
        <v>146</v>
      </c>
      <c r="F52" s="2">
        <f>(D20+D21)/SUM(D18:D21)</f>
        <v>0.20066889632107024</v>
      </c>
    </row>
    <row r="53" spans="2:6" x14ac:dyDescent="0.25">
      <c r="C53" t="s">
        <v>147</v>
      </c>
      <c r="D53">
        <v>1</v>
      </c>
      <c r="E53" t="s">
        <v>144</v>
      </c>
      <c r="F53" s="2">
        <f>K22</f>
        <v>0.42809364548494983</v>
      </c>
    </row>
    <row r="54" spans="2:6" x14ac:dyDescent="0.25">
      <c r="D54">
        <v>2</v>
      </c>
      <c r="E54" t="s">
        <v>145</v>
      </c>
      <c r="F54" s="2">
        <f>K23</f>
        <v>0.15050167224080269</v>
      </c>
    </row>
    <row r="55" spans="2:6" x14ac:dyDescent="0.25">
      <c r="D55">
        <v>3</v>
      </c>
      <c r="E55" t="s">
        <v>146</v>
      </c>
      <c r="F55" s="2">
        <f>K24</f>
        <v>0.42140468227424749</v>
      </c>
    </row>
    <row r="56" spans="2:6" x14ac:dyDescent="0.25">
      <c r="C56" t="s">
        <v>158</v>
      </c>
      <c r="D56">
        <v>1</v>
      </c>
      <c r="E56" t="s">
        <v>144</v>
      </c>
      <c r="F56" s="2">
        <f>C22</f>
        <v>0.3511705685618729</v>
      </c>
    </row>
    <row r="57" spans="2:6" x14ac:dyDescent="0.25">
      <c r="D57">
        <v>2</v>
      </c>
      <c r="E57" t="s">
        <v>145</v>
      </c>
      <c r="F57" s="2">
        <f>C23</f>
        <v>0.42809364548494983</v>
      </c>
    </row>
    <row r="58" spans="2:6" x14ac:dyDescent="0.25">
      <c r="D58">
        <v>3</v>
      </c>
      <c r="E58" t="s">
        <v>146</v>
      </c>
      <c r="F58" s="2">
        <f>C24</f>
        <v>0.22073578595317725</v>
      </c>
    </row>
    <row r="59" spans="2:6" x14ac:dyDescent="0.25">
      <c r="C59" t="s">
        <v>159</v>
      </c>
      <c r="D59">
        <v>1</v>
      </c>
      <c r="E59" t="s">
        <v>144</v>
      </c>
      <c r="F59" s="2">
        <f>I22</f>
        <v>0.28428093645484948</v>
      </c>
    </row>
    <row r="60" spans="2:6" x14ac:dyDescent="0.25">
      <c r="D60">
        <v>2</v>
      </c>
      <c r="E60" t="s">
        <v>145</v>
      </c>
      <c r="F60" s="2">
        <f>I23</f>
        <v>0.12374581939799331</v>
      </c>
    </row>
    <row r="61" spans="2:6" x14ac:dyDescent="0.25">
      <c r="D61">
        <v>3</v>
      </c>
      <c r="E61" t="s">
        <v>146</v>
      </c>
      <c r="F61" s="2">
        <f>I24</f>
        <v>0.59197324414715724</v>
      </c>
    </row>
    <row r="62" spans="2:6" x14ac:dyDescent="0.25">
      <c r="C62" t="s">
        <v>125</v>
      </c>
      <c r="D62">
        <v>1</v>
      </c>
      <c r="E62" t="s">
        <v>144</v>
      </c>
      <c r="F62" s="2">
        <f>E22</f>
        <v>0.34113712374581939</v>
      </c>
    </row>
    <row r="63" spans="2:6" x14ac:dyDescent="0.25">
      <c r="D63">
        <v>2</v>
      </c>
      <c r="E63" t="s">
        <v>145</v>
      </c>
      <c r="F63" s="2">
        <f>E23</f>
        <v>9.3645484949832769E-2</v>
      </c>
    </row>
    <row r="64" spans="2:6" x14ac:dyDescent="0.25">
      <c r="D64">
        <v>3</v>
      </c>
      <c r="E64" t="s">
        <v>146</v>
      </c>
      <c r="F64" s="2">
        <f>E24</f>
        <v>0.56521739130434778</v>
      </c>
    </row>
    <row r="65" spans="3:6" x14ac:dyDescent="0.25">
      <c r="C65" t="s">
        <v>130</v>
      </c>
      <c r="D65">
        <v>1</v>
      </c>
      <c r="E65" t="s">
        <v>144</v>
      </c>
      <c r="F65" s="2">
        <f>J22</f>
        <v>0.30769230769230771</v>
      </c>
    </row>
    <row r="66" spans="3:6" x14ac:dyDescent="0.25">
      <c r="D66">
        <v>2</v>
      </c>
      <c r="E66" t="s">
        <v>145</v>
      </c>
      <c r="F66" s="2">
        <f>J23</f>
        <v>0.12374581939799331</v>
      </c>
    </row>
    <row r="67" spans="3:6" x14ac:dyDescent="0.25">
      <c r="D67">
        <v>3</v>
      </c>
      <c r="E67" t="s">
        <v>146</v>
      </c>
      <c r="F67" s="2">
        <f>J24</f>
        <v>0.56856187290969895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18</vt:i4>
      </vt:variant>
    </vt:vector>
  </HeadingPairs>
  <TitlesOfParts>
    <vt:vector size="20" baseType="lpstr">
      <vt:lpstr>Gerais</vt:lpstr>
      <vt:lpstr>Clima</vt:lpstr>
      <vt:lpstr>Clima!_1</vt:lpstr>
      <vt:lpstr>Gerais!_1</vt:lpstr>
      <vt:lpstr>Gerais!_10</vt:lpstr>
      <vt:lpstr>Gerais!_11</vt:lpstr>
      <vt:lpstr>Gerais!_12</vt:lpstr>
      <vt:lpstr>Gerais!_13</vt:lpstr>
      <vt:lpstr>Gerais!_14</vt:lpstr>
      <vt:lpstr>Clima!_2</vt:lpstr>
      <vt:lpstr>Gerais!_2</vt:lpstr>
      <vt:lpstr>Clima!_3</vt:lpstr>
      <vt:lpstr>Gerais!_3</vt:lpstr>
      <vt:lpstr>Clima!_4</vt:lpstr>
      <vt:lpstr>Gerais!_4</vt:lpstr>
      <vt:lpstr>Gerais!_5_1</vt:lpstr>
      <vt:lpstr>Gerais!_6</vt:lpstr>
      <vt:lpstr>Gerais!_7</vt:lpstr>
      <vt:lpstr>Gerais!_8</vt:lpstr>
      <vt:lpstr>Gerais!_9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Thunder</cp:lastModifiedBy>
  <dcterms:created xsi:type="dcterms:W3CDTF">2019-06-07T02:36:09Z</dcterms:created>
  <dcterms:modified xsi:type="dcterms:W3CDTF">2019-06-18T14:34:00Z</dcterms:modified>
</cp:coreProperties>
</file>