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96db379ebb12bc66/0-Documents/4-Análise e Desenvolvimentos de Sistemas e Afins/Bootcamp Excel com Inteligência Artificial - Dio/"/>
    </mc:Choice>
  </mc:AlternateContent>
  <xr:revisionPtr revIDLastSave="442" documentId="11_AD4D361C20488DEA4E38A0BF4C1D468E5BDEDD8B" xr6:coauthVersionLast="47" xr6:coauthVersionMax="47" xr10:uidLastSave="{876BF147-7908-4223-8062-25354197662B}"/>
  <bookViews>
    <workbookView xWindow="-23148" yWindow="-108" windowWidth="23256" windowHeight="12456" tabRatio="407" activeTab="1" xr2:uid="{00000000-000D-0000-FFFF-FFFF00000000}"/>
  </bookViews>
  <sheets>
    <sheet name="Plan1" sheetId="1" r:id="rId1"/>
    <sheet name="tbl_apoio" sheetId="2" r:id="rId2"/>
  </sheets>
  <definedNames>
    <definedName name="aporte">Plan1!$D$11</definedName>
    <definedName name="patrimonio_acumulado">Plan1!$D$14</definedName>
    <definedName name="qtd_anos">Plan1!$D$12</definedName>
    <definedName name="rendimento_carteira">Plan1!$D$7</definedName>
    <definedName name="salario">Plan1!$D$6</definedName>
    <definedName name="sugestao_investimento">Plan1!$D$8</definedName>
    <definedName name="taxa_mensal">Plan1!$D$13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/>
  <c r="D11" i="1"/>
  <c r="C26" i="1" s="1"/>
  <c r="C30" i="1"/>
  <c r="C31" i="1"/>
  <c r="C32" i="1"/>
  <c r="C33" i="1"/>
  <c r="C34" i="1"/>
  <c r="C29" i="1"/>
  <c r="A10" i="2"/>
  <c r="A11" i="2"/>
  <c r="A12" i="2"/>
  <c r="A13" i="2"/>
  <c r="A14" i="2"/>
  <c r="A15" i="2"/>
  <c r="A16" i="2"/>
  <c r="A17" i="2"/>
  <c r="A18" i="2"/>
  <c r="A19" i="2"/>
  <c r="A20" i="2"/>
  <c r="A9" i="2"/>
  <c r="A3" i="2"/>
  <c r="A4" i="2"/>
  <c r="A5" i="2"/>
  <c r="A6" i="2"/>
  <c r="A7" i="2"/>
  <c r="A8" i="2"/>
  <c r="D14" i="1"/>
  <c r="D15" i="1" s="1"/>
  <c r="C19" i="1"/>
  <c r="D19" i="1" s="1"/>
  <c r="C20" i="1"/>
  <c r="D20" i="1" s="1"/>
  <c r="C21" i="1"/>
  <c r="D21" i="1" s="1"/>
  <c r="C22" i="1"/>
  <c r="D22" i="1" s="1"/>
  <c r="C23" i="1"/>
  <c r="D23" i="1" s="1"/>
  <c r="D34" i="1" l="1"/>
  <c r="D33" i="1"/>
  <c r="D32" i="1"/>
  <c r="D29" i="1"/>
  <c r="D30" i="1"/>
  <c r="D31" i="1"/>
  <c r="D35" i="1" l="1"/>
</calcChain>
</file>

<file path=xl/sharedStrings.xml><?xml version="1.0" encoding="utf-8"?>
<sst xmlns="http://schemas.openxmlformats.org/spreadsheetml/2006/main" count="68" uniqueCount="31">
  <si>
    <t>INVESTIMENTO MENSAL</t>
  </si>
  <si>
    <t>Patrimônio Acumulado?</t>
  </si>
  <si>
    <t>Dividendos mensais?</t>
  </si>
  <si>
    <t>Quanto investir por mês?</t>
  </si>
  <si>
    <t>Por quantos anos?</t>
  </si>
  <si>
    <t>Taxa de rendimento mensal?</t>
  </si>
  <si>
    <t>CENÁRIOS</t>
  </si>
  <si>
    <t>Patrimônio Acumulado em Anos:</t>
  </si>
  <si>
    <t>Valor Total</t>
  </si>
  <si>
    <t>Dividendos Mensais</t>
  </si>
  <si>
    <t>CONFIGURAÇÕES</t>
  </si>
  <si>
    <t>Salário</t>
  </si>
  <si>
    <t>Rendimento Carteira</t>
  </si>
  <si>
    <t>Agressivo</t>
  </si>
  <si>
    <t>VALOR A SER INVESTIDO POR MÊS</t>
  </si>
  <si>
    <t>PERFIL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</si>
  <si>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</si>
  <si>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</si>
  <si>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</si>
  <si>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</si>
  <si>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</si>
  <si>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</si>
  <si>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</si>
  <si>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</si>
  <si>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</si>
  <si>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Conservador</t>
  </si>
  <si>
    <t>%</t>
  </si>
  <si>
    <t>Moderado</t>
  </si>
  <si>
    <t>CHAVE</t>
  </si>
  <si>
    <t>Moderado-TIJOLO</t>
  </si>
  <si>
    <t>Sugestão de Investimento (30%)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</si>
</sst>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1"/>
      <color theme="1"/>
      <name val="Calibri"/>
      <family val="2"/>
      <scheme val="minor"/>
    </font>
    <font>
      <b/>
      <sz val="12"/>
      <color theme="1"/>
      <name val="Segoe UI"/>
      <family val="2"/>
    </font>
    <font>
      <sz val="11"/>
      <color theme="1"/>
      <name val="Segoe UI"/>
      <family val="2"/>
    </font>
    <font>
      <b/>
      <sz val="24"/>
      <color theme="0"/>
      <name val="Segoe UI"/>
      <family val="2"/>
    </font>
    <font>
      <sz val="13"/>
      <color theme="1"/>
      <name val="Segoe UI"/>
      <family val="2"/>
    </font>
    <font>
      <b/>
      <sz val="13"/>
      <color theme="1"/>
      <name val="Segoe UI"/>
      <family val="2"/>
    </font>
    <font>
      <b/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ck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60">
    <xf numFmtId="0" fontId="0" fillId="0" borderId="0" xfId="0"/>
    <xf numFmtId="0" fontId="5" fillId="0" borderId="0" xfId="0" applyFont="1" applyAlignment="1">
      <alignment horizontal="center"/>
    </xf>
    <xf numFmtId="164" fontId="2" fillId="3" borderId="8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left" indent="3"/>
    </xf>
    <xf numFmtId="10" fontId="2" fillId="3" borderId="11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left" indent="3"/>
    </xf>
    <xf numFmtId="164" fontId="2" fillId="3" borderId="14" xfId="0" applyNumberFormat="1" applyFont="1" applyFill="1" applyBorder="1" applyAlignment="1">
      <alignment horizontal="center"/>
    </xf>
    <xf numFmtId="164" fontId="7" fillId="0" borderId="23" xfId="1" applyNumberFormat="1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8" fontId="8" fillId="3" borderId="16" xfId="0" applyNumberFormat="1" applyFont="1" applyFill="1" applyBorder="1" applyAlignment="1">
      <alignment horizontal="center"/>
    </xf>
    <xf numFmtId="8" fontId="8" fillId="3" borderId="17" xfId="0" applyNumberFormat="1" applyFont="1" applyFill="1" applyBorder="1" applyAlignment="1">
      <alignment horizontal="center"/>
    </xf>
    <xf numFmtId="0" fontId="4" fillId="3" borderId="20" xfId="0" applyFont="1" applyFill="1" applyBorder="1" applyAlignment="1">
      <alignment horizontal="left" indent="3"/>
    </xf>
    <xf numFmtId="0" fontId="4" fillId="3" borderId="15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1" xfId="0" applyNumberFormat="1" applyFont="1" applyFill="1" applyBorder="1" applyAlignment="1">
      <alignment horizontal="center"/>
    </xf>
    <xf numFmtId="164" fontId="2" fillId="3" borderId="13" xfId="0" applyNumberFormat="1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2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164" fontId="9" fillId="6" borderId="0" xfId="0" applyNumberFormat="1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9" fontId="2" fillId="0" borderId="0" xfId="2" applyFont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9" fontId="2" fillId="0" borderId="25" xfId="2" applyFont="1" applyBorder="1" applyAlignment="1">
      <alignment horizontal="center" vertical="center"/>
    </xf>
    <xf numFmtId="9" fontId="2" fillId="0" borderId="0" xfId="2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left" indent="3"/>
    </xf>
    <xf numFmtId="0" fontId="2" fillId="0" borderId="23" xfId="0" applyFont="1" applyBorder="1" applyAlignment="1">
      <alignment horizontal="left" indent="3"/>
    </xf>
    <xf numFmtId="0" fontId="2" fillId="0" borderId="18" xfId="0" applyFont="1" applyBorder="1" applyAlignment="1">
      <alignment horizontal="left" indent="3"/>
    </xf>
    <xf numFmtId="0" fontId="2" fillId="0" borderId="16" xfId="0" applyFont="1" applyBorder="1" applyAlignment="1">
      <alignment horizontal="left" indent="3"/>
    </xf>
    <xf numFmtId="0" fontId="4" fillId="3" borderId="18" xfId="0" applyFont="1" applyFill="1" applyBorder="1" applyAlignment="1">
      <alignment horizontal="left" indent="3"/>
    </xf>
    <xf numFmtId="0" fontId="4" fillId="3" borderId="16" xfId="0" applyFont="1" applyFill="1" applyBorder="1" applyAlignment="1">
      <alignment horizontal="left" indent="3"/>
    </xf>
    <xf numFmtId="0" fontId="4" fillId="3" borderId="19" xfId="0" applyFont="1" applyFill="1" applyBorder="1" applyAlignment="1">
      <alignment horizontal="left" indent="3"/>
    </xf>
    <xf numFmtId="0" fontId="4" fillId="3" borderId="17" xfId="0" applyFont="1" applyFill="1" applyBorder="1" applyAlignment="1">
      <alignment horizontal="left" indent="3"/>
    </xf>
    <xf numFmtId="0" fontId="6" fillId="4" borderId="4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indent="3"/>
    </xf>
    <xf numFmtId="0" fontId="2" fillId="3" borderId="7" xfId="0" applyFont="1" applyFill="1" applyBorder="1" applyAlignment="1">
      <alignment horizontal="left" indent="3"/>
    </xf>
    <xf numFmtId="0" fontId="2" fillId="3" borderId="9" xfId="0" applyFont="1" applyFill="1" applyBorder="1" applyAlignment="1">
      <alignment horizontal="left" indent="3"/>
    </xf>
    <xf numFmtId="0" fontId="2" fillId="3" borderId="10" xfId="0" applyFont="1" applyFill="1" applyBorder="1" applyAlignment="1">
      <alignment horizontal="left" indent="3"/>
    </xf>
    <xf numFmtId="0" fontId="2" fillId="3" borderId="13" xfId="0" applyFont="1" applyFill="1" applyBorder="1" applyAlignment="1">
      <alignment horizontal="left" indent="3"/>
    </xf>
    <xf numFmtId="0" fontId="1" fillId="3" borderId="12" xfId="0" applyFont="1" applyFill="1" applyBorder="1" applyAlignment="1">
      <alignment horizontal="left" indent="3"/>
    </xf>
    <xf numFmtId="0" fontId="0" fillId="4" borderId="0" xfId="0" applyFill="1" applyAlignment="1">
      <alignment horizontal="center" vertical="center"/>
    </xf>
    <xf numFmtId="9" fontId="0" fillId="4" borderId="0" xfId="2" applyFont="1" applyFill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Plan1!$C$28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Plan1!$B$29:$B$34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Plan1!$C$29:$C$34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54-498A-84C5-74C290827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1026795</xdr:colOff>
      <xdr:row>37</xdr:row>
      <xdr:rowOff>129540</xdr:rowOff>
    </xdr:from>
    <xdr:to>
      <xdr:col>3</xdr:col>
      <xdr:colOff>693420</xdr:colOff>
      <xdr:row>50</xdr:row>
      <xdr:rowOff>156210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DA7F64F-6BA3-DF43-6E99-B1870D259A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65"/>
  <sheetViews>
    <sheetView showGridLines="0" topLeftCell="A25" workbookViewId="0">
      <selection activeCell="E45" sqref="E45"/>
    </sheetView>
  </sheetViews>
  <sheetFormatPr defaultColWidth="0" defaultRowHeight="16.5" x14ac:dyDescent="0.3"/>
  <cols>
    <col min="1" max="1" width="9.140625" style="1" customWidth="1"/>
    <col min="2" max="2" width="44.140625" style="1" customWidth="1"/>
    <col min="3" max="3" width="53.7109375" style="1" customWidth="1"/>
    <col min="4" max="4" width="23.5703125" style="1" bestFit="1" customWidth="1"/>
    <col min="5" max="5" width="24.42578125" style="1" bestFit="1" customWidth="1"/>
    <col min="6" max="6" width="14.28515625" style="1" hidden="1" customWidth="1"/>
    <col min="7" max="11" width="9.140625" style="1" hidden="1" customWidth="1"/>
    <col min="12" max="16384" width="9.140625" style="1" hidden="1"/>
  </cols>
  <sheetData>
    <row r="4" spans="2:4" ht="17.25" thickBot="1" x14ac:dyDescent="0.35"/>
    <row r="5" spans="2:4" ht="38.25" thickBot="1" x14ac:dyDescent="0.35">
      <c r="B5" s="49" t="s">
        <v>10</v>
      </c>
      <c r="C5" s="50"/>
      <c r="D5" s="51"/>
    </row>
    <row r="6" spans="2:4" ht="17.25" x14ac:dyDescent="0.3">
      <c r="B6" s="52" t="s">
        <v>11</v>
      </c>
      <c r="C6" s="53"/>
      <c r="D6" s="2">
        <v>4200</v>
      </c>
    </row>
    <row r="7" spans="2:4" ht="17.25" x14ac:dyDescent="0.3">
      <c r="B7" s="54" t="s">
        <v>12</v>
      </c>
      <c r="C7" s="55"/>
      <c r="D7" s="4">
        <v>6.0000000000000001E-3</v>
      </c>
    </row>
    <row r="8" spans="2:4" ht="18" thickBot="1" x14ac:dyDescent="0.35">
      <c r="B8" s="57" t="s">
        <v>30</v>
      </c>
      <c r="C8" s="56"/>
      <c r="D8" s="6">
        <v>200</v>
      </c>
    </row>
    <row r="9" spans="2:4" ht="17.25" thickBot="1" x14ac:dyDescent="0.35"/>
    <row r="10" spans="2:4" ht="48.75" customHeight="1" thickBot="1" x14ac:dyDescent="0.35">
      <c r="B10" s="38" t="s">
        <v>0</v>
      </c>
      <c r="C10" s="39"/>
      <c r="D10" s="40"/>
    </row>
    <row r="11" spans="2:4" ht="18.75" x14ac:dyDescent="0.35">
      <c r="B11" s="41" t="s">
        <v>3</v>
      </c>
      <c r="C11" s="42"/>
      <c r="D11" s="7">
        <f>sugestao_investimento</f>
        <v>200</v>
      </c>
    </row>
    <row r="12" spans="2:4" ht="18.75" x14ac:dyDescent="0.35">
      <c r="B12" s="43" t="s">
        <v>4</v>
      </c>
      <c r="C12" s="44"/>
      <c r="D12" s="8">
        <v>5</v>
      </c>
    </row>
    <row r="13" spans="2:4" ht="18.75" x14ac:dyDescent="0.35">
      <c r="B13" s="43" t="s">
        <v>5</v>
      </c>
      <c r="C13" s="44"/>
      <c r="D13" s="9">
        <v>1.0789999999999999E-2</v>
      </c>
    </row>
    <row r="14" spans="2:4" ht="18.75" x14ac:dyDescent="0.35">
      <c r="B14" s="45" t="s">
        <v>1</v>
      </c>
      <c r="C14" s="46"/>
      <c r="D14" s="10">
        <f>FV(taxa_mensal,qtd_anos*12,aporte)*(-1)</f>
        <v>16755.382799697527</v>
      </c>
    </row>
    <row r="15" spans="2:4" ht="19.5" thickBot="1" x14ac:dyDescent="0.4">
      <c r="B15" s="47" t="s">
        <v>2</v>
      </c>
      <c r="C15" s="48"/>
      <c r="D15" s="11">
        <f>patrimonio_acumulado*rendimento_carteira</f>
        <v>100.53229679818516</v>
      </c>
    </row>
    <row r="16" spans="2:4" ht="17.25" thickBot="1" x14ac:dyDescent="0.35"/>
    <row r="17" spans="2:4" ht="38.25" thickBot="1" x14ac:dyDescent="0.35">
      <c r="B17" s="35" t="s">
        <v>6</v>
      </c>
      <c r="C17" s="36"/>
      <c r="D17" s="37"/>
    </row>
    <row r="18" spans="2:4" ht="18" thickTop="1" x14ac:dyDescent="0.3">
      <c r="B18" s="12" t="s">
        <v>7</v>
      </c>
      <c r="C18" s="13" t="s">
        <v>8</v>
      </c>
      <c r="D18" s="14" t="s">
        <v>9</v>
      </c>
    </row>
    <row r="19" spans="2:4" ht="17.25" x14ac:dyDescent="0.3">
      <c r="B19" s="3">
        <v>2</v>
      </c>
      <c r="C19" s="15">
        <f>FV($D$13,$B19*12,$D$11)*(-1)</f>
        <v>5445.5254595290435</v>
      </c>
      <c r="D19" s="16">
        <f>C19*rendimento_carteira</f>
        <v>32.673152757174265</v>
      </c>
    </row>
    <row r="20" spans="2:4" ht="17.25" x14ac:dyDescent="0.3">
      <c r="B20" s="3">
        <v>5</v>
      </c>
      <c r="C20" s="15">
        <f>FV($D$13,$B20*12,$D$11)*(-1)</f>
        <v>16755.382799697527</v>
      </c>
      <c r="D20" s="16">
        <f>C20*rendimento_carteira</f>
        <v>100.53229679818516</v>
      </c>
    </row>
    <row r="21" spans="2:4" ht="17.25" x14ac:dyDescent="0.3">
      <c r="B21" s="3">
        <v>10</v>
      </c>
      <c r="C21" s="15">
        <f>FV($D$13,$B21*12,$D$11)*(-1)</f>
        <v>48656.842506034438</v>
      </c>
      <c r="D21" s="16">
        <f>C21*rendimento_carteira</f>
        <v>291.94105503620665</v>
      </c>
    </row>
    <row r="22" spans="2:4" ht="17.25" x14ac:dyDescent="0.3">
      <c r="B22" s="3">
        <v>20</v>
      </c>
      <c r="C22" s="15">
        <f>FV($D$13,$B22*12,$D$11)*(-1)</f>
        <v>225039.68001941612</v>
      </c>
      <c r="D22" s="16">
        <f>C22*rendimento_carteira</f>
        <v>1350.2380801164968</v>
      </c>
    </row>
    <row r="23" spans="2:4" ht="18" thickBot="1" x14ac:dyDescent="0.35">
      <c r="B23" s="5">
        <v>30</v>
      </c>
      <c r="C23" s="17">
        <f>FV($D$13,$B23*12,$D$11)*(-1)</f>
        <v>864433.93100094295</v>
      </c>
      <c r="D23" s="6">
        <f>C23*rendimento_carteira</f>
        <v>5186.6035860056581</v>
      </c>
    </row>
    <row r="25" spans="2:4" ht="17.25" x14ac:dyDescent="0.3">
      <c r="B25" s="18" t="s">
        <v>15</v>
      </c>
      <c r="C25" s="18" t="s">
        <v>25</v>
      </c>
      <c r="D25" s="18"/>
    </row>
    <row r="26" spans="2:4" ht="17.25" x14ac:dyDescent="0.3">
      <c r="B26" s="22" t="s">
        <v>14</v>
      </c>
      <c r="C26" s="23">
        <f>aporte</f>
        <v>200</v>
      </c>
      <c r="D26" s="24"/>
    </row>
    <row r="27" spans="2:4" ht="17.25" x14ac:dyDescent="0.3">
      <c r="B27" s="19"/>
      <c r="C27" s="19"/>
      <c r="D27" s="19"/>
    </row>
    <row r="28" spans="2:4" ht="17.25" x14ac:dyDescent="0.3">
      <c r="B28" s="26" t="s">
        <v>16</v>
      </c>
      <c r="C28" s="26" t="s">
        <v>17</v>
      </c>
      <c r="D28" s="26" t="s">
        <v>18</v>
      </c>
    </row>
    <row r="29" spans="2:4" ht="17.25" x14ac:dyDescent="0.3">
      <c r="B29" s="19" t="s">
        <v>19</v>
      </c>
      <c r="C29" s="20">
        <f>VLOOKUP($C$25&amp;"-"&amp;B29,tbl_apoio!$A$1:$D$20,4,FALSE)</f>
        <v>0.3</v>
      </c>
      <c r="D29" s="21">
        <f>C29*$C$26</f>
        <v>60</v>
      </c>
    </row>
    <row r="30" spans="2:4" ht="17.25" x14ac:dyDescent="0.3">
      <c r="B30" s="19" t="s">
        <v>20</v>
      </c>
      <c r="C30" s="20">
        <f>VLOOKUP($C$25&amp;"-"&amp;B30,tbl_apoio!$A$1:$D$20,4,FALSE)</f>
        <v>0.5</v>
      </c>
      <c r="D30" s="21">
        <f t="shared" ref="D30:D34" si="0">C30*$C$26</f>
        <v>100</v>
      </c>
    </row>
    <row r="31" spans="2:4" ht="17.25" x14ac:dyDescent="0.3">
      <c r="B31" s="19" t="s">
        <v>21</v>
      </c>
      <c r="C31" s="20">
        <f>VLOOKUP($C$25&amp;"-"&amp;B31,tbl_apoio!$A$1:$D$20,4,FALSE)</f>
        <v>0.1</v>
      </c>
      <c r="D31" s="21">
        <f t="shared" si="0"/>
        <v>20</v>
      </c>
    </row>
    <row r="32" spans="2:4" ht="17.25" x14ac:dyDescent="0.3">
      <c r="B32" s="1" t="s">
        <v>22</v>
      </c>
      <c r="C32" s="20">
        <f>VLOOKUP($C$25&amp;"-"&amp;B32,tbl_apoio!$A$1:$D$20,4,FALSE)</f>
        <v>0.1</v>
      </c>
      <c r="D32" s="21">
        <f t="shared" si="0"/>
        <v>20</v>
      </c>
    </row>
    <row r="33" spans="2:4" ht="17.25" x14ac:dyDescent="0.3">
      <c r="B33" s="1" t="s">
        <v>23</v>
      </c>
      <c r="C33" s="20">
        <f>VLOOKUP($C$25&amp;"-"&amp;B33,tbl_apoio!$A$1:$D$20,4,FALSE)</f>
        <v>0</v>
      </c>
      <c r="D33" s="21">
        <f t="shared" si="0"/>
        <v>0</v>
      </c>
    </row>
    <row r="34" spans="2:4" ht="17.25" x14ac:dyDescent="0.3">
      <c r="B34" s="1" t="s">
        <v>24</v>
      </c>
      <c r="C34" s="20">
        <f>VLOOKUP($C$25&amp;"-"&amp;B34,tbl_apoio!$A$1:$D$20,4,FALSE)</f>
        <v>0</v>
      </c>
      <c r="D34" s="21">
        <f t="shared" si="0"/>
        <v>0</v>
      </c>
    </row>
    <row r="35" spans="2:4" x14ac:dyDescent="0.3">
      <c r="B35" s="25"/>
      <c r="C35" s="25"/>
      <c r="D35" s="27">
        <f>SUM(D29:D34)</f>
        <v>200</v>
      </c>
    </row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59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</sheetData>
  <mergeCells count="11">
    <mergeCell ref="B5:D5"/>
    <mergeCell ref="B6:C6"/>
    <mergeCell ref="B7:C7"/>
    <mergeCell ref="B8:C8"/>
    <mergeCell ref="B17:D17"/>
    <mergeCell ref="B10:D10"/>
    <mergeCell ref="B11:C11"/>
    <mergeCell ref="B12:C12"/>
    <mergeCell ref="B13:C13"/>
    <mergeCell ref="B14:C14"/>
    <mergeCell ref="B15:C15"/>
  </mergeCells>
  <dataValidations count="1">
    <dataValidation type="list" allowBlank="1" showInputMessage="1" showErrorMessage="1" sqref="C25" xr:uid="{DC9D0182-65CA-4C60-A5F4-0DF6AB872C88}">
      <formula1>"Conservador,Moderado,Agressivo"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9F9E-C332-441D-8557-036673A9A5AC}">
  <dimension ref="A1:J20"/>
  <sheetViews>
    <sheetView tabSelected="1" workbookViewId="0">
      <selection activeCell="J3" sqref="J3"/>
    </sheetView>
  </sheetViews>
  <sheetFormatPr defaultRowHeight="15" x14ac:dyDescent="0.25"/>
  <cols>
    <col min="1" max="1" width="36.5703125" style="29" bestFit="1" customWidth="1"/>
    <col min="2" max="2" width="14.140625" style="29" bestFit="1" customWidth="1"/>
    <col min="3" max="3" width="22.5703125" style="29" bestFit="1" customWidth="1"/>
    <col min="4" max="4" width="5.7109375" style="29" bestFit="1" customWidth="1"/>
    <col min="5" max="8" width="9.140625" style="29"/>
    <col min="9" max="9" width="17" style="29" bestFit="1" customWidth="1"/>
    <col min="10" max="16384" width="9.140625" style="29"/>
  </cols>
  <sheetData>
    <row r="1" spans="1:10" ht="17.25" x14ac:dyDescent="0.25">
      <c r="A1" s="28"/>
      <c r="B1" s="28"/>
      <c r="C1" s="28"/>
      <c r="D1" s="28"/>
    </row>
    <row r="2" spans="1:10" ht="17.25" x14ac:dyDescent="0.25">
      <c r="A2" s="28" t="s">
        <v>28</v>
      </c>
      <c r="B2" s="28" t="s">
        <v>15</v>
      </c>
      <c r="C2" s="30" t="s">
        <v>16</v>
      </c>
      <c r="D2" s="28" t="s">
        <v>26</v>
      </c>
      <c r="J2" s="29" t="s">
        <v>26</v>
      </c>
    </row>
    <row r="3" spans="1:10" ht="17.25" x14ac:dyDescent="0.25">
      <c r="A3" s="28" t="str">
        <f>B3&amp;"-"&amp;C3</f>
        <v>Conservador-PAPEL</v>
      </c>
      <c r="B3" s="28" t="s">
        <v>25</v>
      </c>
      <c r="C3" s="28" t="s">
        <v>19</v>
      </c>
      <c r="D3" s="31">
        <v>0.3</v>
      </c>
      <c r="I3" s="58" t="s">
        <v>29</v>
      </c>
      <c r="J3" s="59">
        <f>VLOOKUP(I3,$A$1:$D$20,4,FALSE)</f>
        <v>0.35</v>
      </c>
    </row>
    <row r="4" spans="1:10" ht="17.25" x14ac:dyDescent="0.25">
      <c r="A4" s="28" t="str">
        <f t="shared" ref="A4:A20" si="0">B4&amp;"-"&amp;C4</f>
        <v>Conservador-TIJOLO</v>
      </c>
      <c r="B4" s="28" t="s">
        <v>25</v>
      </c>
      <c r="C4" s="28" t="s">
        <v>20</v>
      </c>
      <c r="D4" s="31">
        <v>0.5</v>
      </c>
    </row>
    <row r="5" spans="1:10" ht="17.25" x14ac:dyDescent="0.25">
      <c r="A5" s="28" t="str">
        <f t="shared" si="0"/>
        <v>Conservador-HÍBRIDOS</v>
      </c>
      <c r="B5" s="28" t="s">
        <v>25</v>
      </c>
      <c r="C5" s="28" t="s">
        <v>21</v>
      </c>
      <c r="D5" s="31">
        <v>0.1</v>
      </c>
    </row>
    <row r="6" spans="1:10" ht="17.25" x14ac:dyDescent="0.25">
      <c r="A6" s="28" t="str">
        <f t="shared" si="0"/>
        <v>Conservador-FOFs</v>
      </c>
      <c r="B6" s="28" t="s">
        <v>25</v>
      </c>
      <c r="C6" s="28" t="s">
        <v>22</v>
      </c>
      <c r="D6" s="31">
        <v>0.1</v>
      </c>
    </row>
    <row r="7" spans="1:10" ht="17.25" x14ac:dyDescent="0.25">
      <c r="A7" s="28" t="str">
        <f t="shared" si="0"/>
        <v>Conservador-DESENVOLVIMENTO</v>
      </c>
      <c r="B7" s="28" t="s">
        <v>25</v>
      </c>
      <c r="C7" s="28" t="s">
        <v>23</v>
      </c>
      <c r="D7" s="31">
        <v>0</v>
      </c>
    </row>
    <row r="8" spans="1:10" ht="17.25" x14ac:dyDescent="0.25">
      <c r="A8" s="32" t="str">
        <f t="shared" si="0"/>
        <v>Conservador-HOTELARIAS</v>
      </c>
      <c r="B8" s="32" t="s">
        <v>25</v>
      </c>
      <c r="C8" s="32" t="s">
        <v>24</v>
      </c>
      <c r="D8" s="33">
        <v>0</v>
      </c>
    </row>
    <row r="9" spans="1:10" ht="17.25" x14ac:dyDescent="0.25">
      <c r="A9" s="28" t="str">
        <f t="shared" si="0"/>
        <v>Moderado-PAPEL</v>
      </c>
      <c r="B9" s="28" t="s">
        <v>27</v>
      </c>
      <c r="C9" s="28" t="s">
        <v>19</v>
      </c>
      <c r="D9" s="34">
        <v>0.32</v>
      </c>
    </row>
    <row r="10" spans="1:10" ht="17.25" x14ac:dyDescent="0.25">
      <c r="A10" s="28" t="str">
        <f t="shared" si="0"/>
        <v>Moderado-TIJOLO</v>
      </c>
      <c r="B10" s="28" t="s">
        <v>27</v>
      </c>
      <c r="C10" s="28" t="s">
        <v>20</v>
      </c>
      <c r="D10" s="34">
        <v>0.35</v>
      </c>
    </row>
    <row r="11" spans="1:10" ht="17.25" x14ac:dyDescent="0.25">
      <c r="A11" s="28" t="str">
        <f t="shared" si="0"/>
        <v>Moderado-HÍBRIDOS</v>
      </c>
      <c r="B11" s="28" t="s">
        <v>27</v>
      </c>
      <c r="C11" s="28" t="s">
        <v>21</v>
      </c>
      <c r="D11" s="34">
        <v>0.08</v>
      </c>
    </row>
    <row r="12" spans="1:10" ht="17.25" x14ac:dyDescent="0.25">
      <c r="A12" s="28" t="str">
        <f t="shared" si="0"/>
        <v>Moderado-FOFs</v>
      </c>
      <c r="B12" s="28" t="s">
        <v>27</v>
      </c>
      <c r="C12" s="28" t="s">
        <v>22</v>
      </c>
      <c r="D12" s="34">
        <v>0.05</v>
      </c>
    </row>
    <row r="13" spans="1:10" ht="17.25" x14ac:dyDescent="0.25">
      <c r="A13" s="28" t="str">
        <f t="shared" si="0"/>
        <v>Moderado-DESENVOLVIMENTO</v>
      </c>
      <c r="B13" s="28" t="s">
        <v>27</v>
      </c>
      <c r="C13" s="28" t="s">
        <v>23</v>
      </c>
      <c r="D13" s="34">
        <v>0.1</v>
      </c>
    </row>
    <row r="14" spans="1:10" ht="17.25" x14ac:dyDescent="0.25">
      <c r="A14" s="32" t="str">
        <f t="shared" si="0"/>
        <v>Moderado-HOTELARIAS</v>
      </c>
      <c r="B14" s="32" t="s">
        <v>27</v>
      </c>
      <c r="C14" s="32" t="s">
        <v>24</v>
      </c>
      <c r="D14" s="33">
        <v>0.1</v>
      </c>
    </row>
    <row r="15" spans="1:10" ht="17.25" x14ac:dyDescent="0.25">
      <c r="A15" s="28" t="str">
        <f t="shared" si="0"/>
        <v>Agressivo-PAPEL</v>
      </c>
      <c r="B15" s="28" t="s">
        <v>13</v>
      </c>
      <c r="C15" s="28" t="s">
        <v>19</v>
      </c>
      <c r="D15" s="31">
        <v>0.5</v>
      </c>
    </row>
    <row r="16" spans="1:10" ht="17.25" x14ac:dyDescent="0.25">
      <c r="A16" s="28" t="str">
        <f t="shared" si="0"/>
        <v>Agressivo-TIJOLO</v>
      </c>
      <c r="B16" s="28" t="s">
        <v>13</v>
      </c>
      <c r="C16" s="28" t="s">
        <v>20</v>
      </c>
      <c r="D16" s="31">
        <v>0.1</v>
      </c>
    </row>
    <row r="17" spans="1:4" ht="17.25" x14ac:dyDescent="0.25">
      <c r="A17" s="28" t="str">
        <f t="shared" si="0"/>
        <v>Agressivo-HÍBRIDOS</v>
      </c>
      <c r="B17" s="28" t="s">
        <v>13</v>
      </c>
      <c r="C17" s="28" t="s">
        <v>21</v>
      </c>
      <c r="D17" s="31">
        <v>0.05</v>
      </c>
    </row>
    <row r="18" spans="1:4" ht="17.25" x14ac:dyDescent="0.25">
      <c r="A18" s="28" t="str">
        <f t="shared" si="0"/>
        <v>Agressivo-FOFs</v>
      </c>
      <c r="B18" s="28" t="s">
        <v>13</v>
      </c>
      <c r="C18" s="28" t="s">
        <v>22</v>
      </c>
      <c r="D18" s="31">
        <v>0.05</v>
      </c>
    </row>
    <row r="19" spans="1:4" ht="17.25" x14ac:dyDescent="0.25">
      <c r="A19" s="28" t="str">
        <f t="shared" si="0"/>
        <v>Agressivo-DESENVOLVIMENTO</v>
      </c>
      <c r="B19" s="28" t="s">
        <v>13</v>
      </c>
      <c r="C19" s="28" t="s">
        <v>23</v>
      </c>
      <c r="D19" s="31">
        <v>0.2</v>
      </c>
    </row>
    <row r="20" spans="1:4" ht="17.25" x14ac:dyDescent="0.25">
      <c r="A20" s="28" t="str">
        <f t="shared" si="0"/>
        <v>Agressivo-HOTELARIAS</v>
      </c>
      <c r="B20" s="28" t="s">
        <v>13</v>
      </c>
      <c r="C20" s="28" t="s">
        <v>24</v>
      </c>
      <c r="D20" s="31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Plan1</vt:lpstr>
      <vt:lpstr>tbl_apoio</vt:lpstr>
      <vt:lpstr>aporte</vt:lpstr>
      <vt:lpstr>patrimonio_acumulado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Eidi Mizuma</dc:creator>
  <cp:lastModifiedBy>Edson Eidi Mizuma</cp:lastModifiedBy>
  <dcterms:created xsi:type="dcterms:W3CDTF">2015-06-05T18:19:34Z</dcterms:created>
  <dcterms:modified xsi:type="dcterms:W3CDTF">2025-06-25T23:27:25Z</dcterms:modified>
</cp:coreProperties>
</file>