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minas\assets\plantilla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15" i="1"/>
  <c r="AR14" i="1"/>
  <c r="AR13" i="1"/>
  <c r="AZ12" i="1"/>
  <c r="AW12" i="1"/>
  <c r="AV12" i="1"/>
  <c r="AU12" i="1"/>
  <c r="AQ12" i="1"/>
  <c r="AL12" i="1"/>
  <c r="AK12" i="1"/>
  <c r="AJ12" i="1"/>
  <c r="AI12" i="1"/>
  <c r="AH12" i="1"/>
  <c r="AG12" i="1"/>
  <c r="AF12" i="1"/>
  <c r="AC12" i="1"/>
  <c r="AB12" i="1"/>
  <c r="BB11" i="1"/>
  <c r="AP11" i="1"/>
  <c r="AO11" i="1"/>
  <c r="AN11" i="1"/>
  <c r="AD11" i="1"/>
  <c r="BB10" i="1"/>
  <c r="BB12" i="1" s="1"/>
  <c r="AP10" i="1"/>
  <c r="AP12" i="1" s="1"/>
  <c r="AO10" i="1"/>
  <c r="AN10" i="1"/>
  <c r="AD10" i="1"/>
  <c r="AD12" i="1" s="1"/>
  <c r="AE8" i="1"/>
  <c r="AE10" i="1" s="1"/>
  <c r="F3" i="1"/>
  <c r="AN12" i="1" l="1"/>
  <c r="AE11" i="1"/>
  <c r="AM11" i="1" s="1"/>
  <c r="AR11" i="1" s="1"/>
  <c r="AO12" i="1"/>
  <c r="AS11" i="1"/>
  <c r="AM10" i="1"/>
  <c r="AE12" i="1"/>
  <c r="AX11" i="1" l="1"/>
  <c r="AS10" i="1"/>
  <c r="AS12" i="1" s="1"/>
  <c r="AM12" i="1"/>
  <c r="AR10" i="1"/>
  <c r="AX10" i="1"/>
  <c r="AX12" i="1" s="1"/>
  <c r="BA11" i="1"/>
  <c r="BC11" i="1" s="1"/>
  <c r="AT11" i="1"/>
  <c r="AY11" i="1"/>
  <c r="BA10" i="1" l="1"/>
  <c r="AT10" i="1"/>
  <c r="AT12" i="1" s="1"/>
  <c r="AR12" i="1"/>
  <c r="AR17" i="1" s="1"/>
  <c r="AR19" i="1" s="1"/>
  <c r="AY10" i="1"/>
  <c r="AY12" i="1" s="1"/>
  <c r="BA12" i="1" l="1"/>
  <c r="BC10" i="1"/>
  <c r="BC12" i="1" s="1"/>
</calcChain>
</file>

<file path=xl/comments1.xml><?xml version="1.0" encoding="utf-8"?>
<comments xmlns="http://schemas.openxmlformats.org/spreadsheetml/2006/main">
  <authors>
    <author>Jorge Aliaga</author>
    <author>Erika</author>
  </authors>
  <commentList>
    <comment ref="K9" authorId="0" shapeId="0">
      <text>
        <r>
          <rPr>
            <sz val="8"/>
            <color indexed="81"/>
            <rFont val="Tahoma"/>
            <family val="2"/>
          </rPr>
          <t xml:space="preserve">
CODIGOS:
0.- SIN MOVIMIENTO
1.- CONTRATACION A PLAZO INDEFINIDO
2.- RETIRO (SE DEBE INFORMAR FECHA)
3.- LICENCIA COMUN (INFORMAR FECHAS DE INCIO Y TERMINO)
4.- PERMISO SIN GOCE DE SUELDO
5.- INCORPORACION LUGAR DE TRABAJO
6.- LICENCIA ACCIDENTE DEL TRABAJO (INFORMAR FECHA DE INICIO Y TERMINO)
7.- CONTRATACION PLAZO FIJO
8.- CAMBIO CONTRATO PLAZO FIJO A INDEFINIDO
9.- CAMBIO DE SUELDO BASE
10.- CAMBIO DE CARGO</t>
        </r>
      </text>
    </comment>
    <comment ref="AO10" authorId="1" shapeId="0">
      <text>
        <r>
          <rPr>
            <b/>
            <sz val="9"/>
            <color indexed="81"/>
            <rFont val="Tahoma"/>
            <family val="2"/>
          </rPr>
          <t>Brian Caroca:
solicitar enoxo</t>
        </r>
      </text>
    </comment>
  </commentList>
</comments>
</file>

<file path=xl/sharedStrings.xml><?xml version="1.0" encoding="utf-8"?>
<sst xmlns="http://schemas.openxmlformats.org/spreadsheetml/2006/main" count="97" uniqueCount="88">
  <si>
    <t>AREA</t>
  </si>
  <si>
    <t>PROGESTION S.A.</t>
  </si>
  <si>
    <t>MES</t>
  </si>
  <si>
    <t>AV. CRESCENTE ERRAZURIZ  # 1875, ÑUÑOA, SANTIAGO</t>
  </si>
  <si>
    <t>RESPONSABLE  TESA</t>
  </si>
  <si>
    <t>FONO: (056) 2 - 24336500</t>
  </si>
  <si>
    <t>COORDINADOR PROGESTION</t>
  </si>
  <si>
    <t>IQUIQUE - ANTOFAGASTA - LA SERENA - VIÑA DEL MAR - TALCA - CONCEPCION - TEMUCO - PTO. MONTT</t>
  </si>
  <si>
    <t>www.progestionchile.com</t>
  </si>
  <si>
    <t xml:space="preserve">UF al 31 de OCTUBRE </t>
  </si>
  <si>
    <t>NOMINA DE FACTURACION</t>
  </si>
  <si>
    <t>bril</t>
  </si>
  <si>
    <t>factor</t>
  </si>
  <si>
    <t>,</t>
  </si>
  <si>
    <t>Nº</t>
  </si>
  <si>
    <t xml:space="preserve">SUPERVISOR </t>
  </si>
  <si>
    <t>CADENA</t>
  </si>
  <si>
    <t>LOCAL</t>
  </si>
  <si>
    <t>CIUDAD</t>
  </si>
  <si>
    <t>NOMBRE</t>
  </si>
  <si>
    <t>APELLIDO P</t>
  </si>
  <si>
    <t>APELLIDO M</t>
  </si>
  <si>
    <t>RUT</t>
  </si>
  <si>
    <t>CARGO DEL TRABAJAD</t>
  </si>
  <si>
    <t>CO</t>
  </si>
  <si>
    <t>TIPO CONTRATO</t>
  </si>
  <si>
    <t>FECHA INICIO</t>
  </si>
  <si>
    <t>FECHA TERMINO</t>
  </si>
  <si>
    <t xml:space="preserve">DIAS TRAB    </t>
  </si>
  <si>
    <t>SUELDO BASE</t>
  </si>
  <si>
    <r>
      <t xml:space="preserve">SUELDO BASE PROP </t>
    </r>
    <r>
      <rPr>
        <b/>
        <sz val="8"/>
        <color indexed="9"/>
        <rFont val="Calibri"/>
        <family val="2"/>
      </rPr>
      <t>(1)</t>
    </r>
  </si>
  <si>
    <r>
      <t xml:space="preserve">GRATIFICA 25% </t>
    </r>
    <r>
      <rPr>
        <b/>
        <sz val="8"/>
        <color indexed="9"/>
        <rFont val="Calibri"/>
        <family val="2"/>
      </rPr>
      <t>(2)</t>
    </r>
  </si>
  <si>
    <t>BONO CUALITA</t>
  </si>
  <si>
    <r>
      <t xml:space="preserve">BONO CUANTIT </t>
    </r>
    <r>
      <rPr>
        <b/>
        <sz val="8"/>
        <color indexed="9"/>
        <rFont val="Calibri"/>
        <family val="2"/>
      </rPr>
      <t>(4)</t>
    </r>
  </si>
  <si>
    <t>%  CUMPLIMIENTO</t>
  </si>
  <si>
    <r>
      <t xml:space="preserve">BONO </t>
    </r>
    <r>
      <rPr>
        <b/>
        <sz val="8"/>
        <color indexed="9"/>
        <rFont val="Calibri"/>
        <family val="2"/>
      </rPr>
      <t>(5)</t>
    </r>
  </si>
  <si>
    <t>Nª HRS EXTRAS</t>
  </si>
  <si>
    <r>
      <t xml:space="preserve">VALOR EXTRAS     </t>
    </r>
    <r>
      <rPr>
        <b/>
        <sz val="8"/>
        <color indexed="9"/>
        <rFont val="Calibri"/>
        <family val="2"/>
      </rPr>
      <t>(6)</t>
    </r>
  </si>
  <si>
    <t>AGUINALDO</t>
  </si>
  <si>
    <r>
      <t xml:space="preserve">TOTAL IMPONIBLE </t>
    </r>
    <r>
      <rPr>
        <b/>
        <sz val="8"/>
        <color indexed="9"/>
        <rFont val="Calibri"/>
        <family val="2"/>
      </rPr>
      <t>(8) 1+2+3+4+5+6+7</t>
    </r>
  </si>
  <si>
    <r>
      <t xml:space="preserve">COLACION </t>
    </r>
    <r>
      <rPr>
        <b/>
        <sz val="8"/>
        <color indexed="9"/>
        <rFont val="Calibri"/>
        <family val="2"/>
      </rPr>
      <t>(9)</t>
    </r>
  </si>
  <si>
    <r>
      <t xml:space="preserve">MOVILIZACION </t>
    </r>
    <r>
      <rPr>
        <b/>
        <sz val="8"/>
        <color indexed="9"/>
        <rFont val="Calibri"/>
        <family val="2"/>
      </rPr>
      <t>(10)</t>
    </r>
  </si>
  <si>
    <t xml:space="preserve">MOVILIZACION ADICIONAL   </t>
  </si>
  <si>
    <r>
      <t xml:space="preserve">VIATICO          </t>
    </r>
    <r>
      <rPr>
        <b/>
        <sz val="8"/>
        <color indexed="9"/>
        <rFont val="Calibri"/>
        <family val="2"/>
      </rPr>
      <t>(11)</t>
    </r>
  </si>
  <si>
    <r>
      <t xml:space="preserve">TOTAL HABER </t>
    </r>
    <r>
      <rPr>
        <b/>
        <sz val="8"/>
        <color indexed="9"/>
        <rFont val="Calibri"/>
        <family val="2"/>
      </rPr>
      <t>(12) 8+9+10+11</t>
    </r>
  </si>
  <si>
    <r>
      <t xml:space="preserve">DESCUENTO PREVISIONAL </t>
    </r>
    <r>
      <rPr>
        <b/>
        <sz val="8"/>
        <color indexed="9"/>
        <rFont val="Calibri"/>
        <family val="2"/>
      </rPr>
      <t>(13)</t>
    </r>
  </si>
  <si>
    <r>
      <t xml:space="preserve">SUELDO LIQUIDO </t>
    </r>
    <r>
      <rPr>
        <b/>
        <sz val="8"/>
        <color indexed="9"/>
        <rFont val="Calibri"/>
        <family val="2"/>
      </rPr>
      <t>(14)  (11-12)</t>
    </r>
  </si>
  <si>
    <t>SIS 1,4%  (16)</t>
  </si>
  <si>
    <r>
      <t xml:space="preserve">MUTUAL </t>
    </r>
    <r>
      <rPr>
        <b/>
        <sz val="8"/>
        <color indexed="9"/>
        <rFont val="Calibri"/>
        <family val="2"/>
      </rPr>
      <t>(15) 1,29%</t>
    </r>
  </si>
  <si>
    <r>
      <t xml:space="preserve">SEGURO CESANT </t>
    </r>
    <r>
      <rPr>
        <b/>
        <sz val="8"/>
        <color indexed="9"/>
        <rFont val="Calibri"/>
        <family val="2"/>
      </rPr>
      <t xml:space="preserve">(16) 3%       </t>
    </r>
  </si>
  <si>
    <t xml:space="preserve">PROVISION DE VACACIONES </t>
  </si>
  <si>
    <t>PROVISION DE FINIQUITOS</t>
  </si>
  <si>
    <r>
      <t xml:space="preserve">BANEFE </t>
    </r>
    <r>
      <rPr>
        <b/>
        <sz val="8"/>
        <color indexed="9"/>
        <rFont val="Calibri"/>
        <family val="2"/>
      </rPr>
      <t>(17)</t>
    </r>
  </si>
  <si>
    <r>
      <t xml:space="preserve">TOTAL COSTO PERSONAL </t>
    </r>
    <r>
      <rPr>
        <b/>
        <sz val="8"/>
        <color indexed="9"/>
        <rFont val="Calibri"/>
        <family val="2"/>
      </rPr>
      <t>(18) 12+15+16+17</t>
    </r>
  </si>
  <si>
    <r>
      <t xml:space="preserve">COMISION AGENCIA </t>
    </r>
    <r>
      <rPr>
        <b/>
        <sz val="8"/>
        <color indexed="9"/>
        <rFont val="Calibri"/>
        <family val="2"/>
      </rPr>
      <t>(19) 8%</t>
    </r>
  </si>
  <si>
    <r>
      <t xml:space="preserve">Costo Cliente Final </t>
    </r>
    <r>
      <rPr>
        <b/>
        <sz val="8"/>
        <color indexed="9"/>
        <rFont val="Calibri"/>
        <family val="2"/>
      </rPr>
      <t>(20) 18+19</t>
    </r>
  </si>
  <si>
    <t>CARLA</t>
  </si>
  <si>
    <t>EASY- HC- FOOD</t>
  </si>
  <si>
    <t>RUTA</t>
  </si>
  <si>
    <t>LA SERENA</t>
  </si>
  <si>
    <t>JAVIER ANDRES</t>
  </si>
  <si>
    <t>GOMEZ</t>
  </si>
  <si>
    <t>ROJAS</t>
  </si>
  <si>
    <t>10897587-3</t>
  </si>
  <si>
    <t>GESTOR DE VENTA</t>
  </si>
  <si>
    <t>INDEFINIDO</t>
  </si>
  <si>
    <t>FOOD</t>
  </si>
  <si>
    <t>TEMUCO</t>
  </si>
  <si>
    <t>JUAN CARLOS</t>
  </si>
  <si>
    <t>CANIO</t>
  </si>
  <si>
    <t>CAYUL</t>
  </si>
  <si>
    <t>14331712-9</t>
  </si>
  <si>
    <r>
      <t xml:space="preserve">Entrega Celular  </t>
    </r>
    <r>
      <rPr>
        <b/>
        <sz val="8"/>
        <color rgb="FFFFFF00"/>
        <rFont val="Calibri"/>
        <family val="2"/>
        <scheme val="minor"/>
      </rPr>
      <t>(si = 1, No = 0)</t>
    </r>
  </si>
  <si>
    <r>
      <t xml:space="preserve">Entrega Tablet </t>
    </r>
    <r>
      <rPr>
        <b/>
        <sz val="8"/>
        <color rgb="FFFFFF00"/>
        <rFont val="Calibri"/>
        <family val="2"/>
        <scheme val="minor"/>
      </rPr>
      <t xml:space="preserve"> (si = 1, No = 0)</t>
    </r>
  </si>
  <si>
    <r>
      <t xml:space="preserve">Entrega  Notebook </t>
    </r>
    <r>
      <rPr>
        <b/>
        <sz val="8"/>
        <color rgb="FFFFFF00"/>
        <rFont val="Calibri"/>
        <family val="2"/>
        <scheme val="minor"/>
      </rPr>
      <t xml:space="preserve"> (si = 1, No = 0)</t>
    </r>
  </si>
  <si>
    <r>
      <t xml:space="preserve">Entrega Credencial </t>
    </r>
    <r>
      <rPr>
        <b/>
        <sz val="8"/>
        <color rgb="FFFFFF00"/>
        <rFont val="Calibri"/>
        <family val="2"/>
        <scheme val="minor"/>
      </rPr>
      <t xml:space="preserve"> (si = 1, No = 0)</t>
    </r>
  </si>
  <si>
    <r>
      <t>Entrega Uniforme</t>
    </r>
    <r>
      <rPr>
        <b/>
        <sz val="8"/>
        <color rgb="FFFFFF00"/>
        <rFont val="Calibri"/>
        <family val="2"/>
        <scheme val="minor"/>
      </rPr>
      <t xml:space="preserve">  (si = 1, No = 0)</t>
    </r>
  </si>
  <si>
    <r>
      <t>Entrega EPP</t>
    </r>
    <r>
      <rPr>
        <b/>
        <sz val="8"/>
        <color rgb="FFFFFF00"/>
        <rFont val="Calibri"/>
        <family val="2"/>
        <scheme val="minor"/>
      </rPr>
      <t xml:space="preserve">  (si = 1, No = 0)</t>
    </r>
  </si>
  <si>
    <r>
      <t xml:space="preserve">Entrega Club 360  </t>
    </r>
    <r>
      <rPr>
        <b/>
        <sz val="8"/>
        <color rgb="FFFFFF00"/>
        <rFont val="Calibri"/>
        <family val="2"/>
        <scheme val="minor"/>
      </rPr>
      <t>(si = 1, No = 0)</t>
    </r>
  </si>
  <si>
    <r>
      <t xml:space="preserve">Entrega Cloud </t>
    </r>
    <r>
      <rPr>
        <b/>
        <sz val="8"/>
        <color rgb="FFFFFF00"/>
        <rFont val="Calibri"/>
        <family val="2"/>
        <scheme val="minor"/>
      </rPr>
      <t xml:space="preserve"> (si = 1, No = 0)</t>
    </r>
  </si>
  <si>
    <r>
      <t xml:space="preserve">Entrega Intranet </t>
    </r>
    <r>
      <rPr>
        <b/>
        <sz val="8"/>
        <color rgb="FFFFFF00"/>
        <rFont val="Calibri"/>
        <family val="2"/>
        <scheme val="minor"/>
      </rPr>
      <t xml:space="preserve"> (si = 1, No = 0)</t>
    </r>
  </si>
  <si>
    <r>
      <t xml:space="preserve">Entrega Apenet  </t>
    </r>
    <r>
      <rPr>
        <b/>
        <sz val="8"/>
        <color rgb="FFFFFF00"/>
        <rFont val="Calibri"/>
        <family val="2"/>
        <scheme val="minor"/>
      </rPr>
      <t>(si = 1, No = 0)</t>
    </r>
  </si>
  <si>
    <t xml:space="preserve">Llegada Supérvisor </t>
  </si>
  <si>
    <t>Llegada FullTime (dd/mm/aaaa/HH:MM)</t>
  </si>
  <si>
    <t>Llegada ParTime  (dd/mm/aaaa/HH:MM)</t>
  </si>
  <si>
    <t>13/10/2017/11:00</t>
  </si>
  <si>
    <t>13/10/2017/9:00</t>
  </si>
  <si>
    <t>13/10/2017/10:00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</si>
</sst>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dd\.mm\.yy;@"/>
    <numFmt numFmtId="165" formatCode="&quot;$&quot;\ #,##0"/>
    <numFmt numFmtId="166" formatCode="_-[$$-340A]\ * #,##0_-;\-[$$-340A]\ * #,##0_-;_-[$$-340A]\ * &quot;-&quot;_-;_-@_-"/>
    <numFmt numFmtId="167" formatCode="[$$-340A]\ #,##0"/>
    <numFmt numFmtId="168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56"/>
      <name val="Calibri"/>
      <family val="2"/>
      <scheme val="minor"/>
    </font>
    <font>
      <b/>
      <sz val="8"/>
      <color indexed="18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9"/>
      <color indexed="12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9"/>
      <name val="Calibri"/>
      <family val="2"/>
      <scheme val="minor"/>
    </font>
    <font>
      <sz val="8"/>
      <color indexed="22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indexed="53"/>
      <name val="Calibri"/>
      <family val="2"/>
      <scheme val="minor"/>
    </font>
    <font>
      <sz val="8"/>
      <color indexed="62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color indexed="9"/>
      <name val="Calibri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7">
    <xf numFmtId="0" fontId="0" fillId="0" borderId="0" xfId="0"/>
    <xf numFmtId="0" fontId="4" fillId="2" borderId="0" xfId="3" applyNumberFormat="1" applyFont="1" applyFill="1"/>
    <xf numFmtId="0" fontId="4" fillId="2" borderId="0" xfId="3" applyNumberFormat="1" applyFont="1" applyFill="1" applyAlignment="1">
      <alignment horizontal="center"/>
    </xf>
    <xf numFmtId="0" fontId="5" fillId="2" borderId="0" xfId="3" applyNumberFormat="1" applyFont="1" applyFill="1" applyBorder="1" applyAlignment="1"/>
    <xf numFmtId="0" fontId="5" fillId="2" borderId="0" xfId="3" applyNumberFormat="1" applyFont="1" applyFill="1" applyBorder="1" applyAlignment="1">
      <alignment horizontal="center"/>
    </xf>
    <xf numFmtId="4" fontId="5" fillId="2" borderId="0" xfId="3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/>
    </xf>
    <xf numFmtId="0" fontId="4" fillId="2" borderId="0" xfId="3" applyNumberFormat="1" applyFont="1" applyFill="1" applyAlignment="1">
      <alignment horizontal="right"/>
    </xf>
    <xf numFmtId="0" fontId="6" fillId="0" borderId="0" xfId="0" applyNumberFormat="1" applyFont="1"/>
    <xf numFmtId="0" fontId="4" fillId="2" borderId="0" xfId="3" applyNumberFormat="1" applyFont="1" applyFill="1" applyBorder="1"/>
    <xf numFmtId="0" fontId="9" fillId="2" borderId="0" xfId="3" applyNumberFormat="1" applyFont="1" applyFill="1" applyBorder="1" applyAlignment="1"/>
    <xf numFmtId="0" fontId="6" fillId="0" borderId="0" xfId="0" applyNumberFormat="1" applyFont="1" applyAlignment="1">
      <alignment horizontal="center"/>
    </xf>
    <xf numFmtId="0" fontId="10" fillId="2" borderId="0" xfId="3" applyNumberFormat="1" applyFont="1" applyFill="1" applyBorder="1" applyAlignment="1"/>
    <xf numFmtId="0" fontId="5" fillId="2" borderId="0" xfId="3" applyNumberFormat="1" applyFont="1" applyFill="1" applyAlignment="1">
      <alignment horizontal="center"/>
    </xf>
    <xf numFmtId="4" fontId="4" fillId="2" borderId="0" xfId="3" applyFont="1" applyFill="1" applyAlignment="1">
      <alignment horizontal="center"/>
    </xf>
    <xf numFmtId="14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4" fillId="2" borderId="0" xfId="3" applyNumberFormat="1" applyFont="1" applyFill="1" applyBorder="1" applyAlignment="1">
      <alignment horizontal="centerContinuous"/>
    </xf>
    <xf numFmtId="164" fontId="9" fillId="2" borderId="0" xfId="3" applyNumberFormat="1" applyFont="1" applyFill="1" applyBorder="1" applyAlignment="1"/>
    <xf numFmtId="0" fontId="10" fillId="2" borderId="0" xfId="3" applyNumberFormat="1" applyFont="1" applyFill="1" applyAlignment="1">
      <alignment horizontal="left"/>
    </xf>
    <xf numFmtId="15" fontId="9" fillId="2" borderId="0" xfId="3" applyNumberFormat="1" applyFont="1" applyFill="1" applyBorder="1" applyAlignment="1"/>
    <xf numFmtId="0" fontId="10" fillId="2" borderId="0" xfId="3" applyNumberFormat="1" applyFont="1" applyFill="1" applyAlignment="1"/>
    <xf numFmtId="15" fontId="5" fillId="2" borderId="0" xfId="3" applyNumberFormat="1" applyFont="1" applyFill="1" applyBorder="1" applyAlignment="1">
      <alignment horizontal="center"/>
    </xf>
    <xf numFmtId="14" fontId="11" fillId="0" borderId="0" xfId="0" applyNumberFormat="1" applyFont="1" applyAlignment="1">
      <alignment wrapText="1"/>
    </xf>
    <xf numFmtId="0" fontId="11" fillId="0" borderId="0" xfId="0" applyNumberFormat="1" applyFont="1" applyAlignment="1">
      <alignment wrapText="1"/>
    </xf>
    <xf numFmtId="165" fontId="4" fillId="2" borderId="0" xfId="3" applyNumberFormat="1" applyFont="1" applyFill="1"/>
    <xf numFmtId="0" fontId="4" fillId="4" borderId="0" xfId="3" applyNumberFormat="1" applyFont="1" applyFill="1"/>
    <xf numFmtId="0" fontId="13" fillId="2" borderId="0" xfId="4" applyFont="1" applyFill="1" applyAlignment="1" applyProtection="1"/>
    <xf numFmtId="0" fontId="4" fillId="5" borderId="2" xfId="3" applyNumberFormat="1" applyFont="1" applyFill="1" applyBorder="1" applyAlignment="1">
      <alignment horizontal="center"/>
    </xf>
    <xf numFmtId="0" fontId="4" fillId="5" borderId="3" xfId="3" applyNumberFormat="1" applyFont="1" applyFill="1" applyBorder="1" applyAlignment="1">
      <alignment horizontal="center"/>
    </xf>
    <xf numFmtId="0" fontId="14" fillId="2" borderId="0" xfId="3" applyNumberFormat="1" applyFont="1" applyFill="1" applyBorder="1" applyAlignment="1"/>
    <xf numFmtId="0" fontId="14" fillId="2" borderId="0" xfId="3" applyNumberFormat="1" applyFont="1" applyFill="1" applyBorder="1" applyAlignment="1">
      <alignment horizontal="center"/>
    </xf>
    <xf numFmtId="9" fontId="15" fillId="2" borderId="0" xfId="2" applyFont="1" applyFill="1" applyBorder="1" applyAlignment="1">
      <alignment horizontal="center"/>
    </xf>
    <xf numFmtId="0" fontId="16" fillId="2" borderId="0" xfId="3" applyNumberFormat="1" applyFont="1" applyFill="1" applyBorder="1" applyAlignment="1">
      <alignment horizontal="center"/>
    </xf>
    <xf numFmtId="0" fontId="16" fillId="2" borderId="0" xfId="3" applyNumberFormat="1" applyFont="1" applyFill="1"/>
    <xf numFmtId="0" fontId="15" fillId="2" borderId="0" xfId="3" applyNumberFormat="1" applyFont="1" applyFill="1"/>
    <xf numFmtId="0" fontId="5" fillId="2" borderId="0" xfId="3" applyNumberFormat="1" applyFont="1" applyFill="1"/>
    <xf numFmtId="165" fontId="4" fillId="2" borderId="0" xfId="3" applyNumberFormat="1" applyFont="1" applyFill="1" applyBorder="1" applyAlignment="1">
      <alignment horizontal="centerContinuous"/>
    </xf>
    <xf numFmtId="15" fontId="5" fillId="2" borderId="0" xfId="3" applyNumberFormat="1" applyFont="1" applyFill="1" applyBorder="1" applyAlignment="1">
      <alignment horizontal="left"/>
    </xf>
    <xf numFmtId="165" fontId="17" fillId="6" borderId="1" xfId="3" applyNumberFormat="1" applyFont="1" applyFill="1" applyBorder="1" applyAlignment="1">
      <alignment horizontal="center"/>
    </xf>
    <xf numFmtId="0" fontId="18" fillId="7" borderId="0" xfId="3" applyNumberFormat="1" applyFont="1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Continuous"/>
    </xf>
    <xf numFmtId="9" fontId="20" fillId="2" borderId="0" xfId="3" applyNumberFormat="1" applyFont="1" applyFill="1" applyBorder="1" applyAlignment="1">
      <alignment horizontal="center"/>
    </xf>
    <xf numFmtId="0" fontId="7" fillId="3" borderId="5" xfId="3" applyNumberFormat="1" applyFont="1" applyFill="1" applyBorder="1" applyAlignment="1">
      <alignment horizontal="center" vertical="center" wrapText="1"/>
    </xf>
    <xf numFmtId="0" fontId="7" fillId="3" borderId="6" xfId="3" applyNumberFormat="1" applyFont="1" applyFill="1" applyBorder="1" applyAlignment="1">
      <alignment horizontal="center" vertical="center" wrapText="1"/>
    </xf>
    <xf numFmtId="0" fontId="7" fillId="3" borderId="7" xfId="3" applyNumberFormat="1" applyFont="1" applyFill="1" applyBorder="1" applyAlignment="1">
      <alignment horizontal="center" vertical="center" wrapText="1"/>
    </xf>
    <xf numFmtId="49" fontId="7" fillId="3" borderId="8" xfId="5" applyNumberFormat="1" applyFont="1" applyFill="1" applyBorder="1" applyAlignment="1">
      <alignment horizontal="center" vertical="center" wrapText="1"/>
    </xf>
    <xf numFmtId="0" fontId="7" fillId="3" borderId="9" xfId="3" applyNumberFormat="1" applyFont="1" applyFill="1" applyBorder="1" applyAlignment="1">
      <alignment horizontal="center" vertical="center" wrapText="1"/>
    </xf>
    <xf numFmtId="0" fontId="7" fillId="3" borderId="10" xfId="3" applyNumberFormat="1" applyFont="1" applyFill="1" applyBorder="1" applyAlignment="1">
      <alignment horizontal="center" vertical="center" wrapText="1"/>
    </xf>
    <xf numFmtId="0" fontId="7" fillId="3" borderId="11" xfId="3" applyNumberFormat="1" applyFont="1" applyFill="1" applyBorder="1" applyAlignment="1">
      <alignment horizontal="center" vertical="center" wrapText="1"/>
    </xf>
    <xf numFmtId="0" fontId="7" fillId="3" borderId="12" xfId="3" applyNumberFormat="1" applyFont="1" applyFill="1" applyBorder="1" applyAlignment="1">
      <alignment horizontal="center" vertical="center" wrapText="1"/>
    </xf>
    <xf numFmtId="0" fontId="7" fillId="3" borderId="13" xfId="3" applyNumberFormat="1" applyFont="1" applyFill="1" applyBorder="1" applyAlignment="1">
      <alignment horizontal="center" vertical="center" wrapText="1"/>
    </xf>
    <xf numFmtId="4" fontId="7" fillId="3" borderId="7" xfId="3" applyNumberFormat="1" applyFont="1" applyFill="1" applyBorder="1" applyAlignment="1">
      <alignment horizontal="center" vertical="center" wrapText="1"/>
    </xf>
    <xf numFmtId="0" fontId="5" fillId="2" borderId="0" xfId="3" applyNumberFormat="1" applyFont="1" applyFill="1" applyAlignment="1"/>
    <xf numFmtId="3" fontId="4" fillId="6" borderId="1" xfId="3" applyNumberFormat="1" applyFont="1" applyFill="1" applyBorder="1" applyAlignment="1">
      <alignment horizontal="center"/>
    </xf>
    <xf numFmtId="3" fontId="4" fillId="0" borderId="1" xfId="3" applyNumberFormat="1" applyFont="1" applyFill="1" applyBorder="1" applyAlignment="1">
      <alignment horizontal="center"/>
    </xf>
    <xf numFmtId="0" fontId="6" fillId="0" borderId="1" xfId="6" applyFont="1" applyFill="1" applyBorder="1" applyAlignment="1" applyProtection="1">
      <alignment horizontal="center" wrapText="1"/>
      <protection locked="0"/>
    </xf>
    <xf numFmtId="0" fontId="6" fillId="0" borderId="1" xfId="6" applyFont="1" applyFill="1" applyBorder="1" applyAlignment="1" applyProtection="1">
      <alignment horizontal="left" wrapText="1"/>
      <protection locked="0"/>
    </xf>
    <xf numFmtId="0" fontId="6" fillId="8" borderId="1" xfId="6" applyFont="1" applyFill="1" applyBorder="1" applyAlignment="1" applyProtection="1">
      <alignment horizontal="left" wrapText="1"/>
      <protection locked="0"/>
    </xf>
    <xf numFmtId="1" fontId="6" fillId="6" borderId="1" xfId="3" applyNumberFormat="1" applyFont="1" applyFill="1" applyBorder="1" applyAlignment="1">
      <alignment horizontal="center"/>
    </xf>
    <xf numFmtId="0" fontId="6" fillId="6" borderId="1" xfId="7" applyFont="1" applyFill="1" applyBorder="1" applyAlignment="1">
      <alignment horizontal="center" wrapText="1"/>
    </xf>
    <xf numFmtId="14" fontId="4" fillId="6" borderId="1" xfId="7" applyNumberFormat="1" applyFont="1" applyFill="1" applyBorder="1" applyAlignment="1">
      <alignment horizontal="center" wrapText="1"/>
    </xf>
    <xf numFmtId="166" fontId="7" fillId="3" borderId="1" xfId="6" applyNumberFormat="1" applyFont="1" applyFill="1" applyBorder="1" applyAlignment="1" applyProtection="1">
      <alignment wrapText="1"/>
      <protection locked="0"/>
    </xf>
    <xf numFmtId="165" fontId="6" fillId="6" borderId="1" xfId="3" applyNumberFormat="1" applyFont="1" applyFill="1" applyBorder="1"/>
    <xf numFmtId="167" fontId="6" fillId="0" borderId="1" xfId="3" applyNumberFormat="1" applyFont="1" applyFill="1" applyBorder="1"/>
    <xf numFmtId="9" fontId="6" fillId="0" borderId="1" xfId="2" applyFont="1" applyFill="1" applyBorder="1"/>
    <xf numFmtId="167" fontId="6" fillId="0" borderId="1" xfId="1" applyNumberFormat="1" applyFont="1" applyFill="1" applyBorder="1"/>
    <xf numFmtId="1" fontId="6" fillId="6" borderId="1" xfId="3" applyNumberFormat="1" applyFont="1" applyFill="1" applyBorder="1"/>
    <xf numFmtId="167" fontId="6" fillId="6" borderId="1" xfId="1" applyNumberFormat="1" applyFont="1" applyFill="1" applyBorder="1"/>
    <xf numFmtId="165" fontId="7" fillId="3" borderId="1" xfId="3" applyNumberFormat="1" applyFont="1" applyFill="1" applyBorder="1"/>
    <xf numFmtId="165" fontId="6" fillId="9" borderId="1" xfId="3" applyNumberFormat="1" applyFont="1" applyFill="1" applyBorder="1"/>
    <xf numFmtId="165" fontId="6" fillId="10" borderId="1" xfId="3" applyNumberFormat="1" applyFont="1" applyFill="1" applyBorder="1"/>
    <xf numFmtId="165" fontId="22" fillId="0" borderId="1" xfId="3" applyNumberFormat="1" applyFont="1" applyFill="1" applyBorder="1"/>
    <xf numFmtId="165" fontId="4" fillId="2" borderId="1" xfId="3" applyNumberFormat="1" applyFont="1" applyFill="1" applyBorder="1"/>
    <xf numFmtId="165" fontId="5" fillId="6" borderId="1" xfId="3" applyNumberFormat="1" applyFont="1" applyFill="1" applyBorder="1"/>
    <xf numFmtId="165" fontId="5" fillId="0" borderId="1" xfId="3" applyNumberFormat="1" applyFont="1" applyFill="1" applyBorder="1"/>
    <xf numFmtId="165" fontId="5" fillId="5" borderId="1" xfId="3" applyNumberFormat="1" applyFont="1" applyFill="1" applyBorder="1"/>
    <xf numFmtId="165" fontId="4" fillId="2" borderId="1" xfId="3" applyNumberFormat="1" applyFont="1" applyFill="1" applyBorder="1" applyAlignment="1">
      <alignment horizontal="center"/>
    </xf>
    <xf numFmtId="165" fontId="4" fillId="0" borderId="1" xfId="3" applyNumberFormat="1" applyFont="1" applyFill="1" applyBorder="1"/>
    <xf numFmtId="165" fontId="6" fillId="6" borderId="1" xfId="3" applyNumberFormat="1" applyFont="1" applyFill="1" applyBorder="1" applyAlignment="1">
      <alignment horizontal="right"/>
    </xf>
    <xf numFmtId="165" fontId="6" fillId="11" borderId="1" xfId="3" applyNumberFormat="1" applyFont="1" applyFill="1" applyBorder="1" applyAlignment="1">
      <alignment horizontal="right"/>
    </xf>
    <xf numFmtId="165" fontId="7" fillId="12" borderId="1" xfId="3" applyNumberFormat="1" applyFont="1" applyFill="1" applyBorder="1"/>
    <xf numFmtId="165" fontId="23" fillId="0" borderId="1" xfId="3" applyNumberFormat="1" applyFont="1" applyFill="1" applyBorder="1"/>
    <xf numFmtId="0" fontId="24" fillId="6" borderId="0" xfId="3" applyNumberFormat="1" applyFont="1" applyFill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left" wrapText="1"/>
    </xf>
    <xf numFmtId="0" fontId="6" fillId="8" borderId="1" xfId="0" applyNumberFormat="1" applyFont="1" applyFill="1" applyBorder="1"/>
    <xf numFmtId="0" fontId="4" fillId="8" borderId="1" xfId="0" applyNumberFormat="1" applyFont="1" applyFill="1" applyBorder="1" applyAlignment="1">
      <alignment horizontal="left" wrapText="1"/>
    </xf>
    <xf numFmtId="14" fontId="4" fillId="0" borderId="1" xfId="0" applyNumberFormat="1" applyFont="1" applyFill="1" applyBorder="1" applyAlignment="1">
      <alignment horizontal="center" wrapText="1"/>
    </xf>
    <xf numFmtId="166" fontId="7" fillId="3" borderId="0" xfId="6" applyNumberFormat="1" applyFont="1" applyFill="1" applyBorder="1" applyAlignment="1" applyProtection="1">
      <alignment wrapText="1"/>
      <protection locked="0"/>
    </xf>
    <xf numFmtId="1" fontId="25" fillId="6" borderId="1" xfId="3" applyNumberFormat="1" applyFont="1" applyFill="1" applyBorder="1"/>
    <xf numFmtId="165" fontId="4" fillId="6" borderId="1" xfId="3" applyNumberFormat="1" applyFont="1" applyFill="1" applyBorder="1"/>
    <xf numFmtId="0" fontId="4" fillId="6" borderId="0" xfId="3" applyNumberFormat="1" applyFont="1" applyFill="1" applyBorder="1"/>
    <xf numFmtId="0" fontId="7" fillId="3" borderId="1" xfId="3" applyNumberFormat="1" applyFont="1" applyFill="1" applyBorder="1" applyAlignment="1">
      <alignment horizontal="left"/>
    </xf>
    <xf numFmtId="15" fontId="8" fillId="2" borderId="1" xfId="3" applyNumberFormat="1" applyFont="1" applyFill="1" applyBorder="1" applyAlignment="1">
      <alignment horizontal="left"/>
    </xf>
    <xf numFmtId="14" fontId="8" fillId="2" borderId="1" xfId="3" applyNumberFormat="1" applyFont="1" applyFill="1" applyBorder="1" applyAlignment="1">
      <alignment horizontal="left"/>
    </xf>
    <xf numFmtId="0" fontId="8" fillId="2" borderId="1" xfId="3" applyNumberFormat="1" applyFont="1" applyFill="1" applyBorder="1" applyAlignment="1">
      <alignment horizontal="left"/>
    </xf>
    <xf numFmtId="0" fontId="2" fillId="2" borderId="4" xfId="3" applyNumberFormat="1" applyFont="1" applyFill="1" applyBorder="1" applyAlignment="1">
      <alignment horizontal="left" vertical="center"/>
    </xf>
    <xf numFmtId="0" fontId="2" fillId="2" borderId="0" xfId="3" applyNumberFormat="1" applyFont="1" applyFill="1" applyBorder="1" applyAlignment="1">
      <alignment horizontal="left" vertical="center"/>
    </xf>
    <xf numFmtId="164" fontId="8" fillId="2" borderId="1" xfId="3" applyNumberFormat="1" applyFont="1" applyFill="1" applyBorder="1" applyAlignment="1">
      <alignment horizontal="left"/>
    </xf>
    <xf numFmtId="0" fontId="7" fillId="3" borderId="15" xfId="3" applyNumberFormat="1" applyFont="1" applyFill="1" applyBorder="1" applyAlignment="1">
      <alignment horizontal="center" vertical="center" wrapText="1"/>
    </xf>
    <xf numFmtId="0" fontId="7" fillId="3" borderId="16" xfId="3" applyNumberFormat="1" applyFont="1" applyFill="1" applyBorder="1" applyAlignment="1">
      <alignment horizontal="center" vertical="center" wrapText="1"/>
    </xf>
    <xf numFmtId="0" fontId="7" fillId="3" borderId="17" xfId="3" applyNumberFormat="1" applyFont="1" applyFill="1" applyBorder="1" applyAlignment="1">
      <alignment horizontal="center" vertical="center" wrapText="1"/>
    </xf>
    <xf numFmtId="0" fontId="7" fillId="3" borderId="18" xfId="3" applyNumberFormat="1" applyFont="1" applyFill="1" applyBorder="1" applyAlignment="1">
      <alignment horizontal="center" vertical="center" wrapText="1"/>
    </xf>
    <xf numFmtId="168" fontId="4" fillId="6" borderId="1" xfId="7" applyNumberFormat="1" applyFont="1" applyFill="1" applyBorder="1" applyAlignment="1">
      <alignment horizontal="center" wrapText="1"/>
    </xf>
    <xf numFmtId="0" fontId="4" fillId="6" borderId="14" xfId="7" applyNumberFormat="1" applyFont="1" applyFill="1" applyBorder="1" applyAlignment="1">
      <alignment horizontal="center" wrapText="1"/>
    </xf>
    <xf numFmtId="0" fontId="4" fillId="6" borderId="1" xfId="7" applyNumberFormat="1" applyFont="1" applyFill="1" applyBorder="1" applyAlignment="1">
      <alignment horizontal="center" wrapText="1"/>
    </xf>
  </cellXfs>
  <cellStyles count="8">
    <cellStyle name="=C:\WINNT\SYSTEM32\COMMAND.COM" xfId="3"/>
    <cellStyle name="=C:\WINNT\SYSTEM32\COMMAND.COM 2" xfId="5"/>
    <cellStyle name="=C:\WINNT\SYSTEM32\COMMAND.COM 3" xfId="6"/>
    <cellStyle name="Hipervínculo" xfId="4" builtinId="8"/>
    <cellStyle name="Millares" xfId="1" builtinId="3"/>
    <cellStyle name="Normal" xfId="0" builtinId="0"/>
    <cellStyle name="Normal 2" xfId="7"/>
    <cellStyle name="Porcentaje" xfId="2" builtinId="5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</xdr:row>
      <xdr:rowOff>47625</xdr:rowOff>
    </xdr:from>
    <xdr:to>
      <xdr:col>10</xdr:col>
      <xdr:colOff>38100</xdr:colOff>
      <xdr:row>4</xdr:row>
      <xdr:rowOff>104775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52400"/>
          <a:ext cx="22002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o%20Bustos/Desktop/Mario/Documentacion%20Sistema%20de%20Facturacion/Planillas%20de%20Facturacion/Nominas/Cierre%20de%20Sueldos%20Agosto%20%202017%20T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ORES TESA"/>
      <sheetName val="BRIAN "/>
      <sheetName val="VENDEDORES"/>
      <sheetName val="VENDEDORA "/>
      <sheetName val="ASISTENTE "/>
      <sheetName val="ASISTENTE LOGISTICA"/>
      <sheetName val="DATOS"/>
      <sheetName val="NUEVOS INGRESOS"/>
    </sheetNames>
    <sheetDataSet>
      <sheetData sheetId="0"/>
      <sheetData sheetId="1"/>
      <sheetData sheetId="2">
        <row r="13">
          <cell r="AE13">
            <v>2425875</v>
          </cell>
        </row>
      </sheetData>
      <sheetData sheetId="3">
        <row r="12">
          <cell r="AB12">
            <v>1309271</v>
          </cell>
        </row>
      </sheetData>
      <sheetData sheetId="4">
        <row r="11">
          <cell r="AB11">
            <v>7.7780000000000002E-3</v>
          </cell>
        </row>
      </sheetData>
      <sheetData sheetId="5">
        <row r="11">
          <cell r="AB11">
            <v>700875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rogestionchile.com/" TargetMode="External"/><Relationship Id="rId1" Type="http://schemas.openxmlformats.org/officeDocument/2006/relationships/hyperlink" Target="http://www.proyectoygestion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0"/>
  <sheetViews>
    <sheetView tabSelected="1" topLeftCell="P1" workbookViewId="0">
      <selection activeCell="AA11" sqref="AA11"/>
    </sheetView>
  </sheetViews>
  <sheetFormatPr baseColWidth="10" defaultRowHeight="15" x14ac:dyDescent="0.25"/>
  <sheetData>
    <row r="1" spans="1:56" x14ac:dyDescent="0.25">
      <c r="A1" s="1"/>
      <c r="B1" s="1"/>
      <c r="C1" s="1"/>
      <c r="D1" s="1"/>
      <c r="E1" s="2"/>
      <c r="F1" s="3"/>
      <c r="G1" s="3"/>
      <c r="H1" s="3"/>
      <c r="I1" s="3"/>
      <c r="J1" s="4"/>
      <c r="K1" s="3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7"/>
      <c r="AD1" s="1"/>
      <c r="AE1" s="1"/>
      <c r="AF1" s="1"/>
      <c r="AG1" s="1"/>
      <c r="AH1" s="1"/>
      <c r="AI1" s="1"/>
      <c r="AJ1" s="1"/>
      <c r="AK1" s="1"/>
      <c r="AL1" s="1"/>
      <c r="AM1" s="8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9"/>
      <c r="BB1" s="9"/>
      <c r="BC1" s="9"/>
      <c r="BD1" s="9"/>
    </row>
    <row r="2" spans="1:56" x14ac:dyDescent="0.25">
      <c r="A2" s="93" t="s">
        <v>0</v>
      </c>
      <c r="B2" s="93"/>
      <c r="C2" s="93"/>
      <c r="D2" s="93"/>
      <c r="E2" s="93"/>
      <c r="F2" s="96"/>
      <c r="G2" s="96"/>
      <c r="H2" s="10"/>
      <c r="I2" s="1"/>
      <c r="J2" s="11"/>
      <c r="K2" s="12" t="s">
        <v>1</v>
      </c>
      <c r="L2" s="13"/>
      <c r="M2" s="2"/>
      <c r="N2" s="2"/>
      <c r="O2" s="2"/>
      <c r="P2" s="2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"/>
      <c r="AC2" s="1"/>
      <c r="AD2" s="15"/>
      <c r="AE2" s="15"/>
      <c r="AF2" s="16"/>
      <c r="AG2" s="16"/>
      <c r="AH2" s="9"/>
      <c r="AI2" s="1"/>
      <c r="AJ2" s="1"/>
      <c r="AK2" s="1"/>
      <c r="AL2" s="1"/>
      <c r="AM2" s="1"/>
      <c r="AN2" s="1"/>
      <c r="AO2" s="1"/>
      <c r="AP2" s="1"/>
      <c r="AQ2" s="1"/>
      <c r="AR2" s="9"/>
      <c r="AS2" s="1"/>
      <c r="AT2" s="1"/>
      <c r="AU2" s="1"/>
      <c r="AV2" s="1"/>
      <c r="AW2" s="1"/>
      <c r="AX2" s="1"/>
      <c r="AY2" s="1"/>
      <c r="AZ2" s="9"/>
      <c r="BA2" s="9"/>
      <c r="BB2" s="17"/>
      <c r="BC2" s="6"/>
      <c r="BD2" s="6"/>
    </row>
    <row r="3" spans="1:56" x14ac:dyDescent="0.25">
      <c r="A3" s="93" t="s">
        <v>2</v>
      </c>
      <c r="B3" s="93"/>
      <c r="C3" s="93"/>
      <c r="D3" s="93"/>
      <c r="E3" s="93"/>
      <c r="F3" s="99">
        <f ca="1">TODAY()</f>
        <v>43013</v>
      </c>
      <c r="G3" s="99"/>
      <c r="H3" s="18"/>
      <c r="I3" s="1"/>
      <c r="J3" s="11"/>
      <c r="K3" s="19" t="s">
        <v>3</v>
      </c>
      <c r="L3" s="13"/>
      <c r="M3" s="2"/>
      <c r="N3" s="2"/>
      <c r="O3" s="2"/>
      <c r="P3" s="2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"/>
      <c r="AC3" s="1"/>
      <c r="AD3" s="15"/>
      <c r="AE3" s="15"/>
      <c r="AF3" s="16"/>
      <c r="AG3" s="16"/>
      <c r="AH3" s="9"/>
      <c r="AI3" s="1"/>
      <c r="AJ3" s="1"/>
      <c r="AK3" s="1"/>
      <c r="AL3" s="1"/>
      <c r="AM3" s="1"/>
      <c r="AN3" s="1"/>
      <c r="AO3" s="1"/>
      <c r="AP3" s="1"/>
      <c r="AQ3" s="1"/>
      <c r="AR3" s="9"/>
      <c r="AS3" s="1"/>
      <c r="AT3" s="1"/>
      <c r="AU3" s="1"/>
      <c r="AV3" s="1"/>
      <c r="AW3" s="1"/>
      <c r="AX3" s="1"/>
      <c r="AY3" s="1"/>
      <c r="AZ3" s="9"/>
      <c r="BA3" s="17"/>
      <c r="BB3" s="6"/>
      <c r="BC3" s="6"/>
      <c r="BD3" s="6"/>
    </row>
    <row r="4" spans="1:56" x14ac:dyDescent="0.25">
      <c r="A4" s="93" t="s">
        <v>4</v>
      </c>
      <c r="B4" s="93"/>
      <c r="C4" s="93"/>
      <c r="D4" s="93"/>
      <c r="E4" s="93"/>
      <c r="F4" s="94"/>
      <c r="G4" s="94"/>
      <c r="H4" s="20"/>
      <c r="I4" s="1"/>
      <c r="J4" s="11"/>
      <c r="K4" s="21" t="s">
        <v>5</v>
      </c>
      <c r="L4" s="22"/>
      <c r="M4" s="2"/>
      <c r="N4" s="2"/>
      <c r="O4" s="2"/>
      <c r="P4" s="2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"/>
      <c r="AC4" s="23"/>
      <c r="AD4" s="23"/>
      <c r="AE4" s="24"/>
      <c r="AF4" s="1"/>
      <c r="AG4" s="1"/>
      <c r="AH4" s="1"/>
      <c r="AI4" s="1"/>
      <c r="AJ4" s="1"/>
      <c r="AK4" s="1"/>
      <c r="AL4" s="1"/>
      <c r="AM4" s="25"/>
      <c r="AN4" s="1"/>
      <c r="AO4" s="1"/>
      <c r="AP4" s="1"/>
      <c r="AQ4" s="1"/>
      <c r="AR4" s="9"/>
      <c r="AS4" s="25"/>
      <c r="AT4" s="1"/>
      <c r="AU4" s="1"/>
      <c r="AV4" s="1"/>
      <c r="AW4" s="1"/>
      <c r="AX4" s="1"/>
      <c r="AY4" s="1"/>
      <c r="AZ4" s="9"/>
      <c r="BA4" s="17"/>
      <c r="BB4" s="6"/>
      <c r="BC4" s="6"/>
      <c r="BD4" s="6"/>
    </row>
    <row r="5" spans="1:56" x14ac:dyDescent="0.25">
      <c r="A5" s="93" t="s">
        <v>6</v>
      </c>
      <c r="B5" s="93"/>
      <c r="C5" s="93"/>
      <c r="D5" s="93"/>
      <c r="E5" s="93"/>
      <c r="F5" s="94"/>
      <c r="G5" s="94"/>
      <c r="H5" s="20"/>
      <c r="I5" s="1"/>
      <c r="J5" s="11"/>
      <c r="K5" s="21" t="s">
        <v>7</v>
      </c>
      <c r="L5" s="22"/>
      <c r="M5" s="2"/>
      <c r="N5" s="2"/>
      <c r="O5" s="2"/>
      <c r="P5" s="2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26"/>
      <c r="AI5" s="1"/>
      <c r="AJ5" s="1"/>
      <c r="AK5" s="1"/>
      <c r="AL5" s="1"/>
      <c r="AM5" s="1"/>
      <c r="AN5" s="1"/>
      <c r="AO5" s="1"/>
      <c r="AP5" s="1"/>
      <c r="AQ5" s="1"/>
      <c r="AR5" s="9"/>
      <c r="AS5" s="1"/>
      <c r="AT5" s="1"/>
      <c r="AU5" s="1"/>
      <c r="AV5" s="1"/>
      <c r="AW5" s="1"/>
      <c r="AX5" s="1"/>
      <c r="AY5" s="1"/>
      <c r="AZ5" s="9"/>
      <c r="BA5" s="17"/>
      <c r="BB5" s="6"/>
      <c r="BC5" s="6"/>
      <c r="BD5" s="6"/>
    </row>
    <row r="6" spans="1:56" x14ac:dyDescent="0.25">
      <c r="A6" s="93"/>
      <c r="B6" s="93"/>
      <c r="C6" s="93"/>
      <c r="D6" s="93"/>
      <c r="E6" s="93"/>
      <c r="F6" s="95"/>
      <c r="G6" s="96"/>
      <c r="H6" s="10"/>
      <c r="I6" s="1"/>
      <c r="J6" s="11"/>
      <c r="K6" s="27" t="s">
        <v>8</v>
      </c>
      <c r="L6" s="22"/>
      <c r="M6" s="2"/>
      <c r="N6" s="2"/>
      <c r="O6" s="2"/>
      <c r="P6" s="2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9"/>
      <c r="AS6" s="1"/>
      <c r="AT6" s="1"/>
      <c r="AU6" s="1"/>
      <c r="AV6" s="1"/>
      <c r="AW6" s="1"/>
      <c r="AX6" s="1"/>
      <c r="AY6" s="1"/>
      <c r="AZ6" s="9"/>
      <c r="BA6" s="17"/>
      <c r="BB6" s="28">
        <v>25490</v>
      </c>
      <c r="BC6" s="29" t="s">
        <v>9</v>
      </c>
      <c r="BD6" s="6"/>
    </row>
    <row r="7" spans="1:56" x14ac:dyDescent="0.25">
      <c r="A7" s="97" t="s">
        <v>10</v>
      </c>
      <c r="B7" s="97"/>
      <c r="C7" s="97"/>
      <c r="D7" s="97"/>
      <c r="E7" s="97"/>
      <c r="F7" s="97"/>
      <c r="G7" s="97"/>
      <c r="H7" s="30"/>
      <c r="I7" s="30" t="s">
        <v>11</v>
      </c>
      <c r="J7" s="3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2"/>
      <c r="AD7" s="1"/>
      <c r="AE7" s="1"/>
      <c r="AF7" s="31"/>
      <c r="AG7" s="31"/>
      <c r="AH7" s="31"/>
      <c r="AI7" s="9"/>
      <c r="AJ7" s="9"/>
      <c r="AK7" s="33" t="s">
        <v>12</v>
      </c>
      <c r="AL7" s="9"/>
      <c r="AM7" s="1"/>
      <c r="AN7" s="34"/>
      <c r="AO7" s="35" t="s">
        <v>13</v>
      </c>
      <c r="AP7" s="1"/>
      <c r="AQ7" s="1"/>
      <c r="AR7" s="9"/>
      <c r="AS7" s="1"/>
      <c r="AT7" s="36"/>
      <c r="AU7" s="36"/>
      <c r="AV7" s="1"/>
      <c r="AW7" s="1"/>
      <c r="AX7" s="1"/>
      <c r="AY7" s="1"/>
      <c r="AZ7" s="9"/>
      <c r="BA7" s="37"/>
      <c r="BB7" s="6"/>
      <c r="BC7" s="6"/>
      <c r="BD7" s="6"/>
    </row>
    <row r="8" spans="1:56" ht="15.75" thickBot="1" x14ac:dyDescent="0.3">
      <c r="A8" s="98"/>
      <c r="B8" s="98"/>
      <c r="C8" s="98"/>
      <c r="D8" s="98"/>
      <c r="E8" s="98"/>
      <c r="F8" s="98"/>
      <c r="G8" s="98"/>
      <c r="H8" s="38"/>
      <c r="I8" s="38"/>
      <c r="J8" s="22"/>
      <c r="K8" s="38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"/>
      <c r="AC8" s="1"/>
      <c r="AD8" s="1"/>
      <c r="AE8" s="39">
        <f>270000*4.75/12</f>
        <v>106875</v>
      </c>
      <c r="AF8" s="31"/>
      <c r="AG8" s="31"/>
      <c r="AH8" s="31"/>
      <c r="AI8" s="31"/>
      <c r="AJ8" s="31"/>
      <c r="AK8" s="40">
        <v>7.7780000000000002E-3</v>
      </c>
      <c r="AL8" s="31"/>
      <c r="AM8" s="1"/>
      <c r="AN8" s="35"/>
      <c r="AO8" s="35"/>
      <c r="AP8" s="35"/>
      <c r="AQ8" s="35"/>
      <c r="AR8" s="9"/>
      <c r="AS8" s="1"/>
      <c r="AT8" s="25"/>
      <c r="AU8" s="25"/>
      <c r="AV8" s="1"/>
      <c r="AW8" s="1"/>
      <c r="AX8" s="1"/>
      <c r="AY8" s="1"/>
      <c r="AZ8" s="9"/>
      <c r="BA8" s="41"/>
      <c r="BB8" s="42"/>
      <c r="BC8" s="6"/>
      <c r="BD8" s="6"/>
    </row>
    <row r="9" spans="1:56" ht="45.75" thickBot="1" x14ac:dyDescent="0.3">
      <c r="A9" s="43" t="s">
        <v>14</v>
      </c>
      <c r="B9" s="45" t="s">
        <v>19</v>
      </c>
      <c r="C9" s="45" t="s">
        <v>20</v>
      </c>
      <c r="D9" s="45" t="s">
        <v>21</v>
      </c>
      <c r="E9" s="45" t="s">
        <v>22</v>
      </c>
      <c r="F9" s="44" t="s">
        <v>15</v>
      </c>
      <c r="G9" s="44" t="s">
        <v>16</v>
      </c>
      <c r="H9" s="44" t="s">
        <v>17</v>
      </c>
      <c r="I9" s="45" t="s">
        <v>18</v>
      </c>
      <c r="J9" s="45" t="s">
        <v>23</v>
      </c>
      <c r="K9" s="46" t="s">
        <v>24</v>
      </c>
      <c r="L9" s="45" t="s">
        <v>25</v>
      </c>
      <c r="M9" s="45" t="s">
        <v>26</v>
      </c>
      <c r="N9" s="47" t="s">
        <v>27</v>
      </c>
      <c r="O9" s="50" t="s">
        <v>83</v>
      </c>
      <c r="P9" s="50" t="s">
        <v>84</v>
      </c>
      <c r="Q9" s="100" t="s">
        <v>82</v>
      </c>
      <c r="R9" s="101" t="s">
        <v>72</v>
      </c>
      <c r="S9" s="101" t="s">
        <v>73</v>
      </c>
      <c r="T9" s="101" t="s">
        <v>74</v>
      </c>
      <c r="U9" s="101" t="s">
        <v>75</v>
      </c>
      <c r="V9" s="101" t="s">
        <v>76</v>
      </c>
      <c r="W9" s="103" t="s">
        <v>77</v>
      </c>
      <c r="X9" s="103" t="s">
        <v>78</v>
      </c>
      <c r="Y9" s="103" t="s">
        <v>79</v>
      </c>
      <c r="Z9" s="103" t="s">
        <v>80</v>
      </c>
      <c r="AA9" s="102" t="s">
        <v>81</v>
      </c>
      <c r="AB9" s="51" t="s">
        <v>28</v>
      </c>
      <c r="AC9" s="48" t="s">
        <v>29</v>
      </c>
      <c r="AD9" s="44" t="s">
        <v>30</v>
      </c>
      <c r="AE9" s="49" t="s">
        <v>31</v>
      </c>
      <c r="AF9" s="45" t="s">
        <v>32</v>
      </c>
      <c r="AG9" s="45" t="s">
        <v>33</v>
      </c>
      <c r="AH9" s="45" t="s">
        <v>34</v>
      </c>
      <c r="AI9" s="45" t="s">
        <v>35</v>
      </c>
      <c r="AJ9" s="45" t="s">
        <v>36</v>
      </c>
      <c r="AK9" s="45" t="s">
        <v>37</v>
      </c>
      <c r="AL9" s="50" t="s">
        <v>38</v>
      </c>
      <c r="AM9" s="48" t="s">
        <v>39</v>
      </c>
      <c r="AN9" s="44" t="s">
        <v>40</v>
      </c>
      <c r="AO9" s="45" t="s">
        <v>41</v>
      </c>
      <c r="AP9" s="45" t="s">
        <v>42</v>
      </c>
      <c r="AQ9" s="50" t="s">
        <v>43</v>
      </c>
      <c r="AR9" s="48" t="s">
        <v>44</v>
      </c>
      <c r="AS9" s="51" t="s">
        <v>45</v>
      </c>
      <c r="AT9" s="48" t="s">
        <v>46</v>
      </c>
      <c r="AU9" s="44" t="s">
        <v>47</v>
      </c>
      <c r="AV9" s="52" t="s">
        <v>48</v>
      </c>
      <c r="AW9" s="45" t="s">
        <v>49</v>
      </c>
      <c r="AX9" s="50" t="s">
        <v>50</v>
      </c>
      <c r="AY9" s="50" t="s">
        <v>51</v>
      </c>
      <c r="AZ9" s="48" t="s">
        <v>52</v>
      </c>
      <c r="BA9" s="48" t="s">
        <v>53</v>
      </c>
      <c r="BB9" s="51" t="s">
        <v>54</v>
      </c>
      <c r="BC9" s="48" t="s">
        <v>55</v>
      </c>
      <c r="BD9" s="53"/>
    </row>
    <row r="10" spans="1:56" ht="23.25" x14ac:dyDescent="0.25">
      <c r="A10" s="54">
        <v>1</v>
      </c>
      <c r="B10" s="56" t="s">
        <v>60</v>
      </c>
      <c r="C10" s="57" t="s">
        <v>61</v>
      </c>
      <c r="D10" s="58" t="s">
        <v>62</v>
      </c>
      <c r="E10" s="58" t="s">
        <v>63</v>
      </c>
      <c r="F10" s="55" t="s">
        <v>56</v>
      </c>
      <c r="G10" s="54" t="s">
        <v>57</v>
      </c>
      <c r="H10" s="54" t="s">
        <v>58</v>
      </c>
      <c r="I10" s="56" t="s">
        <v>59</v>
      </c>
      <c r="J10" s="57" t="s">
        <v>64</v>
      </c>
      <c r="K10" s="59">
        <v>0</v>
      </c>
      <c r="L10" s="60" t="s">
        <v>65</v>
      </c>
      <c r="M10" s="61">
        <v>41487</v>
      </c>
      <c r="N10" s="60" t="s">
        <v>65</v>
      </c>
      <c r="O10" s="104" t="s">
        <v>85</v>
      </c>
      <c r="P10" s="104" t="s">
        <v>86</v>
      </c>
      <c r="Q10" s="104" t="s">
        <v>87</v>
      </c>
      <c r="R10" s="105">
        <v>1</v>
      </c>
      <c r="S10" s="105">
        <v>0</v>
      </c>
      <c r="T10" s="105">
        <v>0</v>
      </c>
      <c r="U10" s="105">
        <v>0</v>
      </c>
      <c r="V10" s="105">
        <v>1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55">
        <v>30</v>
      </c>
      <c r="AC10" s="62">
        <v>270000</v>
      </c>
      <c r="AD10" s="63">
        <f t="shared" ref="AD10:AD11" si="0">AC10/30*AB10</f>
        <v>270000</v>
      </c>
      <c r="AE10" s="63">
        <f t="shared" ref="AE10:AE11" si="1">IF(AD10*25%&gt;$AE$8,$AE$8,AD10*25%)</f>
        <v>67500</v>
      </c>
      <c r="AF10" s="64">
        <v>0</v>
      </c>
      <c r="AG10" s="64">
        <v>80000</v>
      </c>
      <c r="AH10" s="65">
        <v>1.0733977774306038</v>
      </c>
      <c r="AI10" s="66"/>
      <c r="AJ10" s="67"/>
      <c r="AK10" s="63"/>
      <c r="AL10" s="68"/>
      <c r="AM10" s="69">
        <f t="shared" ref="AM10:AM11" si="2">+AD10+AE10+AF10+AG10+AI10+AK10+AL10</f>
        <v>417500</v>
      </c>
      <c r="AN10" s="70">
        <f t="shared" ref="AN10:AN11" si="3">0/30*AB10</f>
        <v>0</v>
      </c>
      <c r="AO10" s="71">
        <f>77000/30*AB10</f>
        <v>77000</v>
      </c>
      <c r="AP10" s="72">
        <f>0/30*AB10</f>
        <v>0</v>
      </c>
      <c r="AQ10" s="73">
        <v>0</v>
      </c>
      <c r="AR10" s="69">
        <f t="shared" ref="AR10:AR11" si="4">+AM10+AN10+AO10+AP10+AQ10</f>
        <v>494500</v>
      </c>
      <c r="AS10" s="75">
        <f>+AM10*0.2</f>
        <v>83500</v>
      </c>
      <c r="AT10" s="76">
        <f>+AR10-AS10</f>
        <v>411000</v>
      </c>
      <c r="AU10" s="77">
        <v>5887</v>
      </c>
      <c r="AV10" s="78">
        <v>5386</v>
      </c>
      <c r="AW10" s="79">
        <v>10020</v>
      </c>
      <c r="AX10" s="80">
        <f>+SUM(AM10/30)*1.75</f>
        <v>24354.166666666664</v>
      </c>
      <c r="AY10" s="80">
        <f>+SUM(AR10/12)</f>
        <v>41208.333333333336</v>
      </c>
      <c r="AZ10" s="78">
        <v>2000</v>
      </c>
      <c r="BA10" s="81">
        <f>+AZ10+AW10+AV10+AU10+AR10</f>
        <v>517793</v>
      </c>
      <c r="BB10" s="82">
        <f t="shared" ref="BB10:BB11" si="5">$BB$6</f>
        <v>25490</v>
      </c>
      <c r="BC10" s="81">
        <f t="shared" ref="BC10:BC11" si="6">+BA10+BB10</f>
        <v>543283</v>
      </c>
      <c r="BD10" s="83"/>
    </row>
    <row r="11" spans="1:56" ht="23.25" x14ac:dyDescent="0.25">
      <c r="A11" s="54">
        <v>27</v>
      </c>
      <c r="B11" s="84" t="s">
        <v>68</v>
      </c>
      <c r="C11" s="85" t="s">
        <v>69</v>
      </c>
      <c r="D11" s="86" t="s">
        <v>70</v>
      </c>
      <c r="E11" s="87" t="s">
        <v>71</v>
      </c>
      <c r="F11" s="55" t="s">
        <v>56</v>
      </c>
      <c r="G11" s="54" t="s">
        <v>66</v>
      </c>
      <c r="H11" s="54" t="s">
        <v>58</v>
      </c>
      <c r="I11" s="84" t="s">
        <v>67</v>
      </c>
      <c r="J11" s="85" t="s">
        <v>64</v>
      </c>
      <c r="K11" s="59">
        <v>0</v>
      </c>
      <c r="L11" s="60" t="s">
        <v>65</v>
      </c>
      <c r="M11" s="61">
        <v>42713</v>
      </c>
      <c r="N11" s="88" t="s">
        <v>65</v>
      </c>
      <c r="O11" s="104" t="s">
        <v>85</v>
      </c>
      <c r="P11" s="104" t="s">
        <v>86</v>
      </c>
      <c r="Q11" s="104" t="s">
        <v>87</v>
      </c>
      <c r="R11" s="106">
        <v>0</v>
      </c>
      <c r="S11" s="106">
        <v>1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  <c r="Z11" s="106">
        <v>0</v>
      </c>
      <c r="AA11" s="106">
        <v>0</v>
      </c>
      <c r="AB11" s="55">
        <v>30</v>
      </c>
      <c r="AC11" s="89">
        <v>270000</v>
      </c>
      <c r="AD11" s="63">
        <f t="shared" si="0"/>
        <v>270000</v>
      </c>
      <c r="AE11" s="63">
        <f t="shared" si="1"/>
        <v>67500</v>
      </c>
      <c r="AF11" s="64">
        <v>0</v>
      </c>
      <c r="AG11" s="64">
        <v>42000</v>
      </c>
      <c r="AH11" s="65">
        <v>0.86707023076899559</v>
      </c>
      <c r="AI11" s="66"/>
      <c r="AJ11" s="90"/>
      <c r="AK11" s="63"/>
      <c r="AL11" s="68"/>
      <c r="AM11" s="69">
        <f t="shared" si="2"/>
        <v>379500</v>
      </c>
      <c r="AN11" s="70">
        <f t="shared" si="3"/>
        <v>0</v>
      </c>
      <c r="AO11" s="70">
        <f>84000/30*AB11</f>
        <v>84000</v>
      </c>
      <c r="AP11" s="72">
        <f t="shared" ref="AP11" si="7">0/30*AB11</f>
        <v>0</v>
      </c>
      <c r="AQ11" s="91">
        <v>0</v>
      </c>
      <c r="AR11" s="69">
        <f t="shared" si="4"/>
        <v>463500</v>
      </c>
      <c r="AS11" s="74">
        <f>+AM11*0.2</f>
        <v>75900</v>
      </c>
      <c r="AT11" s="76">
        <f>+AR11-AS11</f>
        <v>387600</v>
      </c>
      <c r="AU11" s="77">
        <v>5351</v>
      </c>
      <c r="AV11" s="78">
        <v>4896</v>
      </c>
      <c r="AW11" s="79">
        <v>9108</v>
      </c>
      <c r="AX11" s="80">
        <f>+SUM(AM11/30)*1.75</f>
        <v>22137.5</v>
      </c>
      <c r="AY11" s="80">
        <f>+SUM(AR11/12)</f>
        <v>38625</v>
      </c>
      <c r="AZ11" s="78">
        <v>2000</v>
      </c>
      <c r="BA11" s="81">
        <f>+AZ11+AW11+AV11+AU11+AR11</f>
        <v>484855</v>
      </c>
      <c r="BB11" s="82">
        <f t="shared" si="5"/>
        <v>25490</v>
      </c>
      <c r="BC11" s="81">
        <f t="shared" si="6"/>
        <v>510345</v>
      </c>
      <c r="BD11" s="92"/>
    </row>
    <row r="12" spans="1:56" x14ac:dyDescent="0.25">
      <c r="A12" s="8"/>
      <c r="F12" s="8"/>
      <c r="G12" s="8"/>
      <c r="H12" s="8"/>
      <c r="I12" s="8"/>
      <c r="J12" s="11"/>
      <c r="K12" s="8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69">
        <f t="shared" ref="AB12:AR12" si="8">SUM(AB10:AB11)</f>
        <v>60</v>
      </c>
      <c r="AC12" s="69">
        <f t="shared" si="8"/>
        <v>540000</v>
      </c>
      <c r="AD12" s="69">
        <f t="shared" si="8"/>
        <v>540000</v>
      </c>
      <c r="AE12" s="69">
        <f t="shared" si="8"/>
        <v>135000</v>
      </c>
      <c r="AF12" s="69">
        <f t="shared" si="8"/>
        <v>0</v>
      </c>
      <c r="AG12" s="69">
        <f t="shared" si="8"/>
        <v>122000</v>
      </c>
      <c r="AH12" s="69">
        <f t="shared" si="8"/>
        <v>1.9404680081995993</v>
      </c>
      <c r="AI12" s="69">
        <f t="shared" si="8"/>
        <v>0</v>
      </c>
      <c r="AJ12" s="69">
        <f t="shared" si="8"/>
        <v>0</v>
      </c>
      <c r="AK12" s="69">
        <f t="shared" si="8"/>
        <v>0</v>
      </c>
      <c r="AL12" s="69">
        <f t="shared" si="8"/>
        <v>0</v>
      </c>
      <c r="AM12" s="69">
        <f t="shared" si="8"/>
        <v>797000</v>
      </c>
      <c r="AN12" s="69">
        <f t="shared" si="8"/>
        <v>0</v>
      </c>
      <c r="AO12" s="69">
        <f t="shared" si="8"/>
        <v>161000</v>
      </c>
      <c r="AP12" s="69">
        <f t="shared" si="8"/>
        <v>0</v>
      </c>
      <c r="AQ12" s="69">
        <f t="shared" si="8"/>
        <v>0</v>
      </c>
      <c r="AR12" s="69">
        <f t="shared" si="8"/>
        <v>958000</v>
      </c>
      <c r="AS12" s="69">
        <f t="shared" ref="AS12:BC12" si="9">SUM(AS10:AS11)</f>
        <v>159400</v>
      </c>
      <c r="AT12" s="69">
        <f t="shared" si="9"/>
        <v>798600</v>
      </c>
      <c r="AU12" s="69">
        <f t="shared" si="9"/>
        <v>11238</v>
      </c>
      <c r="AV12" s="69">
        <f t="shared" si="9"/>
        <v>10282</v>
      </c>
      <c r="AW12" s="69">
        <f t="shared" si="9"/>
        <v>19128</v>
      </c>
      <c r="AX12" s="69">
        <f t="shared" si="9"/>
        <v>46491.666666666664</v>
      </c>
      <c r="AY12" s="69">
        <f t="shared" si="9"/>
        <v>79833.333333333343</v>
      </c>
      <c r="AZ12" s="69">
        <f t="shared" si="9"/>
        <v>4000</v>
      </c>
      <c r="BA12" s="69">
        <f t="shared" si="9"/>
        <v>1002648</v>
      </c>
      <c r="BB12" s="69">
        <f t="shared" si="9"/>
        <v>50980</v>
      </c>
      <c r="BC12" s="69">
        <f t="shared" si="9"/>
        <v>1053628</v>
      </c>
      <c r="BD12" s="8"/>
    </row>
    <row r="13" spans="1:56" x14ac:dyDescent="0.25">
      <c r="A13" s="8"/>
      <c r="F13" s="8"/>
      <c r="G13" s="8"/>
      <c r="H13" s="8"/>
      <c r="I13" s="8"/>
      <c r="J13" s="11"/>
      <c r="K13" s="8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69">
        <f>+[1]VENDEDORES!AE13</f>
        <v>2425875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  <row r="14" spans="1:56" x14ac:dyDescent="0.25">
      <c r="A14" s="8"/>
      <c r="F14" s="8"/>
      <c r="G14" s="8"/>
      <c r="H14" s="8"/>
      <c r="I14" s="8"/>
      <c r="J14" s="11"/>
      <c r="K14" s="8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69">
        <f>+'[1]VENDEDORA '!AB12</f>
        <v>1309271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</row>
    <row r="15" spans="1:56" x14ac:dyDescent="0.25">
      <c r="A15" s="8"/>
      <c r="B15" s="8"/>
      <c r="C15" s="8"/>
      <c r="D15" s="8"/>
      <c r="E15" s="11"/>
      <c r="F15" s="8"/>
      <c r="G15" s="8"/>
      <c r="H15" s="8"/>
      <c r="I15" s="8"/>
      <c r="J15" s="11"/>
      <c r="K15" s="8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69">
        <f>+'[1]ASISTENTE '!AB11</f>
        <v>7.7780000000000002E-3</v>
      </c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</row>
    <row r="16" spans="1:56" x14ac:dyDescent="0.25">
      <c r="A16" s="8"/>
      <c r="B16" s="8"/>
      <c r="C16" s="8"/>
      <c r="D16" s="8"/>
      <c r="E16" s="11"/>
      <c r="F16" s="8"/>
      <c r="G16" s="8"/>
      <c r="H16" s="8"/>
      <c r="I16" s="8"/>
      <c r="J16" s="11"/>
      <c r="K16" s="8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69">
        <f>+'[1]ASISTENTE LOGISTICA'!AB11</f>
        <v>700875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</row>
    <row r="17" spans="1:56" x14ac:dyDescent="0.25">
      <c r="A17" s="8"/>
      <c r="B17" s="8"/>
      <c r="C17" s="8"/>
      <c r="D17" s="8"/>
      <c r="E17" s="11"/>
      <c r="F17" s="8"/>
      <c r="G17" s="8"/>
      <c r="H17" s="8"/>
      <c r="I17" s="8"/>
      <c r="J17" s="11"/>
      <c r="K17" s="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69">
        <f>+SUM(AR12:AR16)</f>
        <v>5394021.0077780001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 spans="1:56" x14ac:dyDescent="0.25">
      <c r="A18" s="8"/>
      <c r="B18" s="8"/>
      <c r="C18" s="8"/>
      <c r="D18" s="8"/>
      <c r="E18" s="11"/>
      <c r="F18" s="8"/>
      <c r="G18" s="8"/>
      <c r="H18" s="8"/>
      <c r="I18" s="8"/>
      <c r="J18" s="11"/>
      <c r="K18" s="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69">
        <v>16988898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</row>
    <row r="19" spans="1:56" x14ac:dyDescent="0.25">
      <c r="A19" s="8"/>
      <c r="B19" s="8"/>
      <c r="C19" s="8"/>
      <c r="D19" s="8"/>
      <c r="E19" s="11"/>
      <c r="F19" s="8"/>
      <c r="G19" s="8"/>
      <c r="H19" s="8"/>
      <c r="I19" s="8"/>
      <c r="J19" s="11"/>
      <c r="K19" s="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69">
        <f>+AR17-AR18</f>
        <v>-11594876.992222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</row>
    <row r="20" spans="1:56" x14ac:dyDescent="0.25">
      <c r="A20" s="8"/>
      <c r="B20" s="8"/>
      <c r="C20" s="8"/>
      <c r="D20" s="8"/>
      <c r="E20" s="11"/>
      <c r="F20" s="8"/>
      <c r="G20" s="8"/>
      <c r="H20" s="8"/>
      <c r="I20" s="8"/>
      <c r="J20" s="11"/>
      <c r="K20" s="8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</row>
  </sheetData>
  <mergeCells count="11">
    <mergeCell ref="A2:E2"/>
    <mergeCell ref="F2:G2"/>
    <mergeCell ref="A3:E3"/>
    <mergeCell ref="F3:G3"/>
    <mergeCell ref="A4:E4"/>
    <mergeCell ref="F4:G4"/>
    <mergeCell ref="A5:E5"/>
    <mergeCell ref="F5:G5"/>
    <mergeCell ref="A6:E6"/>
    <mergeCell ref="F6:G6"/>
    <mergeCell ref="A7:G8"/>
  </mergeCells>
  <conditionalFormatting sqref="AC10">
    <cfRule type="expression" dxfId="2" priority="3">
      <formula>#REF!="finiquitado"</formula>
    </cfRule>
  </conditionalFormatting>
  <conditionalFormatting sqref="K9">
    <cfRule type="containsText" dxfId="1" priority="2" stopIfTrue="1" operator="containsText" text="2">
      <formula>NOT(ISERROR(SEARCH("2",K9)))</formula>
    </cfRule>
  </conditionalFormatting>
  <conditionalFormatting sqref="AC11">
    <cfRule type="expression" dxfId="0" priority="1">
      <formula>#REF!="finiquitado"</formula>
    </cfRule>
  </conditionalFormatting>
  <hyperlinks>
    <hyperlink ref="L6" r:id="rId1" display="www.proyectoygestion.com"/>
    <hyperlink ref="K6" r:id="rId2"/>
  </hyperlinks>
  <pageMargins left="0.7" right="0.7" top="0.75" bottom="0.75" header="0.3" footer="0.3"/>
  <pageSetup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Bustos</dc:creator>
  <cp:lastModifiedBy>Mario Bustos</cp:lastModifiedBy>
  <dcterms:created xsi:type="dcterms:W3CDTF">2017-10-05T13:23:43Z</dcterms:created>
  <dcterms:modified xsi:type="dcterms:W3CDTF">2017-10-05T14:43:23Z</dcterms:modified>
</cp:coreProperties>
</file>