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CF7F0BFC-190F-A944-8541-1C4A86BAC913}" xr6:coauthVersionLast="47" xr6:coauthVersionMax="47" xr10:uidLastSave="{00000000-0000-0000-0000-000000000000}"/>
  <bookViews>
    <workbookView xWindow="380" yWindow="500" windowWidth="28040" windowHeight="16940" xr2:uid="{F514B7E3-B9F3-AA4E-82E3-260D27860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K3" i="1"/>
  <c r="J4" i="1"/>
  <c r="J5" i="1"/>
  <c r="J6" i="1"/>
  <c r="J7" i="1"/>
  <c r="J8" i="1"/>
  <c r="J9" i="1"/>
  <c r="K9" i="1"/>
  <c r="J10" i="1"/>
  <c r="J11" i="1"/>
  <c r="J12" i="1"/>
  <c r="K12" i="1"/>
  <c r="J13" i="1"/>
  <c r="J16" i="1"/>
  <c r="K16" i="1"/>
  <c r="J18" i="1"/>
  <c r="J21" i="1"/>
  <c r="K21" i="1"/>
  <c r="J22" i="1"/>
  <c r="K22" i="1"/>
  <c r="J23" i="1"/>
  <c r="K23" i="1"/>
  <c r="I3" i="1"/>
  <c r="I5" i="1"/>
  <c r="I6" i="1"/>
  <c r="I7" i="1"/>
  <c r="I9" i="1"/>
  <c r="I10" i="1"/>
  <c r="I11" i="1"/>
  <c r="I12" i="1"/>
  <c r="I13" i="1"/>
  <c r="I16" i="1"/>
  <c r="I17" i="1"/>
  <c r="I18" i="1"/>
  <c r="I19" i="1"/>
  <c r="I21" i="1"/>
  <c r="I22" i="1"/>
  <c r="I23" i="1"/>
  <c r="I2" i="1"/>
  <c r="E12" i="1"/>
  <c r="E8" i="1"/>
  <c r="G8" i="1" s="1"/>
  <c r="K8" i="1" s="1"/>
  <c r="H14" i="1"/>
  <c r="J14" i="1" s="1"/>
  <c r="E4" i="1"/>
  <c r="I4" i="1" s="1"/>
  <c r="F17" i="1"/>
  <c r="G17" i="1" s="1"/>
  <c r="K17" i="1" s="1"/>
  <c r="H15" i="1"/>
  <c r="I15" i="1" s="1"/>
  <c r="E5" i="1"/>
  <c r="E10" i="1"/>
  <c r="G2" i="1"/>
  <c r="K2" i="1" s="1"/>
  <c r="G3" i="1"/>
  <c r="G5" i="1"/>
  <c r="K5" i="1" s="1"/>
  <c r="G6" i="1"/>
  <c r="K6" i="1" s="1"/>
  <c r="G7" i="1"/>
  <c r="K7" i="1" s="1"/>
  <c r="G9" i="1"/>
  <c r="G10" i="1"/>
  <c r="K10" i="1" s="1"/>
  <c r="G11" i="1"/>
  <c r="K11" i="1" s="1"/>
  <c r="G12" i="1"/>
  <c r="G13" i="1"/>
  <c r="K13" i="1" s="1"/>
  <c r="G14" i="1"/>
  <c r="K14" i="1" s="1"/>
  <c r="G15" i="1"/>
  <c r="K15" i="1" s="1"/>
  <c r="G22" i="1"/>
  <c r="G23" i="1"/>
  <c r="G21" i="1"/>
  <c r="G18" i="1"/>
  <c r="K18" i="1" s="1"/>
  <c r="F19" i="1"/>
  <c r="J19" i="1" s="1"/>
  <c r="H20" i="1"/>
  <c r="J20" i="1" s="1"/>
  <c r="I14" i="1" l="1"/>
  <c r="J17" i="1"/>
  <c r="G19" i="1"/>
  <c r="K19" i="1" s="1"/>
  <c r="I20" i="1"/>
  <c r="G4" i="1"/>
  <c r="K4" i="1" s="1"/>
  <c r="I8" i="1"/>
  <c r="K20" i="1"/>
  <c r="J15" i="1"/>
</calcChain>
</file>

<file path=xl/sharedStrings.xml><?xml version="1.0" encoding="utf-8"?>
<sst xmlns="http://schemas.openxmlformats.org/spreadsheetml/2006/main" count="77" uniqueCount="40">
  <si>
    <t>MA</t>
  </si>
  <si>
    <t>Hancock</t>
  </si>
  <si>
    <t>Charter</t>
  </si>
  <si>
    <t>Hinsdale, Lanesborough, West Stockbridge</t>
  </si>
  <si>
    <t>New Marlborough</t>
  </si>
  <si>
    <t>New Braintree</t>
  </si>
  <si>
    <t>Peru</t>
  </si>
  <si>
    <t>Princeton</t>
  </si>
  <si>
    <t>Sandisfield</t>
  </si>
  <si>
    <t>Tyrningham</t>
  </si>
  <si>
    <t>Comcast</t>
  </si>
  <si>
    <t>Middlefield</t>
  </si>
  <si>
    <t>Montgomery</t>
  </si>
  <si>
    <t>Tolland</t>
  </si>
  <si>
    <t>Worthington</t>
  </si>
  <si>
    <t>Fibert Connect</t>
  </si>
  <si>
    <t>Egremont &amp; Monterey</t>
  </si>
  <si>
    <t>Florida, Hawley, Monroe &amp; Savoy</t>
  </si>
  <si>
    <t>Other</t>
  </si>
  <si>
    <t>Warwick</t>
  </si>
  <si>
    <t>Petersham</t>
  </si>
  <si>
    <t>Royalston &amp; Warwick</t>
  </si>
  <si>
    <t>Bernardston</t>
  </si>
  <si>
    <t>Alford</t>
  </si>
  <si>
    <t>Leverett</t>
  </si>
  <si>
    <t>Mount Washington</t>
  </si>
  <si>
    <t>Comast</t>
  </si>
  <si>
    <t>9 towns</t>
  </si>
  <si>
    <t>WiValley</t>
  </si>
  <si>
    <t>state</t>
  </si>
  <si>
    <t>year</t>
  </si>
  <si>
    <t>area_served</t>
  </si>
  <si>
    <t>grant_amount</t>
  </si>
  <si>
    <t>match_amount</t>
  </si>
  <si>
    <t>total_amount</t>
  </si>
  <si>
    <t>premises</t>
  </si>
  <si>
    <t>grant_amount_per</t>
  </si>
  <si>
    <t>match_amount_per</t>
  </si>
  <si>
    <t>total_amount_per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</si>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</sst>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22DC-4305-D347-B3E3-A7CDF83342D4}">
  <dimension ref="A1:K23"/>
  <sheetViews>
    <sheetView tabSelected="1" workbookViewId="0">
      <selection activeCell="F10" sqref="F10"/>
    </sheetView>
  </sheetViews>
  <sheetFormatPr baseColWidth="10" defaultRowHeight="16" x14ac:dyDescent="0.2"/>
  <cols>
    <col min="4" max="4" width="25.5" customWidth="1"/>
    <col min="5" max="5" width="14.6640625" bestFit="1" customWidth="1"/>
    <col min="6" max="7" width="14" customWidth="1"/>
  </cols>
  <sheetData>
    <row r="1" spans="1:11" x14ac:dyDescent="0.2">
      <c r="A1" t="s">
        <v>29</v>
      </c>
      <c r="B1" t="s">
        <v>30</v>
      </c>
      <c r="C1" t="s">
        <v>39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">
      <c r="A2" t="s">
        <v>0</v>
      </c>
      <c r="B2">
        <v>2017</v>
      </c>
      <c r="C2" t="s">
        <v>2</v>
      </c>
      <c r="D2" t="s">
        <v>1</v>
      </c>
      <c r="E2" s="2"/>
      <c r="F2" s="2"/>
      <c r="G2" s="2">
        <f t="shared" ref="G2:G14" si="0">SUM(E2:F2)</f>
        <v>0</v>
      </c>
      <c r="H2">
        <v>655</v>
      </c>
      <c r="I2" s="4">
        <f>E2/$H2</f>
        <v>0</v>
      </c>
      <c r="J2" s="4">
        <f t="shared" ref="J2:K17" si="1">F2/$H2</f>
        <v>0</v>
      </c>
      <c r="K2" s="4">
        <f t="shared" si="1"/>
        <v>0</v>
      </c>
    </row>
    <row r="3" spans="1:11" x14ac:dyDescent="0.2">
      <c r="A3" t="s">
        <v>0</v>
      </c>
      <c r="B3">
        <v>2016</v>
      </c>
      <c r="C3" t="s">
        <v>2</v>
      </c>
      <c r="D3" t="s">
        <v>3</v>
      </c>
      <c r="E3" s="2">
        <v>1600000</v>
      </c>
      <c r="F3" s="2">
        <v>0</v>
      </c>
      <c r="G3" s="2">
        <f t="shared" si="0"/>
        <v>1600000</v>
      </c>
      <c r="H3">
        <v>3000</v>
      </c>
      <c r="I3" s="4">
        <f t="shared" ref="I3:I23" si="2">E3/$H3</f>
        <v>533.33333333333337</v>
      </c>
      <c r="J3" s="4">
        <f t="shared" si="1"/>
        <v>0</v>
      </c>
      <c r="K3" s="4">
        <f t="shared" si="1"/>
        <v>533.33333333333337</v>
      </c>
    </row>
    <row r="4" spans="1:11" x14ac:dyDescent="0.2">
      <c r="A4" t="s">
        <v>0</v>
      </c>
      <c r="B4">
        <v>2018</v>
      </c>
      <c r="C4" t="s">
        <v>2</v>
      </c>
      <c r="D4" t="s">
        <v>4</v>
      </c>
      <c r="E4" s="2">
        <f>1710000+720000</f>
        <v>2430000</v>
      </c>
      <c r="F4" s="2">
        <v>720000</v>
      </c>
      <c r="G4" s="2">
        <f t="shared" si="0"/>
        <v>3150000</v>
      </c>
      <c r="H4">
        <v>1086</v>
      </c>
      <c r="I4" s="4">
        <f t="shared" si="2"/>
        <v>2237.5690607734805</v>
      </c>
      <c r="J4" s="4">
        <f t="shared" si="1"/>
        <v>662.98342541436466</v>
      </c>
      <c r="K4" s="4">
        <f t="shared" si="1"/>
        <v>2900.5524861878453</v>
      </c>
    </row>
    <row r="5" spans="1:11" x14ac:dyDescent="0.2">
      <c r="A5" t="s">
        <v>0</v>
      </c>
      <c r="B5">
        <v>2020</v>
      </c>
      <c r="C5" t="s">
        <v>2</v>
      </c>
      <c r="D5" t="s">
        <v>5</v>
      </c>
      <c r="E5" s="2">
        <f>1576000-342400</f>
        <v>1233600</v>
      </c>
      <c r="F5" s="2">
        <v>342400</v>
      </c>
      <c r="G5" s="2">
        <f t="shared" si="0"/>
        <v>1576000</v>
      </c>
      <c r="H5">
        <v>379</v>
      </c>
      <c r="I5" s="4">
        <f t="shared" si="2"/>
        <v>3254.881266490765</v>
      </c>
      <c r="J5" s="4">
        <f t="shared" si="1"/>
        <v>903.43007915567284</v>
      </c>
      <c r="K5" s="4">
        <f t="shared" si="1"/>
        <v>4158.311345646438</v>
      </c>
    </row>
    <row r="6" spans="1:11" x14ac:dyDescent="0.2">
      <c r="A6" t="s">
        <v>0</v>
      </c>
      <c r="B6">
        <v>2017</v>
      </c>
      <c r="C6" t="s">
        <v>2</v>
      </c>
      <c r="D6" t="s">
        <v>6</v>
      </c>
      <c r="E6" s="2"/>
      <c r="F6" s="2"/>
      <c r="G6" s="2">
        <f t="shared" si="0"/>
        <v>0</v>
      </c>
      <c r="H6">
        <v>410</v>
      </c>
      <c r="I6" s="4">
        <f t="shared" si="2"/>
        <v>0</v>
      </c>
      <c r="J6" s="4">
        <f t="shared" si="1"/>
        <v>0</v>
      </c>
      <c r="K6" s="4">
        <f t="shared" si="1"/>
        <v>0</v>
      </c>
    </row>
    <row r="7" spans="1:11" x14ac:dyDescent="0.2">
      <c r="A7" t="s">
        <v>0</v>
      </c>
      <c r="B7">
        <v>2017</v>
      </c>
      <c r="C7" t="s">
        <v>2</v>
      </c>
      <c r="D7" t="s">
        <v>7</v>
      </c>
      <c r="E7" s="2">
        <v>1010000</v>
      </c>
      <c r="F7" s="2">
        <v>710000</v>
      </c>
      <c r="G7" s="2">
        <f t="shared" si="0"/>
        <v>1720000</v>
      </c>
      <c r="H7">
        <v>1325</v>
      </c>
      <c r="I7" s="4">
        <f t="shared" si="2"/>
        <v>762.2641509433962</v>
      </c>
      <c r="J7" s="4">
        <f t="shared" si="1"/>
        <v>535.84905660377353</v>
      </c>
      <c r="K7" s="4">
        <f t="shared" si="1"/>
        <v>1298.1132075471698</v>
      </c>
    </row>
    <row r="8" spans="1:11" x14ac:dyDescent="0.2">
      <c r="A8" t="s">
        <v>0</v>
      </c>
      <c r="B8">
        <v>2019</v>
      </c>
      <c r="C8" t="s">
        <v>2</v>
      </c>
      <c r="D8" t="s">
        <v>8</v>
      </c>
      <c r="E8" s="2">
        <f>2607800-826680</f>
        <v>1781120</v>
      </c>
      <c r="F8" s="2">
        <v>826680</v>
      </c>
      <c r="G8" s="2">
        <f t="shared" si="0"/>
        <v>2607800</v>
      </c>
      <c r="H8">
        <v>687</v>
      </c>
      <c r="I8" s="4">
        <f t="shared" si="2"/>
        <v>2592.6055312954877</v>
      </c>
      <c r="J8" s="4">
        <f t="shared" si="1"/>
        <v>1203.3187772925764</v>
      </c>
      <c r="K8" s="4">
        <f t="shared" si="1"/>
        <v>3795.9243085880639</v>
      </c>
    </row>
    <row r="9" spans="1:11" x14ac:dyDescent="0.2">
      <c r="A9" t="s">
        <v>0</v>
      </c>
      <c r="B9">
        <v>2017</v>
      </c>
      <c r="C9" t="s">
        <v>2</v>
      </c>
      <c r="D9" t="s">
        <v>9</v>
      </c>
      <c r="E9" s="2"/>
      <c r="F9" s="2"/>
      <c r="G9" s="2">
        <f t="shared" si="0"/>
        <v>0</v>
      </c>
      <c r="H9">
        <v>296</v>
      </c>
      <c r="I9" s="4">
        <f t="shared" si="2"/>
        <v>0</v>
      </c>
      <c r="J9" s="4">
        <f t="shared" si="1"/>
        <v>0</v>
      </c>
      <c r="K9" s="4">
        <f t="shared" si="1"/>
        <v>0</v>
      </c>
    </row>
    <row r="10" spans="1:11" x14ac:dyDescent="0.2">
      <c r="A10" t="s">
        <v>0</v>
      </c>
      <c r="B10">
        <v>2019</v>
      </c>
      <c r="C10" t="s">
        <v>10</v>
      </c>
      <c r="D10" t="s">
        <v>11</v>
      </c>
      <c r="E10" s="2">
        <f>231340+545000</f>
        <v>776340</v>
      </c>
      <c r="F10" s="2">
        <v>231340</v>
      </c>
      <c r="G10" s="2">
        <f t="shared" si="0"/>
        <v>1007680</v>
      </c>
      <c r="H10">
        <v>213</v>
      </c>
      <c r="I10" s="4">
        <f t="shared" si="2"/>
        <v>3644.788732394366</v>
      </c>
      <c r="J10" s="4">
        <f t="shared" si="1"/>
        <v>1086.1032863849766</v>
      </c>
      <c r="K10" s="4">
        <f t="shared" si="1"/>
        <v>4730.8920187793428</v>
      </c>
    </row>
    <row r="11" spans="1:11" x14ac:dyDescent="0.2">
      <c r="A11" t="s">
        <v>0</v>
      </c>
      <c r="B11">
        <v>2017</v>
      </c>
      <c r="C11" t="s">
        <v>10</v>
      </c>
      <c r="D11" t="s">
        <v>12</v>
      </c>
      <c r="E11" s="2">
        <v>805800</v>
      </c>
      <c r="F11" s="2">
        <v>0</v>
      </c>
      <c r="G11" s="2">
        <f t="shared" si="0"/>
        <v>805800</v>
      </c>
      <c r="H11">
        <v>346</v>
      </c>
      <c r="I11" s="4">
        <f t="shared" si="2"/>
        <v>2328.9017341040462</v>
      </c>
      <c r="J11" s="4">
        <f t="shared" si="1"/>
        <v>0</v>
      </c>
      <c r="K11" s="4">
        <f t="shared" si="1"/>
        <v>2328.9017341040462</v>
      </c>
    </row>
    <row r="12" spans="1:11" x14ac:dyDescent="0.2">
      <c r="A12" t="s">
        <v>0</v>
      </c>
      <c r="B12">
        <v>2019</v>
      </c>
      <c r="C12" t="s">
        <v>10</v>
      </c>
      <c r="D12" t="s">
        <v>13</v>
      </c>
      <c r="E12" s="2">
        <f>1497652+(667652-400591)</f>
        <v>1764713</v>
      </c>
      <c r="F12" s="2">
        <v>400591</v>
      </c>
      <c r="G12" s="2">
        <f t="shared" si="0"/>
        <v>2165304</v>
      </c>
      <c r="H12">
        <v>537</v>
      </c>
      <c r="I12" s="4">
        <f t="shared" si="2"/>
        <v>3286.2439478584729</v>
      </c>
      <c r="J12" s="4">
        <f t="shared" si="1"/>
        <v>745.97951582867779</v>
      </c>
      <c r="K12" s="4">
        <f t="shared" si="1"/>
        <v>4032.2234636871508</v>
      </c>
    </row>
    <row r="13" spans="1:11" x14ac:dyDescent="0.2">
      <c r="A13" t="s">
        <v>0</v>
      </c>
      <c r="B13">
        <v>2018</v>
      </c>
      <c r="C13" t="s">
        <v>10</v>
      </c>
      <c r="D13" t="s">
        <v>14</v>
      </c>
      <c r="E13" s="2">
        <v>2213809</v>
      </c>
      <c r="F13" s="2">
        <v>571904</v>
      </c>
      <c r="G13" s="2">
        <f t="shared" si="0"/>
        <v>2785713</v>
      </c>
      <c r="H13">
        <v>670</v>
      </c>
      <c r="I13" s="4">
        <f t="shared" si="2"/>
        <v>3304.1925373134327</v>
      </c>
      <c r="J13" s="4">
        <f t="shared" si="1"/>
        <v>853.58805970149251</v>
      </c>
      <c r="K13" s="4">
        <f t="shared" si="1"/>
        <v>4157.7805970149257</v>
      </c>
    </row>
    <row r="14" spans="1:11" x14ac:dyDescent="0.2">
      <c r="A14" t="s">
        <v>0</v>
      </c>
      <c r="B14">
        <v>2020</v>
      </c>
      <c r="C14" t="s">
        <v>15</v>
      </c>
      <c r="D14" t="s">
        <v>16</v>
      </c>
      <c r="E14" s="2">
        <v>2210000</v>
      </c>
      <c r="F14" s="2">
        <v>0</v>
      </c>
      <c r="G14" s="2">
        <f t="shared" si="0"/>
        <v>2210000</v>
      </c>
      <c r="H14">
        <f>883+839</f>
        <v>1722</v>
      </c>
      <c r="I14" s="4">
        <f t="shared" si="2"/>
        <v>1283.3914053426249</v>
      </c>
      <c r="J14" s="4">
        <f t="shared" si="1"/>
        <v>0</v>
      </c>
      <c r="K14" s="4">
        <f t="shared" si="1"/>
        <v>1283.3914053426249</v>
      </c>
    </row>
    <row r="15" spans="1:11" x14ac:dyDescent="0.2">
      <c r="A15" t="s">
        <v>0</v>
      </c>
      <c r="B15">
        <v>2018</v>
      </c>
      <c r="C15" t="s">
        <v>28</v>
      </c>
      <c r="D15" t="s">
        <v>17</v>
      </c>
      <c r="E15" s="2">
        <v>2140000</v>
      </c>
      <c r="G15" s="2">
        <f>SUM(E15:E15)</f>
        <v>2140000</v>
      </c>
      <c r="H15">
        <f>0.75*(265+137+43+287)</f>
        <v>549</v>
      </c>
      <c r="I15" s="4">
        <f t="shared" si="2"/>
        <v>3897.9963570127507</v>
      </c>
      <c r="J15" s="4">
        <f t="shared" si="1"/>
        <v>0</v>
      </c>
      <c r="K15" s="4">
        <f t="shared" si="1"/>
        <v>3897.9963570127507</v>
      </c>
    </row>
    <row r="16" spans="1:11" x14ac:dyDescent="0.2">
      <c r="A16" t="s">
        <v>0</v>
      </c>
      <c r="B16">
        <v>2017</v>
      </c>
      <c r="C16" t="s">
        <v>18</v>
      </c>
      <c r="D16" t="s">
        <v>19</v>
      </c>
      <c r="E16" s="2">
        <v>450000</v>
      </c>
      <c r="F16" s="2">
        <v>0</v>
      </c>
      <c r="G16" s="2">
        <v>450000</v>
      </c>
      <c r="H16" s="3">
        <v>400</v>
      </c>
      <c r="I16" s="4">
        <f t="shared" si="2"/>
        <v>1125</v>
      </c>
      <c r="J16" s="4">
        <f t="shared" si="1"/>
        <v>0</v>
      </c>
      <c r="K16" s="4">
        <f t="shared" si="1"/>
        <v>1125</v>
      </c>
    </row>
    <row r="17" spans="1:11" x14ac:dyDescent="0.2">
      <c r="A17" t="s">
        <v>0</v>
      </c>
      <c r="B17">
        <v>2018</v>
      </c>
      <c r="C17" t="s">
        <v>18</v>
      </c>
      <c r="D17" t="s">
        <v>20</v>
      </c>
      <c r="E17" s="2">
        <v>880000</v>
      </c>
      <c r="F17" s="2">
        <f>2630000-E17</f>
        <v>1750000</v>
      </c>
      <c r="G17" s="2">
        <f>SUM(E17:F17)</f>
        <v>2630000</v>
      </c>
      <c r="H17">
        <v>512</v>
      </c>
      <c r="I17" s="4">
        <f t="shared" si="2"/>
        <v>1718.75</v>
      </c>
      <c r="J17" s="4">
        <f t="shared" si="1"/>
        <v>3417.96875</v>
      </c>
      <c r="K17" s="4">
        <f t="shared" si="1"/>
        <v>5136.71875</v>
      </c>
    </row>
    <row r="18" spans="1:11" x14ac:dyDescent="0.2">
      <c r="A18" t="s">
        <v>0</v>
      </c>
      <c r="B18">
        <v>2021</v>
      </c>
      <c r="C18" t="s">
        <v>2</v>
      </c>
      <c r="D18" t="s">
        <v>21</v>
      </c>
      <c r="E18" s="2">
        <v>220690</v>
      </c>
      <c r="F18" s="2">
        <v>0</v>
      </c>
      <c r="G18" s="2">
        <f>SUM(E18:F18)</f>
        <v>220690</v>
      </c>
      <c r="H18">
        <v>37</v>
      </c>
      <c r="I18" s="4">
        <f t="shared" si="2"/>
        <v>5964.594594594595</v>
      </c>
      <c r="J18" s="4">
        <f t="shared" ref="J18:J23" si="3">F18/$H18</f>
        <v>0</v>
      </c>
      <c r="K18" s="4">
        <f t="shared" ref="K18:K23" si="4">G18/$H18</f>
        <v>5964.594594594595</v>
      </c>
    </row>
    <row r="19" spans="1:11" x14ac:dyDescent="0.2">
      <c r="A19" t="s">
        <v>0</v>
      </c>
      <c r="B19">
        <v>2021</v>
      </c>
      <c r="C19" t="s">
        <v>10</v>
      </c>
      <c r="D19" t="s">
        <v>22</v>
      </c>
      <c r="E19" s="2">
        <v>238000</v>
      </c>
      <c r="F19" s="2">
        <f>60000+74000</f>
        <v>134000</v>
      </c>
      <c r="G19" s="2">
        <f>SUM(E19:F19)</f>
        <v>372000</v>
      </c>
      <c r="H19">
        <v>48</v>
      </c>
      <c r="I19" s="4">
        <f t="shared" si="2"/>
        <v>4958.333333333333</v>
      </c>
      <c r="J19" s="4">
        <f t="shared" si="3"/>
        <v>2791.6666666666665</v>
      </c>
      <c r="K19" s="4">
        <f t="shared" si="4"/>
        <v>7750</v>
      </c>
    </row>
    <row r="20" spans="1:11" x14ac:dyDescent="0.2">
      <c r="A20" t="s">
        <v>0</v>
      </c>
      <c r="B20">
        <v>2017</v>
      </c>
      <c r="C20" t="s">
        <v>18</v>
      </c>
      <c r="D20" t="s">
        <v>23</v>
      </c>
      <c r="E20" s="2">
        <v>1434750</v>
      </c>
      <c r="F20" s="2">
        <v>0</v>
      </c>
      <c r="G20" s="2">
        <v>1434750</v>
      </c>
      <c r="H20">
        <f>494+567</f>
        <v>1061</v>
      </c>
      <c r="I20" s="4">
        <f t="shared" si="2"/>
        <v>1352.2620169651273</v>
      </c>
      <c r="J20" s="4">
        <f t="shared" si="3"/>
        <v>0</v>
      </c>
      <c r="K20" s="4">
        <f t="shared" si="4"/>
        <v>1352.2620169651273</v>
      </c>
    </row>
    <row r="21" spans="1:11" x14ac:dyDescent="0.2">
      <c r="A21" t="s">
        <v>0</v>
      </c>
      <c r="B21">
        <v>2015</v>
      </c>
      <c r="C21" t="s">
        <v>18</v>
      </c>
      <c r="D21" t="s">
        <v>24</v>
      </c>
      <c r="E21" s="2">
        <v>762903.75</v>
      </c>
      <c r="F21" s="2">
        <v>3600000</v>
      </c>
      <c r="G21" s="2">
        <f>SUM(E21:F21)</f>
        <v>4362903.75</v>
      </c>
      <c r="H21">
        <v>811</v>
      </c>
      <c r="I21" s="4">
        <f t="shared" si="2"/>
        <v>940.69512946979034</v>
      </c>
      <c r="J21" s="4">
        <f t="shared" si="3"/>
        <v>4438.964241676942</v>
      </c>
      <c r="K21" s="4">
        <f t="shared" si="4"/>
        <v>5379.6593711467322</v>
      </c>
    </row>
    <row r="22" spans="1:11" x14ac:dyDescent="0.2">
      <c r="A22" t="s">
        <v>0</v>
      </c>
      <c r="B22">
        <v>2016</v>
      </c>
      <c r="C22" t="s">
        <v>18</v>
      </c>
      <c r="D22" s="1" t="s">
        <v>25</v>
      </c>
      <c r="E22" s="2">
        <v>230000</v>
      </c>
      <c r="F22" s="2">
        <v>0</v>
      </c>
      <c r="G22" s="2">
        <f t="shared" ref="G22:G23" si="5">SUM(E22:F22)</f>
        <v>230000</v>
      </c>
      <c r="H22">
        <v>64</v>
      </c>
      <c r="I22" s="4">
        <f t="shared" si="2"/>
        <v>3593.75</v>
      </c>
      <c r="J22" s="4">
        <f t="shared" si="3"/>
        <v>0</v>
      </c>
      <c r="K22" s="4">
        <f t="shared" si="4"/>
        <v>3593.75</v>
      </c>
    </row>
    <row r="23" spans="1:11" x14ac:dyDescent="0.2">
      <c r="A23" t="s">
        <v>0</v>
      </c>
      <c r="B23">
        <v>2016</v>
      </c>
      <c r="C23" t="s">
        <v>26</v>
      </c>
      <c r="D23" t="s">
        <v>27</v>
      </c>
      <c r="E23" s="5">
        <v>4000000</v>
      </c>
      <c r="F23" s="2">
        <v>0</v>
      </c>
      <c r="G23" s="2">
        <f t="shared" si="5"/>
        <v>4000000</v>
      </c>
      <c r="H23">
        <v>1303</v>
      </c>
      <c r="I23" s="4">
        <f t="shared" si="2"/>
        <v>3069.8388334612432</v>
      </c>
      <c r="J23" s="4">
        <f t="shared" si="3"/>
        <v>0</v>
      </c>
      <c r="K23" s="4">
        <f t="shared" si="4"/>
        <v>3069.8388334612432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2022-03-17T22:52:59Z</dcterms:created>
  <dcterms:modified xsi:type="dcterms:W3CDTF">2022-03-20T18:18:25Z</dcterms:modified>
</cp:coreProperties>
</file>