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9"/>
  <workbookPr filterPrivacy="1"/>
  <xr:revisionPtr revIDLastSave="0" documentId="11_FDD8E3366CA8F54EE9D1EA7B34AE5F31C9B43260" xr6:coauthVersionLast="45" xr6:coauthVersionMax="45" xr10:uidLastSave="{00000000-0000-0000-0000-000000000000}"/>
  <bookViews>
    <workbookView xWindow="0" yWindow="0" windowWidth="15720" windowHeight="8196" activeTab="1" xr2:uid="{00000000-000D-0000-FFFF-FFFF00000000}"/>
  </bookViews>
  <sheets>
    <sheet name="Aluminum" sheetId="1" r:id="rId1"/>
    <sheet name="Lea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 l="1"/>
  <c r="H10" i="2"/>
  <c r="H9" i="2"/>
  <c r="H8" i="2"/>
  <c r="A13" i="2"/>
  <c r="A14" i="2"/>
  <c r="A15" i="2"/>
  <c r="A11" i="2"/>
  <c r="A10" i="2"/>
  <c r="A9" i="2"/>
  <c r="A16" i="2"/>
  <c r="H7" i="1"/>
  <c r="H8" i="1" s="1"/>
  <c r="H9" i="1" s="1"/>
  <c r="H10" i="1" s="1"/>
  <c r="H11" i="1" s="1"/>
  <c r="H12" i="1" s="1"/>
  <c r="H13" i="1" s="1"/>
  <c r="A7" i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<sst xmlns="http://schemas.openxmlformats.org/spreadsheetml/2006/main" count="40" uniqueCount="14">
  <si>
    <t>Peak Center (keV)</t>
  </si>
  <si>
    <t>ROI Start</t>
  </si>
  <si>
    <t>ROI End</t>
  </si>
  <si>
    <t>Gross Counts</t>
  </si>
  <si>
    <t>Gross Count Error</t>
  </si>
  <si>
    <t>Net Counts</t>
  </si>
  <si>
    <t>Net Counts Error</t>
  </si>
  <si>
    <t>Full</t>
  </si>
  <si>
    <t>Background</t>
  </si>
  <si>
    <t>Thickness of Aluminum (mg/cm^2)</t>
  </si>
  <si>
    <t>File Number</t>
  </si>
  <si>
    <t>Thickness of aluminum (mg/cm^2)</t>
  </si>
  <si>
    <t>Thickness of Lead(mg/cm^2)</t>
  </si>
  <si>
    <t>Thickness of Lead (mg/cm^2)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</si>
</sst>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Aluminum!$A$6:$A$18</c:f>
              <c:numCache>
                <c:formatCode>General</c:formatCode>
                <c:ptCount val="13"/>
                <c:pt idx="0">
                  <c:v>840</c:v>
                </c:pt>
                <c:pt idx="1">
                  <c:v>1485</c:v>
                </c:pt>
                <c:pt idx="2">
                  <c:v>2140</c:v>
                </c:pt>
                <c:pt idx="3">
                  <c:v>2662</c:v>
                </c:pt>
                <c:pt idx="4">
                  <c:v>3228</c:v>
                </c:pt>
                <c:pt idx="5">
                  <c:v>3726</c:v>
                </c:pt>
                <c:pt idx="6">
                  <c:v>4200</c:v>
                </c:pt>
                <c:pt idx="7">
                  <c:v>5040</c:v>
                </c:pt>
                <c:pt idx="8">
                  <c:v>5695</c:v>
                </c:pt>
                <c:pt idx="9">
                  <c:v>6481</c:v>
                </c:pt>
                <c:pt idx="10">
                  <c:v>7173</c:v>
                </c:pt>
              </c:numCache>
            </c:numRef>
          </c:xVal>
          <c:yVal>
            <c:numRef>
              <c:f>Aluminum!$B$6:$B$18</c:f>
              <c:numCache>
                <c:formatCode>General</c:formatCode>
                <c:ptCount val="13"/>
                <c:pt idx="0">
                  <c:v>3258</c:v>
                </c:pt>
                <c:pt idx="1">
                  <c:v>3191</c:v>
                </c:pt>
                <c:pt idx="2">
                  <c:v>3006</c:v>
                </c:pt>
                <c:pt idx="3">
                  <c:v>2825</c:v>
                </c:pt>
                <c:pt idx="4">
                  <c:v>2772</c:v>
                </c:pt>
                <c:pt idx="5">
                  <c:v>2564</c:v>
                </c:pt>
                <c:pt idx="6">
                  <c:v>2560</c:v>
                </c:pt>
                <c:pt idx="7">
                  <c:v>2342</c:v>
                </c:pt>
                <c:pt idx="8">
                  <c:v>2269</c:v>
                </c:pt>
                <c:pt idx="9">
                  <c:v>2137</c:v>
                </c:pt>
                <c:pt idx="10">
                  <c:v>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FAB-A374-D3E8B814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68648"/>
        <c:axId val="1049576552"/>
      </c:scatterChart>
      <c:valAx>
        <c:axId val="10495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76552"/>
        <c:crosses val="autoZero"/>
        <c:crossBetween val="midCat"/>
      </c:valAx>
      <c:valAx>
        <c:axId val="10495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6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Aluminum!$H$6:$H$16</c:f>
              <c:numCache>
                <c:formatCode>General</c:formatCode>
                <c:ptCount val="11"/>
                <c:pt idx="0">
                  <c:v>0</c:v>
                </c:pt>
                <c:pt idx="1">
                  <c:v>644</c:v>
                </c:pt>
                <c:pt idx="2">
                  <c:v>1538</c:v>
                </c:pt>
                <c:pt idx="3">
                  <c:v>2715</c:v>
                </c:pt>
                <c:pt idx="4">
                  <c:v>3671</c:v>
                </c:pt>
                <c:pt idx="5">
                  <c:v>5033</c:v>
                </c:pt>
                <c:pt idx="6">
                  <c:v>5678</c:v>
                </c:pt>
                <c:pt idx="7">
                  <c:v>7173</c:v>
                </c:pt>
              </c:numCache>
            </c:numRef>
          </c:xVal>
          <c:yVal>
            <c:numRef>
              <c:f>Aluminum!$I$6:$I$16</c:f>
              <c:numCache>
                <c:formatCode>General</c:formatCode>
                <c:ptCount val="11"/>
                <c:pt idx="0">
                  <c:v>108</c:v>
                </c:pt>
                <c:pt idx="1">
                  <c:v>87</c:v>
                </c:pt>
                <c:pt idx="2">
                  <c:v>90</c:v>
                </c:pt>
                <c:pt idx="3">
                  <c:v>98</c:v>
                </c:pt>
                <c:pt idx="4">
                  <c:v>74</c:v>
                </c:pt>
                <c:pt idx="5">
                  <c:v>94</c:v>
                </c:pt>
                <c:pt idx="6">
                  <c:v>82</c:v>
                </c:pt>
                <c:pt idx="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9-48EF-9B21-62374920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63751"/>
        <c:axId val="402559175"/>
      </c:scatterChart>
      <c:valAx>
        <c:axId val="402563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9175"/>
        <c:crosses val="autoZero"/>
        <c:crossBetween val="midCat"/>
      </c:valAx>
      <c:valAx>
        <c:axId val="4025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3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Lead!$A$6:$A$16</c:f>
              <c:numCache>
                <c:formatCode>General</c:formatCode>
                <c:ptCount val="11"/>
                <c:pt idx="0">
                  <c:v>1120</c:v>
                </c:pt>
                <c:pt idx="1">
                  <c:v>2066</c:v>
                </c:pt>
                <c:pt idx="2">
                  <c:v>3448</c:v>
                </c:pt>
                <c:pt idx="3">
                  <c:v>4568</c:v>
                </c:pt>
                <c:pt idx="4">
                  <c:v>5514</c:v>
                </c:pt>
                <c:pt idx="5">
                  <c:v>6634</c:v>
                </c:pt>
                <c:pt idx="6">
                  <c:v>7367</c:v>
                </c:pt>
                <c:pt idx="7">
                  <c:v>8487</c:v>
                </c:pt>
                <c:pt idx="8">
                  <c:v>10815</c:v>
                </c:pt>
                <c:pt idx="9">
                  <c:v>11935</c:v>
                </c:pt>
                <c:pt idx="10">
                  <c:v>14734</c:v>
                </c:pt>
              </c:numCache>
            </c:numRef>
          </c:xVal>
          <c:yVal>
            <c:numRef>
              <c:f>Lead!$B$6:$B$16</c:f>
              <c:numCache>
                <c:formatCode>General</c:formatCode>
                <c:ptCount val="11"/>
                <c:pt idx="0">
                  <c:v>2935</c:v>
                </c:pt>
                <c:pt idx="1">
                  <c:v>2417</c:v>
                </c:pt>
                <c:pt idx="2">
                  <c:v>1712</c:v>
                </c:pt>
                <c:pt idx="3">
                  <c:v>1399</c:v>
                </c:pt>
                <c:pt idx="4">
                  <c:v>1280</c:v>
                </c:pt>
                <c:pt idx="5">
                  <c:v>1005</c:v>
                </c:pt>
                <c:pt idx="6">
                  <c:v>870</c:v>
                </c:pt>
                <c:pt idx="7">
                  <c:v>722</c:v>
                </c:pt>
                <c:pt idx="8">
                  <c:v>460</c:v>
                </c:pt>
                <c:pt idx="9">
                  <c:v>402</c:v>
                </c:pt>
                <c:pt idx="10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A-4AE6-90E5-6465EE04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2295"/>
        <c:axId val="617731047"/>
      </c:scatterChart>
      <c:valAx>
        <c:axId val="617732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1047"/>
        <c:crosses val="autoZero"/>
        <c:crossBetween val="midCat"/>
      </c:valAx>
      <c:valAx>
        <c:axId val="61773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2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Lead!$H$6:$H$15</c:f>
              <c:numCache>
                <c:formatCode>General</c:formatCode>
                <c:ptCount val="10"/>
                <c:pt idx="0">
                  <c:v>0</c:v>
                </c:pt>
                <c:pt idx="1">
                  <c:v>1120</c:v>
                </c:pt>
                <c:pt idx="2">
                  <c:v>3186</c:v>
                </c:pt>
                <c:pt idx="3">
                  <c:v>5252</c:v>
                </c:pt>
                <c:pt idx="4">
                  <c:v>6634</c:v>
                </c:pt>
                <c:pt idx="5">
                  <c:v>8487</c:v>
                </c:pt>
                <c:pt idx="6">
                  <c:v>10553</c:v>
                </c:pt>
                <c:pt idx="7">
                  <c:v>12881</c:v>
                </c:pt>
                <c:pt idx="8">
                  <c:v>14947</c:v>
                </c:pt>
              </c:numCache>
            </c:numRef>
          </c:xVal>
          <c:yVal>
            <c:numRef>
              <c:f>Lead!$I$6:$I$15</c:f>
              <c:numCache>
                <c:formatCode>General</c:formatCode>
                <c:ptCount val="10"/>
                <c:pt idx="0">
                  <c:v>108</c:v>
                </c:pt>
                <c:pt idx="1">
                  <c:v>89</c:v>
                </c:pt>
                <c:pt idx="2">
                  <c:v>77</c:v>
                </c:pt>
                <c:pt idx="3">
                  <c:v>83</c:v>
                </c:pt>
                <c:pt idx="4">
                  <c:v>83</c:v>
                </c:pt>
                <c:pt idx="5">
                  <c:v>74</c:v>
                </c:pt>
                <c:pt idx="6">
                  <c:v>67</c:v>
                </c:pt>
                <c:pt idx="7">
                  <c:v>58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9F5-A226-D3A6269A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99928"/>
        <c:axId val="1470702008"/>
      </c:scatterChart>
      <c:valAx>
        <c:axId val="147069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2008"/>
        <c:crosses val="autoZero"/>
        <c:crossBetween val="midCat"/>
      </c:valAx>
      <c:valAx>
        <c:axId val="14707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104775</xdr:rowOff>
    </xdr:from>
    <xdr:to>
      <xdr:col>5</xdr:col>
      <xdr:colOff>857250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46125-E71D-4E1B-8739-93F4609B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16</xdr:row>
      <xdr:rowOff>161925</xdr:rowOff>
    </xdr:from>
    <xdr:to>
      <xdr:col>11</xdr:col>
      <xdr:colOff>1047750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C1265-100B-4CF1-99E0-B4D6B7B45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28575</xdr:rowOff>
    </xdr:from>
    <xdr:to>
      <xdr:col>5</xdr:col>
      <xdr:colOff>971550</xdr:colOff>
      <xdr:row>36</xdr:row>
      <xdr:rowOff>114300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4C6DA93-8FE6-4000-AC2F-B991DA598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18</xdr:row>
      <xdr:rowOff>0</xdr:rowOff>
    </xdr:from>
    <xdr:to>
      <xdr:col>14</xdr:col>
      <xdr:colOff>304800</xdr:colOff>
      <xdr:row>40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B3E3AF2-A017-4C7F-A4F5-BBA6C53C303F}"/>
            </a:ext>
            <a:ext uri="{147F2762-F138-4A5C-976F-8EAC2B608ADB}">
              <a16:predDERef xmlns:a16="http://schemas.microsoft.com/office/drawing/2014/main" pred="{C4C6DA93-8FE6-4000-AC2F-B991DA598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F1" workbookViewId="0">
      <selection activeCell="H5" sqref="H5:L13"/>
    </sheetView>
  </sheetViews>
  <sheetFormatPr defaultRowHeight="14.45"/>
  <cols>
    <col min="1" max="1" width="32.42578125" bestFit="1" customWidth="1"/>
    <col min="2" max="2" width="12.5703125" bestFit="1" customWidth="1"/>
    <col min="3" max="3" width="16.5703125" bestFit="1" customWidth="1"/>
    <col min="4" max="4" width="12.5703125" bestFit="1" customWidth="1"/>
    <col min="5" max="5" width="16.5703125" bestFit="1" customWidth="1"/>
    <col min="6" max="6" width="16.5703125" customWidth="1"/>
    <col min="7" max="7" width="11" bestFit="1" customWidth="1"/>
    <col min="8" max="8" width="32.140625" bestFit="1" customWidth="1"/>
    <col min="9" max="9" width="12.7109375" bestFit="1" customWidth="1"/>
    <col min="10" max="10" width="16.7109375" bestFit="1" customWidth="1"/>
    <col min="11" max="11" width="12.7109375" bestFit="1" customWidth="1"/>
    <col min="12" max="12" width="16.7109375" bestFit="1" customWidth="1"/>
    <col min="13" max="13" width="11" bestFit="1" customWidth="1"/>
    <col min="14" max="14" width="15.85546875" bestFit="1" customWidth="1"/>
  </cols>
  <sheetData>
    <row r="1" spans="1:12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 t="s">
        <v>6</v>
      </c>
    </row>
    <row r="2" spans="1:12" ht="15">
      <c r="A2" s="1">
        <v>782.99099999999999</v>
      </c>
      <c r="B2" s="1">
        <v>335</v>
      </c>
      <c r="C2" s="1">
        <v>440</v>
      </c>
      <c r="D2" s="1">
        <v>3768</v>
      </c>
      <c r="E2" s="1">
        <v>61</v>
      </c>
      <c r="F2" s="1"/>
      <c r="G2" s="1">
        <v>3503</v>
      </c>
      <c r="H2" s="1">
        <v>133</v>
      </c>
    </row>
    <row r="3" spans="1:12" ht="15"/>
    <row r="4" spans="1:12" ht="14.45" customHeight="1">
      <c r="A4" s="10" t="s">
        <v>7</v>
      </c>
      <c r="B4" s="10"/>
      <c r="C4" s="10"/>
      <c r="D4" s="10"/>
      <c r="E4" s="10"/>
      <c r="F4" s="4"/>
      <c r="H4" s="10" t="s">
        <v>8</v>
      </c>
      <c r="I4" s="10"/>
      <c r="J4" s="10"/>
      <c r="K4" s="10"/>
      <c r="L4" s="10"/>
    </row>
    <row r="5" spans="1:12" ht="15">
      <c r="A5" s="5" t="s">
        <v>9</v>
      </c>
      <c r="B5" s="5" t="s">
        <v>3</v>
      </c>
      <c r="C5" s="5" t="s">
        <v>4</v>
      </c>
      <c r="D5" s="5" t="s">
        <v>5</v>
      </c>
      <c r="E5" s="7" t="s">
        <v>6</v>
      </c>
      <c r="F5" s="9" t="s">
        <v>10</v>
      </c>
      <c r="H5" s="2" t="s">
        <v>11</v>
      </c>
      <c r="I5" s="2" t="s">
        <v>3</v>
      </c>
      <c r="J5" s="2" t="s">
        <v>4</v>
      </c>
      <c r="K5" s="2" t="s">
        <v>5</v>
      </c>
      <c r="L5" s="2" t="s">
        <v>6</v>
      </c>
    </row>
    <row r="6" spans="1:12" ht="15">
      <c r="A6" s="6">
        <v>840</v>
      </c>
      <c r="B6" s="6">
        <v>3258</v>
      </c>
      <c r="C6" s="6">
        <v>57</v>
      </c>
      <c r="D6" s="6">
        <v>3046</v>
      </c>
      <c r="E6" s="8">
        <v>120</v>
      </c>
      <c r="F6" s="6">
        <v>1</v>
      </c>
      <c r="H6" s="1">
        <v>0</v>
      </c>
      <c r="I6" s="1">
        <v>108</v>
      </c>
      <c r="J6" s="1">
        <v>10</v>
      </c>
      <c r="K6" s="1">
        <v>108</v>
      </c>
      <c r="L6" s="1">
        <v>10</v>
      </c>
    </row>
    <row r="7" spans="1:12" ht="15">
      <c r="A7" s="6">
        <f>A6+645</f>
        <v>1485</v>
      </c>
      <c r="B7" s="6">
        <v>3191</v>
      </c>
      <c r="C7" s="6">
        <v>56</v>
      </c>
      <c r="D7" s="6">
        <v>2714</v>
      </c>
      <c r="E7" s="8">
        <v>169</v>
      </c>
      <c r="F7" s="6">
        <v>2</v>
      </c>
      <c r="H7" s="1">
        <f>H6+170+216+258</f>
        <v>644</v>
      </c>
      <c r="I7" s="1">
        <v>87</v>
      </c>
      <c r="J7" s="1">
        <v>9</v>
      </c>
      <c r="K7" s="1">
        <v>0</v>
      </c>
      <c r="L7" s="1">
        <v>92</v>
      </c>
    </row>
    <row r="8" spans="1:12" ht="15">
      <c r="A8" s="6">
        <f>A7+655</f>
        <v>2140</v>
      </c>
      <c r="B8" s="6">
        <v>3006</v>
      </c>
      <c r="C8" s="6">
        <v>55</v>
      </c>
      <c r="D8" s="6">
        <v>2582</v>
      </c>
      <c r="E8" s="8">
        <v>160</v>
      </c>
      <c r="F8" s="6">
        <v>3</v>
      </c>
      <c r="H8" s="1">
        <f>H7+141+328+425</f>
        <v>1538</v>
      </c>
      <c r="I8" s="1">
        <v>90</v>
      </c>
      <c r="J8" s="1">
        <v>9</v>
      </c>
      <c r="K8" s="1">
        <v>90</v>
      </c>
      <c r="L8" s="1">
        <v>9</v>
      </c>
    </row>
    <row r="9" spans="1:12" ht="15">
      <c r="A9" s="6">
        <f>A8+522</f>
        <v>2662</v>
      </c>
      <c r="B9" s="6">
        <v>2825</v>
      </c>
      <c r="C9" s="6">
        <v>53</v>
      </c>
      <c r="D9" s="6">
        <v>2560</v>
      </c>
      <c r="E9" s="8">
        <v>130</v>
      </c>
      <c r="F9" s="6">
        <v>4</v>
      </c>
      <c r="H9" s="1">
        <f>H8+522+655</f>
        <v>2715</v>
      </c>
      <c r="I9" s="1">
        <v>98</v>
      </c>
      <c r="J9" s="1">
        <v>10</v>
      </c>
      <c r="K9" s="1">
        <v>45</v>
      </c>
      <c r="L9" s="1">
        <v>54</v>
      </c>
    </row>
    <row r="10" spans="1:12" ht="15">
      <c r="A10" s="6">
        <f>A9+425+141</f>
        <v>3228</v>
      </c>
      <c r="B10" s="6">
        <v>2772</v>
      </c>
      <c r="C10" s="6">
        <v>53</v>
      </c>
      <c r="D10" s="6">
        <v>2613</v>
      </c>
      <c r="E10" s="8">
        <v>106</v>
      </c>
      <c r="F10" s="6">
        <v>5</v>
      </c>
      <c r="H10" s="1">
        <f>H9+141+170+645</f>
        <v>3671</v>
      </c>
      <c r="I10" s="1">
        <v>74</v>
      </c>
      <c r="J10" s="1">
        <v>9</v>
      </c>
      <c r="K10" s="1">
        <v>0</v>
      </c>
      <c r="L10" s="1">
        <v>75</v>
      </c>
    </row>
    <row r="11" spans="1:12" ht="15">
      <c r="A11" s="6">
        <f>A10+328+170</f>
        <v>3726</v>
      </c>
      <c r="B11" s="6">
        <v>2564</v>
      </c>
      <c r="C11" s="6">
        <v>51</v>
      </c>
      <c r="D11" s="6">
        <v>2246</v>
      </c>
      <c r="E11" s="8">
        <v>139</v>
      </c>
      <c r="F11" s="6">
        <v>6</v>
      </c>
      <c r="H11" s="1">
        <f>H10+840+522</f>
        <v>5033</v>
      </c>
      <c r="I11" s="1">
        <v>94</v>
      </c>
      <c r="J11" s="1">
        <v>10</v>
      </c>
      <c r="K11" s="1">
        <v>94</v>
      </c>
      <c r="L11" s="1">
        <v>10</v>
      </c>
    </row>
    <row r="12" spans="1:12" ht="15">
      <c r="A12" s="6">
        <f>A11+258+216</f>
        <v>4200</v>
      </c>
      <c r="B12" s="6">
        <v>2560</v>
      </c>
      <c r="C12" s="6">
        <v>51</v>
      </c>
      <c r="D12" s="6">
        <v>2401</v>
      </c>
      <c r="E12" s="8">
        <v>105</v>
      </c>
      <c r="F12" s="6">
        <v>7</v>
      </c>
      <c r="H12" s="1">
        <f>H11+645</f>
        <v>5678</v>
      </c>
      <c r="I12" s="1">
        <v>82</v>
      </c>
      <c r="J12" s="1">
        <v>9</v>
      </c>
      <c r="K12" s="1">
        <v>82</v>
      </c>
      <c r="L12" s="1">
        <v>9</v>
      </c>
    </row>
    <row r="13" spans="1:12" ht="15">
      <c r="A13" s="6">
        <f>A12+840</f>
        <v>5040</v>
      </c>
      <c r="B13" s="6">
        <v>2342</v>
      </c>
      <c r="C13" s="6">
        <v>48</v>
      </c>
      <c r="D13" s="6">
        <v>2183</v>
      </c>
      <c r="E13" s="8">
        <v>104</v>
      </c>
      <c r="F13" s="6">
        <v>8</v>
      </c>
      <c r="H13" s="1">
        <f>H12+840+655</f>
        <v>7173</v>
      </c>
      <c r="I13" s="1">
        <v>84</v>
      </c>
      <c r="J13" s="1">
        <v>9</v>
      </c>
      <c r="K13" s="1">
        <v>0</v>
      </c>
      <c r="L13" s="1">
        <v>106</v>
      </c>
    </row>
    <row r="14" spans="1:12" ht="15">
      <c r="A14" s="6">
        <f>A13+655</f>
        <v>5695</v>
      </c>
      <c r="B14" s="6">
        <v>2269</v>
      </c>
      <c r="C14" s="6">
        <v>48</v>
      </c>
      <c r="D14" s="6">
        <v>2163</v>
      </c>
      <c r="E14" s="8">
        <v>89</v>
      </c>
      <c r="F14" s="6">
        <v>9</v>
      </c>
    </row>
    <row r="15" spans="1:12" ht="15">
      <c r="A15" s="6">
        <f>A14+645+141</f>
        <v>6481</v>
      </c>
      <c r="B15" s="6">
        <v>2137</v>
      </c>
      <c r="C15" s="6">
        <v>46</v>
      </c>
      <c r="D15" s="6">
        <v>1819</v>
      </c>
      <c r="E15" s="8">
        <v>138</v>
      </c>
      <c r="F15" s="6">
        <v>10</v>
      </c>
    </row>
    <row r="16" spans="1:12" ht="15">
      <c r="A16" s="6">
        <f>A15+522+170</f>
        <v>7173</v>
      </c>
      <c r="B16" s="6">
        <v>2108</v>
      </c>
      <c r="C16" s="6">
        <v>46</v>
      </c>
      <c r="D16" s="6">
        <v>1843</v>
      </c>
      <c r="E16" s="8">
        <v>127</v>
      </c>
      <c r="F16" s="6">
        <v>11</v>
      </c>
    </row>
    <row r="17" ht="15"/>
    <row r="18" ht="15"/>
    <row r="19" ht="15"/>
    <row r="20" ht="15"/>
  </sheetData>
  <mergeCells count="2">
    <mergeCell ref="A4:E4"/>
    <mergeCell ref="H4:L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9F69-BA7D-40A7-940B-48828633BF46}">
  <dimension ref="A1:L16"/>
  <sheetViews>
    <sheetView tabSelected="1" topLeftCell="E5" workbookViewId="0">
      <selection activeCell="M14" sqref="M14"/>
    </sheetView>
  </sheetViews>
  <sheetFormatPr defaultRowHeight="15"/>
  <cols>
    <col min="1" max="1" width="26.7109375" bestFit="1" customWidth="1"/>
    <col min="2" max="2" width="12.7109375" bestFit="1" customWidth="1"/>
    <col min="3" max="3" width="16.7109375" bestFit="1" customWidth="1"/>
    <col min="4" max="4" width="12.7109375" bestFit="1" customWidth="1"/>
    <col min="5" max="5" width="16.7109375" bestFit="1" customWidth="1"/>
    <col min="6" max="6" width="16.7109375" customWidth="1"/>
    <col min="7" max="7" width="11" bestFit="1" customWidth="1"/>
    <col min="8" max="8" width="27.140625" bestFit="1" customWidth="1"/>
    <col min="9" max="9" width="12.7109375" bestFit="1" customWidth="1"/>
    <col min="10" max="10" width="16.7109375" bestFit="1" customWidth="1"/>
    <col min="11" max="11" width="11" bestFit="1" customWidth="1"/>
    <col min="12" max="12" width="15.8554687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 t="s">
        <v>6</v>
      </c>
    </row>
    <row r="2" spans="1:12">
      <c r="A2" s="1">
        <v>782.99099999999999</v>
      </c>
      <c r="B2" s="1">
        <v>335</v>
      </c>
      <c r="C2" s="1">
        <v>440</v>
      </c>
      <c r="D2" s="1">
        <v>3768</v>
      </c>
      <c r="E2" s="1">
        <v>61</v>
      </c>
      <c r="F2" s="1"/>
      <c r="G2" s="1">
        <v>3503</v>
      </c>
      <c r="H2" s="1">
        <v>133</v>
      </c>
    </row>
    <row r="4" spans="1:12">
      <c r="A4" s="10" t="s">
        <v>7</v>
      </c>
      <c r="B4" s="10"/>
      <c r="C4" s="10"/>
      <c r="D4" s="10"/>
      <c r="E4" s="10"/>
      <c r="F4" s="4"/>
      <c r="H4" s="10" t="s">
        <v>8</v>
      </c>
      <c r="I4" s="10"/>
      <c r="J4" s="10"/>
      <c r="K4" s="10"/>
      <c r="L4" s="10"/>
    </row>
    <row r="5" spans="1:12">
      <c r="A5" s="5" t="s">
        <v>12</v>
      </c>
      <c r="B5" s="5" t="s">
        <v>3</v>
      </c>
      <c r="C5" s="5" t="s">
        <v>4</v>
      </c>
      <c r="D5" s="5" t="s">
        <v>5</v>
      </c>
      <c r="E5" s="7" t="s">
        <v>6</v>
      </c>
      <c r="F5" s="5" t="s">
        <v>10</v>
      </c>
      <c r="H5" s="3" t="s">
        <v>13</v>
      </c>
      <c r="I5" s="3" t="s">
        <v>3</v>
      </c>
      <c r="J5" s="3" t="s">
        <v>4</v>
      </c>
      <c r="K5" s="3" t="s">
        <v>5</v>
      </c>
      <c r="L5" s="3" t="s">
        <v>6</v>
      </c>
    </row>
    <row r="6" spans="1:12">
      <c r="A6" s="6">
        <v>1120</v>
      </c>
      <c r="B6" s="6">
        <v>2935</v>
      </c>
      <c r="C6" s="6">
        <v>54</v>
      </c>
      <c r="D6" s="6">
        <v>2723</v>
      </c>
      <c r="E6" s="8">
        <v>119</v>
      </c>
      <c r="F6" s="6">
        <v>4</v>
      </c>
      <c r="H6" s="1">
        <v>0</v>
      </c>
      <c r="I6" s="1">
        <v>108</v>
      </c>
      <c r="J6" s="1">
        <v>10</v>
      </c>
      <c r="K6" s="1">
        <v>108</v>
      </c>
      <c r="L6" s="1">
        <v>10</v>
      </c>
    </row>
    <row r="7" spans="1:12">
      <c r="A7" s="6">
        <v>2066</v>
      </c>
      <c r="B7" s="6">
        <v>2417</v>
      </c>
      <c r="C7" s="6">
        <v>49</v>
      </c>
      <c r="D7" s="6">
        <v>2152</v>
      </c>
      <c r="E7" s="8">
        <v>128</v>
      </c>
      <c r="F7" s="6">
        <v>5</v>
      </c>
      <c r="H7" s="1">
        <v>1120</v>
      </c>
      <c r="I7" s="1">
        <v>89</v>
      </c>
      <c r="J7" s="1">
        <v>9</v>
      </c>
      <c r="K7" s="1">
        <v>36</v>
      </c>
      <c r="L7" s="1">
        <v>54</v>
      </c>
    </row>
    <row r="8" spans="1:12">
      <c r="A8" s="6">
        <v>3448</v>
      </c>
      <c r="B8" s="6">
        <v>1712</v>
      </c>
      <c r="C8" s="6">
        <v>41</v>
      </c>
      <c r="D8" s="6">
        <v>1553</v>
      </c>
      <c r="E8" s="8">
        <v>101</v>
      </c>
      <c r="F8" s="6">
        <v>1</v>
      </c>
      <c r="H8" s="1">
        <f>1120+2066</f>
        <v>3186</v>
      </c>
      <c r="I8" s="1">
        <v>77</v>
      </c>
      <c r="J8" s="1">
        <v>9</v>
      </c>
      <c r="K8" s="1">
        <v>24</v>
      </c>
      <c r="L8" s="1">
        <v>54</v>
      </c>
    </row>
    <row r="9" spans="1:12">
      <c r="A9" s="6">
        <f>1120+3448</f>
        <v>4568</v>
      </c>
      <c r="B9" s="6">
        <v>1399</v>
      </c>
      <c r="C9" s="6">
        <v>37</v>
      </c>
      <c r="D9" s="6">
        <v>1187</v>
      </c>
      <c r="E9" s="8">
        <v>112</v>
      </c>
      <c r="F9" s="6">
        <v>6</v>
      </c>
      <c r="H9" s="1">
        <f>3186+2066</f>
        <v>5252</v>
      </c>
      <c r="I9" s="1">
        <v>83</v>
      </c>
      <c r="J9" s="1">
        <v>9</v>
      </c>
      <c r="K9" s="1">
        <v>30</v>
      </c>
      <c r="L9" s="1">
        <v>54</v>
      </c>
    </row>
    <row r="10" spans="1:12">
      <c r="A10" s="6">
        <f>3448+2066</f>
        <v>5514</v>
      </c>
      <c r="B10" s="6">
        <v>1280</v>
      </c>
      <c r="C10" s="6">
        <v>36</v>
      </c>
      <c r="D10" s="6">
        <v>962</v>
      </c>
      <c r="E10" s="8">
        <v>135</v>
      </c>
      <c r="F10" s="6">
        <v>7</v>
      </c>
      <c r="H10" s="1">
        <f>2066+3448+1120</f>
        <v>6634</v>
      </c>
      <c r="I10" s="1">
        <v>83</v>
      </c>
      <c r="J10" s="1">
        <v>9</v>
      </c>
      <c r="K10" s="1">
        <v>0</v>
      </c>
      <c r="L10" s="1">
        <v>76</v>
      </c>
    </row>
    <row r="11" spans="1:12">
      <c r="A11" s="6">
        <f>1120+2066+3448</f>
        <v>6634</v>
      </c>
      <c r="B11" s="6">
        <v>1005</v>
      </c>
      <c r="C11" s="6">
        <v>32</v>
      </c>
      <c r="D11" s="6">
        <v>1005</v>
      </c>
      <c r="E11" s="8">
        <v>32</v>
      </c>
      <c r="F11" s="6">
        <v>8</v>
      </c>
      <c r="H11" s="1">
        <f>7367+1120</f>
        <v>8487</v>
      </c>
      <c r="I11" s="1">
        <v>74</v>
      </c>
      <c r="J11" s="1">
        <v>9</v>
      </c>
      <c r="K11" s="1">
        <v>74</v>
      </c>
      <c r="L11" s="1">
        <v>9</v>
      </c>
    </row>
    <row r="12" spans="1:12">
      <c r="A12" s="6">
        <v>7367</v>
      </c>
      <c r="B12" s="6">
        <v>870</v>
      </c>
      <c r="C12" s="6">
        <v>29</v>
      </c>
      <c r="D12" s="6">
        <v>817</v>
      </c>
      <c r="E12" s="8">
        <v>61</v>
      </c>
      <c r="F12" s="6">
        <v>9</v>
      </c>
      <c r="H12" s="1">
        <f>8487+2066</f>
        <v>10553</v>
      </c>
      <c r="I12" s="1">
        <v>67</v>
      </c>
      <c r="J12" s="1">
        <v>8</v>
      </c>
      <c r="K12" s="1">
        <v>14</v>
      </c>
      <c r="L12" s="1">
        <v>54</v>
      </c>
    </row>
    <row r="13" spans="1:12">
      <c r="A13" s="6">
        <f>1120+7367</f>
        <v>8487</v>
      </c>
      <c r="B13" s="6">
        <v>722</v>
      </c>
      <c r="C13" s="6">
        <v>27</v>
      </c>
      <c r="D13" s="6">
        <v>510</v>
      </c>
      <c r="E13" s="8">
        <v>109</v>
      </c>
      <c r="F13" s="6">
        <v>10</v>
      </c>
      <c r="H13" s="1">
        <f>2066+3448+7367</f>
        <v>12881</v>
      </c>
      <c r="I13" s="1">
        <v>58</v>
      </c>
      <c r="J13" s="1">
        <v>8</v>
      </c>
      <c r="K13" s="1">
        <v>5</v>
      </c>
      <c r="L13" s="1">
        <v>54</v>
      </c>
    </row>
    <row r="14" spans="1:12">
      <c r="A14" s="6">
        <f>3448+7367</f>
        <v>10815</v>
      </c>
      <c r="B14" s="6">
        <v>460</v>
      </c>
      <c r="C14" s="6">
        <v>21</v>
      </c>
      <c r="D14" s="6">
        <v>354</v>
      </c>
      <c r="E14" s="8">
        <v>78</v>
      </c>
      <c r="F14" s="6">
        <v>2</v>
      </c>
      <c r="H14" s="1">
        <f>12881+2066</f>
        <v>14947</v>
      </c>
      <c r="I14" s="1">
        <v>65</v>
      </c>
      <c r="J14" s="1">
        <v>8</v>
      </c>
      <c r="K14" s="1">
        <v>65</v>
      </c>
      <c r="L14" s="1">
        <v>8</v>
      </c>
    </row>
    <row r="15" spans="1:12">
      <c r="A15" s="6">
        <f>8487+3448</f>
        <v>11935</v>
      </c>
      <c r="B15" s="6">
        <v>402</v>
      </c>
      <c r="C15" s="6">
        <v>20</v>
      </c>
      <c r="D15" s="6">
        <v>349</v>
      </c>
      <c r="E15" s="8">
        <v>57</v>
      </c>
      <c r="F15" s="6">
        <v>11</v>
      </c>
    </row>
    <row r="16" spans="1:12">
      <c r="A16" s="6">
        <f>7367+7367</f>
        <v>14734</v>
      </c>
      <c r="B16" s="6">
        <v>234</v>
      </c>
      <c r="C16" s="6">
        <v>15</v>
      </c>
      <c r="D16" s="6">
        <v>234</v>
      </c>
      <c r="E16" s="8">
        <v>15</v>
      </c>
      <c r="F16" s="6">
        <v>3</v>
      </c>
    </row>
  </sheetData>
  <sortState xmlns:xlrd2="http://schemas.microsoft.com/office/spreadsheetml/2017/richdata2" ref="A6:F16">
    <sortCondition ref="A6:A16"/>
  </sortState>
  <mergeCells count="2">
    <mergeCell ref="A4:E4"/>
    <mergeCell ref="H4:L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NDM2Ljh8NTIzNDc3LzMzNi9FbnRyeVBhcnQvMTg0MDgxNDk0N3wxMTA4Ljg=</eid>
  <version>1</version>
  <updated-at>2019-11-05T13:13:10-06:00</updated-at>
</LabArchives>
</file>

<file path=customXml/itemProps1.xml><?xml version="1.0" encoding="utf-8"?>
<ds:datastoreItem xmlns:ds="http://schemas.openxmlformats.org/officeDocument/2006/customXml" ds:itemID="{2749ACAD-FB88-46A7-ACD5-F21CC1280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ADAMS</cp:lastModifiedBy>
  <cp:revision/>
  <dcterms:created xsi:type="dcterms:W3CDTF">2016-11-17T19:42:38Z</dcterms:created>
  <dcterms:modified xsi:type="dcterms:W3CDTF">2019-11-05T21:09:15Z</dcterms:modified>
  <cp:category/>
  <cp:contentStatus/>
</cp:coreProperties>
</file>