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apn27_psu_edu/Documents/Bayesian - H2 Orders/"/>
    </mc:Choice>
  </mc:AlternateContent>
  <xr:revisionPtr revIDLastSave="93" documentId="8_{CC4CC319-09D3-48DC-B9B5-4E56E88F135F}" xr6:coauthVersionLast="47" xr6:coauthVersionMax="47" xr10:uidLastSave="{D406D20A-98E0-47FA-86FF-FF7D67B964CD}"/>
  <bookViews>
    <workbookView xWindow="-105" yWindow="0" windowWidth="14610" windowHeight="15585" firstSheet="1" activeTab="2" xr2:uid="{E4C002D8-E4C9-4FA9-92B9-45EE1BDD68D4}"/>
  </bookViews>
  <sheets>
    <sheet name="Activation Energy" sheetId="1" state="hidden" r:id="rId1"/>
    <sheet name="Std Dev Variations" sheetId="8" r:id="rId2"/>
    <sheet name="Reaction Order of B" sheetId="5" r:id="rId3"/>
    <sheet name="Toy Model Variations" sheetId="6" r:id="rId4"/>
    <sheet name="Sampling Experimental Data" sheetId="7" r:id="rId5"/>
  </sheets>
  <definedNames>
    <definedName name="solver_adj" localSheetId="0" hidden="1">'Activation Energy'!$N$44,'Activation Energy'!$N$47,'Activation Energy'!$N$48,'Activation Energy'!$N$45,'Activation Energy'!$N$46</definedName>
    <definedName name="solver_adj" localSheetId="2" hidden="1">'Reaction Order of B'!$N$44,'Reaction Order of B'!$N$47,'Reaction Order of B'!$N$48,'Reaction Order of B'!$N$45,'Reaction Order of B'!$N$46</definedName>
    <definedName name="solver_cvg" localSheetId="0" hidden="1">0.0001</definedName>
    <definedName name="solver_cvg" localSheetId="2" hidden="1">0.0001</definedName>
    <definedName name="solver_drv" localSheetId="0" hidden="1">2</definedName>
    <definedName name="solver_drv" localSheetId="2" hidden="1">2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0</definedName>
    <definedName name="solver_num" localSheetId="2" hidden="1">0</definedName>
    <definedName name="solver_nwt" localSheetId="0" hidden="1">1</definedName>
    <definedName name="solver_nwt" localSheetId="2" hidden="1">1</definedName>
    <definedName name="solver_opt" localSheetId="0" hidden="1">'Activation Energy'!$V$53</definedName>
    <definedName name="solver_opt" localSheetId="2" hidden="1">'Reaction Order of B'!$V$53</definedName>
    <definedName name="solver_pre" localSheetId="0" hidden="1">0.000001</definedName>
    <definedName name="solver_pre" localSheetId="2" hidden="1">0.000001</definedName>
    <definedName name="solver_rbv" localSheetId="0" hidden="1">2</definedName>
    <definedName name="solver_rbv" localSheetId="2" hidden="1">2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2</definedName>
    <definedName name="solver_scl" localSheetId="2" hidden="1">2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1</definedName>
    <definedName name="solver_typ" localSheetId="2" hidden="1">1</definedName>
    <definedName name="solver_val" localSheetId="0" hidden="1">-9.75080115</definedName>
    <definedName name="solver_val" localSheetId="2" hidden="1">-9.75080115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5" l="1"/>
  <c r="B17" i="5"/>
  <c r="B27" i="5" s="1"/>
  <c r="J8" i="5"/>
  <c r="B28" i="5"/>
  <c r="B29" i="5"/>
  <c r="B30" i="5"/>
  <c r="B31" i="5"/>
  <c r="B32" i="5"/>
  <c r="B33" i="5"/>
  <c r="R5" i="5"/>
  <c r="P5" i="5"/>
  <c r="N26" i="5"/>
  <c r="N27" i="5"/>
  <c r="N28" i="5"/>
  <c r="N29" i="5"/>
  <c r="N30" i="5"/>
  <c r="N25" i="5"/>
  <c r="A33" i="5"/>
  <c r="A27" i="5"/>
  <c r="A28" i="5"/>
  <c r="A29" i="5"/>
  <c r="A30" i="5"/>
  <c r="A31" i="5"/>
  <c r="A32" i="5"/>
  <c r="O9" i="5"/>
  <c r="O20" i="5" s="1"/>
  <c r="B20" i="5"/>
  <c r="C46" i="1"/>
  <c r="B19" i="5" l="1"/>
  <c r="O19" i="5"/>
  <c r="O27" i="5" s="1"/>
  <c r="B18" i="5"/>
  <c r="O18" i="5"/>
  <c r="B23" i="5"/>
  <c r="O17" i="5"/>
  <c r="O25" i="5" s="1"/>
  <c r="B22" i="5"/>
  <c r="O22" i="5"/>
  <c r="B21" i="5"/>
  <c r="O21" i="5"/>
  <c r="O29" i="5" s="1"/>
  <c r="O26" i="5"/>
  <c r="O30" i="5"/>
  <c r="O28" i="5"/>
  <c r="U52" i="1"/>
  <c r="U53" i="1"/>
  <c r="U54" i="1"/>
  <c r="U55" i="1"/>
  <c r="U56" i="1"/>
  <c r="U51" i="1"/>
  <c r="N43" i="1"/>
  <c r="V53" i="1" s="1"/>
  <c r="W53" i="1" s="1"/>
  <c r="O36" i="1"/>
  <c r="O37" i="1"/>
  <c r="O38" i="1"/>
  <c r="O39" i="1"/>
  <c r="O40" i="1"/>
  <c r="O35" i="1"/>
  <c r="N30" i="1"/>
  <c r="N29" i="1"/>
  <c r="N28" i="1"/>
  <c r="N27" i="1"/>
  <c r="N26" i="1"/>
  <c r="N25" i="1"/>
  <c r="O9" i="1"/>
  <c r="O19" i="1" s="1"/>
  <c r="O27" i="1" s="1"/>
  <c r="A25" i="1"/>
  <c r="A26" i="1"/>
  <c r="A27" i="1"/>
  <c r="A28" i="1"/>
  <c r="A29" i="1"/>
  <c r="A30" i="1"/>
  <c r="V52" i="1" l="1"/>
  <c r="W52" i="1" s="1"/>
  <c r="V56" i="1"/>
  <c r="W56" i="1" s="1"/>
  <c r="O18" i="1"/>
  <c r="O26" i="1" s="1"/>
  <c r="O20" i="1"/>
  <c r="O28" i="1" s="1"/>
  <c r="S48" i="1" s="1"/>
  <c r="O22" i="1"/>
  <c r="O30" i="1" s="1"/>
  <c r="O21" i="1"/>
  <c r="O29" i="1" s="1"/>
  <c r="V51" i="1"/>
  <c r="W51" i="1" s="1"/>
  <c r="V55" i="1"/>
  <c r="W55" i="1" s="1"/>
  <c r="O17" i="1"/>
  <c r="O25" i="1" s="1"/>
  <c r="S47" i="1" s="1"/>
  <c r="V54" i="1"/>
  <c r="W54" i="1" s="1"/>
  <c r="S42" i="5"/>
  <c r="S45" i="1"/>
  <c r="S42" i="1" l="1"/>
  <c r="B9" i="1" l="1"/>
  <c r="B18" i="1" l="1"/>
  <c r="B20" i="1"/>
  <c r="B21" i="1"/>
  <c r="B29" i="1" s="1"/>
  <c r="B17" i="1"/>
  <c r="B25" i="1" s="1"/>
  <c r="B22" i="1"/>
  <c r="B30" i="1" s="1"/>
  <c r="B19" i="1"/>
  <c r="B27" i="1" s="1"/>
  <c r="B26" i="1"/>
  <c r="B28" i="1"/>
  <c r="F45" i="1" l="1"/>
</calcChain>
</file>

<file path=xl/sharedStrings.xml><?xml version="1.0" encoding="utf-8"?>
<sst xmlns="http://schemas.openxmlformats.org/spreadsheetml/2006/main" count="392" uniqueCount="118">
  <si>
    <t>Assume the following values and rate expression:</t>
  </si>
  <si>
    <t>Linear Trend</t>
  </si>
  <si>
    <t>A</t>
  </si>
  <si>
    <t>Ea</t>
  </si>
  <si>
    <t>Pa</t>
  </si>
  <si>
    <t>Pb</t>
  </si>
  <si>
    <t>Ka</t>
  </si>
  <si>
    <t>Kb</t>
  </si>
  <si>
    <t>J/mol-K</t>
  </si>
  <si>
    <t>T</t>
  </si>
  <si>
    <t>atm</t>
  </si>
  <si>
    <t>r</t>
  </si>
  <si>
    <t>R</t>
  </si>
  <si>
    <t>Note: kbT/h at room temperature</t>
  </si>
  <si>
    <t>ln(r)</t>
  </si>
  <si>
    <t>1/T</t>
  </si>
  <si>
    <t>Non-linear trend</t>
  </si>
  <si>
    <t>atm -1</t>
  </si>
  <si>
    <t>A + * -&gt; A*</t>
  </si>
  <si>
    <t>B + * -&gt; B*</t>
  </si>
  <si>
    <t>A* + B* -&gt; C + 2*</t>
  </si>
  <si>
    <t>Not perfect because the equilibrium constants are functions of temperature…</t>
  </si>
  <si>
    <t>A = Ethylene</t>
  </si>
  <si>
    <t>B = Hydrogen</t>
  </si>
  <si>
    <t>K</t>
  </si>
  <si>
    <t>ln(Pb)</t>
  </si>
  <si>
    <t>Mean</t>
  </si>
  <si>
    <t>Intercept</t>
  </si>
  <si>
    <t>Slope</t>
  </si>
  <si>
    <t>Std Dev</t>
  </si>
  <si>
    <t>Original Model</t>
  </si>
  <si>
    <t>5 datapoints</t>
  </si>
  <si>
    <t>10 datapoints</t>
  </si>
  <si>
    <t>20 datapoints</t>
  </si>
  <si>
    <t>3 Trials</t>
  </si>
  <si>
    <t>4 Trials</t>
  </si>
  <si>
    <t>5 Trials</t>
  </si>
  <si>
    <t>10 Trials</t>
  </si>
  <si>
    <t>3 Trials of 7 datapoints</t>
  </si>
  <si>
    <t>4 Trials of 7  datapoints</t>
  </si>
  <si>
    <t>5 Trials of 7 datapoints</t>
  </si>
  <si>
    <t>10 Trials of 7 datapoints</t>
  </si>
  <si>
    <t>3 Trials of 7 datapoints - Extrapolated</t>
  </si>
  <si>
    <t>4 Trials of 7  datapoints - Extrapolated</t>
  </si>
  <si>
    <t>5 Trials of 7 datapoints - Extrapolated</t>
  </si>
  <si>
    <t>10 Trials of 7 datapoints- - Extrapolated</t>
  </si>
  <si>
    <t>k</t>
  </si>
  <si>
    <t>Varying Std Dev of Slope and Intercept</t>
  </si>
  <si>
    <t>20000 Iterations</t>
  </si>
  <si>
    <t xml:space="preserve"> ln (r) </t>
  </si>
  <si>
    <t>slope/intercept</t>
  </si>
  <si>
    <t>DIVERGENCE OCCURS</t>
  </si>
  <si>
    <t xml:space="preserve">Varying Std Dev of ln(r) </t>
  </si>
  <si>
    <t>Upper</t>
  </si>
  <si>
    <t>Lower</t>
  </si>
  <si>
    <t>slope</t>
  </si>
  <si>
    <t>intercept</t>
  </si>
  <si>
    <t xml:space="preserve">ln(r) </t>
  </si>
  <si>
    <t xml:space="preserve">Varying Std Dev of slope and intercept - LINEAR </t>
  </si>
  <si>
    <t>Varying Std Dev of slope and intercept - NONLINEAR</t>
  </si>
  <si>
    <t>[-4.644506742, -4.731840725, -4.565638758]</t>
  </si>
  <si>
    <t xml:space="preserve">-4.647328741666667 0.0678810048062353 </t>
  </si>
  <si>
    <t>[-4.184986173, -4.234321585, -4.162908243]</t>
  </si>
  <si>
    <t xml:space="preserve">-4.194072000333334 0.029853872419398516 </t>
  </si>
  <si>
    <t>[-3.790102659, -3.873199546, -3.883935472]</t>
  </si>
  <si>
    <t xml:space="preserve">-3.849079225666667 0.04193241855343115 </t>
  </si>
  <si>
    <t>[-3.612599952, -3.683971752, -3.667190051]</t>
  </si>
  <si>
    <t xml:space="preserve">-3.654587251666667 0.03046972674734932 </t>
  </si>
  <si>
    <t>[-3.452403819, -3.4835326, -3.483918017]</t>
  </si>
  <si>
    <t xml:space="preserve">-3.4732848120000006 0.01476593011102494 </t>
  </si>
  <si>
    <t>[-3.361239756, -3.36558722, -3.275872806]</t>
  </si>
  <si>
    <t xml:space="preserve">-3.3342332606666667 0.04130522253083624 </t>
  </si>
  <si>
    <t>[-3.264245425, -3.229531343, -3.333926145]</t>
  </si>
  <si>
    <t xml:space="preserve">-3.275900971 0.043408581989996566 </t>
  </si>
  <si>
    <t>[-4.659342264, -4.637798341, -4.614123476, -4.745181212]</t>
  </si>
  <si>
    <t xml:space="preserve">-4.664111323249999 0.04946268466138294 </t>
  </si>
  <si>
    <t>[-4.161432666, -4.163230629, -4.134910165, -4.138350796]</t>
  </si>
  <si>
    <t xml:space="preserve">-4.149481064000001 0.012923672963554567 </t>
  </si>
  <si>
    <t>[-3.937056966, -3.903580533, -3.857588417, -3.98616458]</t>
  </si>
  <si>
    <t xml:space="preserve">-3.921097624 0.0469805204607453 </t>
  </si>
  <si>
    <t>[-3.645060341, -3.611459588, -3.772586888, -3.722488302]</t>
  </si>
  <si>
    <t xml:space="preserve">-3.6878987797500002 0.06333757296892917 </t>
  </si>
  <si>
    <t>[-3.392040621, -3.479775165, -3.549328671, -3.444904652]</t>
  </si>
  <si>
    <t xml:space="preserve">-3.46651227725 0.057112556235005676 </t>
  </si>
  <si>
    <t>[-3.407945228, -3.314510727, -3.32278685, -3.359062167]</t>
  </si>
  <si>
    <t xml:space="preserve">-3.351076243 0.03686184732795788 </t>
  </si>
  <si>
    <t>[-3.137794355, -3.23438885, -3.282425548, -3.247294287]</t>
  </si>
  <si>
    <t xml:space="preserve">-3.22547576 0.05358824131704825 </t>
  </si>
  <si>
    <t>[-4.652942688, -4.626145477, -4.673231619, -4.720980606, -4.665991739]</t>
  </si>
  <si>
    <t xml:space="preserve">-4.6678584258 0.031037948017499213 </t>
  </si>
  <si>
    <t>[-4.119754447, -4.097506665, -4.118985734, -4.202078958, -4.223536144]</t>
  </si>
  <si>
    <t xml:space="preserve">-4.1523723896 0.05044575218965488 </t>
  </si>
  <si>
    <t>[-3.89627294, -3.856455577, -3.855397258, -3.869832562, -3.8073547]</t>
  </si>
  <si>
    <t xml:space="preserve">-3.8570626074000005 0.028894774114729675 </t>
  </si>
  <si>
    <t>[-3.563868829, -3.70024289, -3.770768516, -3.620593051, -3.58890093]</t>
  </si>
  <si>
    <t xml:space="preserve">-3.6488748432 0.07631447593406664 </t>
  </si>
  <si>
    <t>[-3.449692065, -3.562378814, -3.455191569, -3.496772448, -3.467909407]</t>
  </si>
  <si>
    <t xml:space="preserve">-3.4863888605999995 0.04133692760925949 </t>
  </si>
  <si>
    <t>[-3.331317094, -3.354160515, -3.261512601, -3.399248474, -3.40049955]</t>
  </si>
  <si>
    <t xml:space="preserve">-3.3493476467999996 0.05132225552623088 </t>
  </si>
  <si>
    <t>[-3.218409728, -3.269459536, -3.146418519, -3.262646205, -3.197547876]</t>
  </si>
  <si>
    <t xml:space="preserve">-3.2188963728000006 0.04512142666306798 </t>
  </si>
  <si>
    <t>[-4.649560527, -4.72573562, -4.701711901, -4.696538779, -4.654796748, -4.66943485, -4.644570123, -4.705046464, -4.68448152, -4.643100646]</t>
  </si>
  <si>
    <t xml:space="preserve">-4.6774977178 0.0277699592063556 </t>
  </si>
  <si>
    <t>[-4.138416939, -4.047614292, -4.188854509, -4.217996504, -4.204983506, -4.171596744, -4.127223506, -4.16551898, -4.166409375, -4.295247361]</t>
  </si>
  <si>
    <t xml:space="preserve">-4.1723861716 0.06111797387804897 </t>
  </si>
  <si>
    <t>[-3.804023764, -3.79062365, -3.892027901, -3.919061004, -3.894142791, -3.940083468, -3.807988149, -3.904716407, -3.950165923, -3.865591824]</t>
  </si>
  <si>
    <t xml:space="preserve">-3.8768424881000003 0.054834984642761674 </t>
  </si>
  <si>
    <t>[-3.641133386, -3.748418849, -3.679530512, -3.622155927, -3.684073461, -3.679966209, -3.640516029, -3.701450321, -3.653181915, -3.612304373]</t>
  </si>
  <si>
    <t xml:space="preserve">-3.6662730982 0.038718514322640604 </t>
  </si>
  <si>
    <t>[-3.480855666, -3.413520723, -3.547022112, -3.532266409, -3.473863241, -3.487988846, -3.517953504, -3.588210864, -3.505415515, -3.518751661]</t>
  </si>
  <si>
    <t xml:space="preserve">-3.5065848541 0.04469407502586189 </t>
  </si>
  <si>
    <t>[-3.332859794, -3.348973653, -3.326874882, -3.34199883, -3.336535322, -3.315046048, -3.337846687, -3.348650018, -3.371440543, -3.333544861]</t>
  </si>
  <si>
    <t xml:space="preserve">-3.3393770637999998 0.014311646951554523 </t>
  </si>
  <si>
    <t>[-3.23944147, -3.19552806, -3.252488895, -3.249165823, -3.217931589, -3.258722647, -3.267375145, -3.187044661, -3.229586807, -3.190222101]</t>
  </si>
  <si>
    <t xml:space="preserve">-3.2287507198 0.028160397275196005 </t>
  </si>
  <si>
    <t>2 Datapoints - Narrow</t>
  </si>
  <si>
    <t>2 Datapoints - 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</si>
</sst>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  <xf numFmtId="0" fontId="3" fillId="0" borderId="0" xfId="0" applyFon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0" fillId="0" borderId="1" xfId="0" applyBorder="1"/>
    <xf numFmtId="0" fontId="0" fillId="2" borderId="0" xfId="0" applyFill="1"/>
    <xf numFmtId="0" fontId="0" fillId="0" borderId="2" xfId="0" applyBorder="1"/>
    <xf numFmtId="0" fontId="0" fillId="0" borderId="3" xfId="0" applyBorder="1"/>
    <xf numFmtId="9" fontId="0" fillId="0" borderId="3" xfId="0" applyNumberFormat="1" applyBorder="1"/>
    <xf numFmtId="9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'Activation Energy'!$B$16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'Activation Energy'!$A$17:$A$22</c:f>
              <c:numCache>
                <c:formatCode>General</c:formatCode>
                <c:ptCount val="6"/>
                <c:pt idx="0">
                  <c:v>308</c:v>
                </c:pt>
                <c:pt idx="1">
                  <c:v>318</c:v>
                </c:pt>
                <c:pt idx="2">
                  <c:v>328</c:v>
                </c:pt>
                <c:pt idx="3">
                  <c:v>338</c:v>
                </c:pt>
                <c:pt idx="4">
                  <c:v>348</c:v>
                </c:pt>
                <c:pt idx="5">
                  <c:v>358</c:v>
                </c:pt>
              </c:numCache>
            </c:numRef>
          </c:xVal>
          <c:yVal>
            <c:numRef>
              <c:f>'Activation Energy'!$B$17:$B$22</c:f>
              <c:numCache>
                <c:formatCode>General</c:formatCode>
                <c:ptCount val="6"/>
                <c:pt idx="0">
                  <c:v>1.1694173096893358E-2</c:v>
                </c:pt>
                <c:pt idx="1">
                  <c:v>2.762491161037349E-2</c:v>
                </c:pt>
                <c:pt idx="2">
                  <c:v>6.1925306922639804E-2</c:v>
                </c:pt>
                <c:pt idx="3">
                  <c:v>0.13234020801799723</c:v>
                </c:pt>
                <c:pt idx="4">
                  <c:v>0.27074477009195635</c:v>
                </c:pt>
                <c:pt idx="5">
                  <c:v>0.53218349019964206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4-4974-BFC3-94CE0612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897296"/>
        <c:axId val="1684557552"/>
      </c:scatterChart>
      <c:valAx>
        <c:axId val="156489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57552"/>
        <c:crosses val="autoZero"/>
        <c:crossBetween val="midCat"/>
      </c:valAx>
      <c:valAx>
        <c:axId val="16845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9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'Reaction Order of B'!$O$24</c:f>
              <c:strCache>
                <c:ptCount val="1"/>
                <c:pt idx="0">
                  <c:v>ln(r)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13532808398951"/>
                  <c:y val="2.62666666666666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'Reaction Order of B'!$N$25:$N$30</c:f>
              <c:numCache>
                <c:formatCode>General</c:formatCode>
                <c:ptCount val="6"/>
                <c:pt idx="0">
                  <c:v>-0.69314718055994529</c:v>
                </c:pt>
                <c:pt idx="1">
                  <c:v>0</c:v>
                </c:pt>
                <c:pt idx="2">
                  <c:v>0.40546510810816438</c:v>
                </c:pt>
                <c:pt idx="3">
                  <c:v>0.69314718055994529</c:v>
                </c:pt>
                <c:pt idx="4">
                  <c:v>0.91629073187415511</c:v>
                </c:pt>
                <c:pt idx="5">
                  <c:v>1.0986122886681098</c:v>
                </c:pt>
              </c:numCache>
            </c:numRef>
          </c:xVal>
          <c:yVal>
            <c:numRef>
              <c:f>'Reaction Order of B'!$O$25:$O$30</c:f>
              <c:numCache>
                <c:formatCode>General</c:formatCode>
                <c:ptCount val="6"/>
                <c:pt idx="0">
                  <c:v>4.3321812926399569E-2</c:v>
                </c:pt>
                <c:pt idx="1">
                  <c:v>0.24839755336881189</c:v>
                </c:pt>
                <c:pt idx="2">
                  <c:v>0.26184055583679078</c:v>
                </c:pt>
                <c:pt idx="3">
                  <c:v>0.22189180448387794</c:v>
                </c:pt>
                <c:pt idx="4">
                  <c:v>0.16359709018987456</c:v>
                </c:pt>
                <c:pt idx="5">
                  <c:v>9.9242648048004728E-2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6-4870-B6F4-3B896FC90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727903"/>
        <c:axId val="672728383"/>
      </c:scatterChart>
      <c:valAx>
        <c:axId val="67272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28383"/>
        <c:crosses val="autoZero"/>
        <c:crossBetween val="midCat"/>
      </c:valAx>
      <c:valAx>
        <c:axId val="6727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2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'Reaction Order of B'!$B$26</c:f>
              <c:strCache>
                <c:ptCount val="1"/>
                <c:pt idx="0">
                  <c:v>ln(r)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4990157480314959E-2"/>
                  <c:y val="-2.8515835520559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'Reaction Order of B'!$A$27:$A$33</c:f>
              <c:numCache>
                <c:formatCode>General</c:formatCode>
                <c:ptCount val="7"/>
                <c:pt idx="0">
                  <c:v>-2.9957322735539909</c:v>
                </c:pt>
                <c:pt idx="1">
                  <c:v>-2.3025850929940455</c:v>
                </c:pt>
                <c:pt idx="2">
                  <c:v>-1.8971199848858813</c:v>
                </c:pt>
                <c:pt idx="3">
                  <c:v>-1.6094379124341003</c:v>
                </c:pt>
                <c:pt idx="4">
                  <c:v>-1.3862943611198906</c:v>
                </c:pt>
                <c:pt idx="5">
                  <c:v>-1.2039728043259361</c:v>
                </c:pt>
                <c:pt idx="6">
                  <c:v>-1.0498221244986778</c:v>
                </c:pt>
              </c:numCache>
            </c:numRef>
          </c:xVal>
          <c:yVal>
            <c:numRef>
              <c:f>'Reaction Order of B'!$B$27:$B$33</c:f>
              <c:numCache>
                <c:formatCode>General</c:formatCode>
                <c:ptCount val="7"/>
                <c:pt idx="0">
                  <c:v>-4.7298017073320997</c:v>
                </c:pt>
                <c:pt idx="1">
                  <c:v>-4.1322847049371996</c:v>
                </c:pt>
                <c:pt idx="2">
                  <c:v>-3.8180851126923216</c:v>
                </c:pt>
                <c:pt idx="3">
                  <c:v>-3.6176849794712433</c:v>
                </c:pt>
                <c:pt idx="4">
                  <c:v>-3.4781730473684407</c:v>
                </c:pt>
                <c:pt idx="5">
                  <c:v>-3.3761259008172373</c:v>
                </c:pt>
                <c:pt idx="6">
                  <c:v>-3.2991515877411142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7-45FC-874E-6BAC218F0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892736"/>
        <c:axId val="1786893696"/>
      </c:scatterChart>
      <c:valAx>
        <c:axId val="17868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93696"/>
        <c:crosses val="autoZero"/>
        <c:crossBetween val="midCat"/>
      </c:valAx>
      <c:valAx>
        <c:axId val="17868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'Activation Energy'!$B$24</c:f>
              <c:strCache>
                <c:ptCount val="1"/>
                <c:pt idx="0">
                  <c:v>ln(r)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'Activation Energy'!$A$25:$A$30</c:f>
              <c:numCache>
                <c:formatCode>General</c:formatCode>
                <c:ptCount val="6"/>
                <c:pt idx="0">
                  <c:v>3.2467532467532467</c:v>
                </c:pt>
                <c:pt idx="1">
                  <c:v>3.1446540880503147</c:v>
                </c:pt>
                <c:pt idx="2">
                  <c:v>3.0487804878048781</c:v>
                </c:pt>
                <c:pt idx="3">
                  <c:v>2.9585798816568047</c:v>
                </c:pt>
                <c:pt idx="4">
                  <c:v>2.8735632183908044</c:v>
                </c:pt>
                <c:pt idx="5">
                  <c:v>2.7932960893854748</c:v>
                </c:pt>
              </c:numCache>
            </c:numRef>
          </c:xVal>
          <c:yVal>
            <c:numRef>
              <c:f>'Activation Energy'!$B$25:$B$30</c:f>
              <c:numCache>
                <c:formatCode>General</c:formatCode>
                <c:ptCount val="6"/>
                <c:pt idx="0">
                  <c:v>-4.448664587141069</c:v>
                </c:pt>
                <c:pt idx="1">
                  <c:v>-3.589037318773828</c:v>
                </c:pt>
                <c:pt idx="2">
                  <c:v>-2.7818263472582405</c:v>
                </c:pt>
                <c:pt idx="3">
                  <c:v>-2.022379338554233</c:v>
                </c:pt>
                <c:pt idx="4">
                  <c:v>-1.3065787096607997</c:v>
                </c:pt>
                <c:pt idx="5">
                  <c:v>-0.63076694271672384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4-4D58-895C-7620FAB68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892736"/>
        <c:axId val="1786893696"/>
      </c:scatterChart>
      <c:valAx>
        <c:axId val="17868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93696"/>
        <c:crosses val="autoZero"/>
        <c:crossBetween val="midCat"/>
      </c:valAx>
      <c:valAx>
        <c:axId val="17868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'Activation Energy'!$O$16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'Activation Energy'!$N$17:$N$22</c:f>
              <c:numCache>
                <c:formatCode>General</c:formatCode>
                <c:ptCount val="6"/>
                <c:pt idx="0">
                  <c:v>308</c:v>
                </c:pt>
                <c:pt idx="1">
                  <c:v>318</c:v>
                </c:pt>
                <c:pt idx="2">
                  <c:v>328</c:v>
                </c:pt>
                <c:pt idx="3">
                  <c:v>338</c:v>
                </c:pt>
                <c:pt idx="4">
                  <c:v>348</c:v>
                </c:pt>
                <c:pt idx="5">
                  <c:v>358</c:v>
                </c:pt>
              </c:numCache>
            </c:numRef>
          </c:xVal>
          <c:yVal>
            <c:numRef>
              <c:f>'Activation Energy'!$O$17:$O$22</c:f>
              <c:numCache>
                <c:formatCode>General</c:formatCode>
                <c:ptCount val="6"/>
                <c:pt idx="0">
                  <c:v>1.3696944517217647E-6</c:v>
                </c:pt>
                <c:pt idx="1">
                  <c:v>4.6768585841187301E-6</c:v>
                </c:pt>
                <c:pt idx="2">
                  <c:v>1.4817148205495667E-5</c:v>
                </c:pt>
                <c:pt idx="3">
                  <c:v>0.10805747090926142</c:v>
                </c:pt>
                <c:pt idx="4">
                  <c:v>0.30043623965955996</c:v>
                </c:pt>
                <c:pt idx="5">
                  <c:v>0.78893263105877254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5-4763-AB72-3B2EC3149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816495"/>
        <c:axId val="902817455"/>
      </c:scatterChart>
      <c:valAx>
        <c:axId val="90281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17455"/>
        <c:crosses val="autoZero"/>
        <c:crossBetween val="midCat"/>
      </c:valAx>
      <c:valAx>
        <c:axId val="9028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1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'Activation Energy'!$O$24</c:f>
              <c:strCache>
                <c:ptCount val="1"/>
                <c:pt idx="0">
                  <c:v>ln(r)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'Activation Energy'!$N$25:$N$30</c:f>
              <c:numCache>
                <c:formatCode>General</c:formatCode>
                <c:ptCount val="6"/>
                <c:pt idx="0">
                  <c:v>3.2467532467532467</c:v>
                </c:pt>
                <c:pt idx="1">
                  <c:v>3.1446540880503147</c:v>
                </c:pt>
                <c:pt idx="2">
                  <c:v>3.0487804878048781</c:v>
                </c:pt>
                <c:pt idx="3">
                  <c:v>2.9585798816568047</c:v>
                </c:pt>
                <c:pt idx="4">
                  <c:v>2.8735632183908044</c:v>
                </c:pt>
                <c:pt idx="5">
                  <c:v>2.7932960893854748</c:v>
                </c:pt>
              </c:numCache>
            </c:numRef>
          </c:xVal>
          <c:yVal>
            <c:numRef>
              <c:f>'Activation Energy'!$O$25:$O$30</c:f>
              <c:numCache>
                <c:formatCode>General</c:formatCode>
                <c:ptCount val="6"/>
                <c:pt idx="0">
                  <c:v>-13.500922870938988</c:v>
                </c:pt>
                <c:pt idx="1">
                  <c:v>-12.272883916128643</c:v>
                </c:pt>
                <c:pt idx="2">
                  <c:v>-11.119725385392096</c:v>
                </c:pt>
                <c:pt idx="3">
                  <c:v>-2.2250920553444433</c:v>
                </c:pt>
                <c:pt idx="4">
                  <c:v>-1.2025197283538236</c:v>
                </c:pt>
                <c:pt idx="5">
                  <c:v>-0.23707434700514399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8-4185-8F0D-C153BE854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727903"/>
        <c:axId val="672728383"/>
      </c:scatterChart>
      <c:valAx>
        <c:axId val="67272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28383"/>
        <c:crosses val="autoZero"/>
        <c:crossBetween val="midCat"/>
      </c:valAx>
      <c:valAx>
        <c:axId val="6727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2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'Activation Energy'!$N$34</c:f>
              <c:strCache>
                <c:ptCount val="1"/>
                <c:pt idx="0">
                  <c:v>ln(r)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'Activation Energy'!$M$35:$M$40</c:f>
              <c:numCache>
                <c:formatCode>General</c:formatCode>
                <c:ptCount val="6"/>
                <c:pt idx="0">
                  <c:v>3.2467532467532467</c:v>
                </c:pt>
                <c:pt idx="1">
                  <c:v>3.1446540880503147</c:v>
                </c:pt>
                <c:pt idx="2">
                  <c:v>3.0487804878048781</c:v>
                </c:pt>
                <c:pt idx="3">
                  <c:v>2.9585798816568047</c:v>
                </c:pt>
                <c:pt idx="4">
                  <c:v>2.8735632183908044</c:v>
                </c:pt>
                <c:pt idx="5">
                  <c:v>2.7932960893854748</c:v>
                </c:pt>
              </c:numCache>
            </c:numRef>
          </c:xVal>
          <c:yVal>
            <c:numRef>
              <c:f>'Activation Energy'!$N$35:$N$40</c:f>
              <c:numCache>
                <c:formatCode>General</c:formatCode>
                <c:ptCount val="6"/>
                <c:pt idx="0">
                  <c:v>-10</c:v>
                </c:pt>
                <c:pt idx="1">
                  <c:v>-6</c:v>
                </c:pt>
                <c:pt idx="2">
                  <c:v>-4</c:v>
                </c:pt>
                <c:pt idx="3">
                  <c:v>-6</c:v>
                </c:pt>
                <c:pt idx="4">
                  <c:v>-10</c:v>
                </c:pt>
                <c:pt idx="5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9-4F84-B1ED-B1A9FAF4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87727"/>
        <c:axId val="498592047"/>
      </c:scatterChart>
      <c:valAx>
        <c:axId val="49858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92047"/>
        <c:crosses val="autoZero"/>
        <c:crossBetween val="midCat"/>
      </c:valAx>
      <c:valAx>
        <c:axId val="4985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8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'Activation Energy'!$O$34</c:f>
              <c:strCache>
                <c:ptCount val="1"/>
                <c:pt idx="0">
                  <c:v>ln(r)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'Activation Energy'!$M$35:$M$40</c:f>
              <c:numCache>
                <c:formatCode>General</c:formatCode>
                <c:ptCount val="6"/>
                <c:pt idx="0">
                  <c:v>3.2467532467532467</c:v>
                </c:pt>
                <c:pt idx="1">
                  <c:v>3.1446540880503147</c:v>
                </c:pt>
                <c:pt idx="2">
                  <c:v>3.0487804878048781</c:v>
                </c:pt>
                <c:pt idx="3">
                  <c:v>2.9585798816568047</c:v>
                </c:pt>
                <c:pt idx="4">
                  <c:v>2.8735632183908044</c:v>
                </c:pt>
                <c:pt idx="5">
                  <c:v>2.7932960893854748</c:v>
                </c:pt>
              </c:numCache>
            </c:numRef>
          </c:xVal>
          <c:yVal>
            <c:numRef>
              <c:f>'Activation Energy'!$O$35:$O$40</c:f>
              <c:numCache>
                <c:formatCode>General</c:formatCode>
                <c:ptCount val="6"/>
                <c:pt idx="0">
                  <c:v>-9.7508011469049052</c:v>
                </c:pt>
                <c:pt idx="1">
                  <c:v>-6.0588979866304271</c:v>
                </c:pt>
                <c:pt idx="2">
                  <c:v>-4.9115110053542139</c:v>
                </c:pt>
                <c:pt idx="3">
                  <c:v>-5.8830223031407058</c:v>
                </c:pt>
                <c:pt idx="4">
                  <c:v>-8.6190381820583752</c:v>
                </c:pt>
                <c:pt idx="5">
                  <c:v>-12.823413751131511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B-46E1-87D9-CB782E92D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89071"/>
        <c:axId val="388889551"/>
      </c:scatterChart>
      <c:valAx>
        <c:axId val="38888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89551"/>
        <c:crosses val="autoZero"/>
        <c:crossBetween val="midCat"/>
      </c:valAx>
      <c:valAx>
        <c:axId val="38888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8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'Activation Energy'!$U$51:$U$56</c:f>
              <c:numCache>
                <c:formatCode>General</c:formatCode>
                <c:ptCount val="6"/>
                <c:pt idx="0">
                  <c:v>3.2467532467532467</c:v>
                </c:pt>
                <c:pt idx="1">
                  <c:v>3.1446540880503147</c:v>
                </c:pt>
                <c:pt idx="2">
                  <c:v>3.0487804878048781</c:v>
                </c:pt>
                <c:pt idx="3">
                  <c:v>2.9585798816568047</c:v>
                </c:pt>
                <c:pt idx="4">
                  <c:v>2.8735632183908044</c:v>
                </c:pt>
                <c:pt idx="5">
                  <c:v>2.7932960893854748</c:v>
                </c:pt>
              </c:numCache>
            </c:numRef>
          </c:xVal>
          <c:yVal>
            <c:numRef>
              <c:f>'Activation Energy'!$W$51:$W$56</c:f>
              <c:numCache>
                <c:formatCode>General</c:formatCode>
                <c:ptCount val="6"/>
                <c:pt idx="0">
                  <c:v>-9.600809820634991</c:v>
                </c:pt>
                <c:pt idx="1">
                  <c:v>-8.4162188993118843</c:v>
                </c:pt>
                <c:pt idx="2">
                  <c:v>-7.3038591317279806</c:v>
                </c:pt>
                <c:pt idx="3">
                  <c:v>-6.2573194687348472</c:v>
                </c:pt>
                <c:pt idx="4">
                  <c:v>-5.2709257633849997</c:v>
                </c:pt>
                <c:pt idx="5">
                  <c:v>-4.3396378516301137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9-4883-A498-93AADA5D5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420303"/>
        <c:axId val="1198411663"/>
      </c:scatterChart>
      <c:valAx>
        <c:axId val="119842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11663"/>
        <c:crosses val="autoZero"/>
        <c:crossBetween val="midCat"/>
      </c:valAx>
      <c:valAx>
        <c:axId val="119841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2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'Reaction Order of B'!$B$16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'Reaction Order of B'!$A$17:$A$23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</c:numCache>
            </c:numRef>
          </c:xVal>
          <c:yVal>
            <c:numRef>
              <c:f>'Reaction Order of B'!$B$17:$B$23</c:f>
              <c:numCache>
                <c:formatCode>General</c:formatCode>
                <c:ptCount val="7"/>
                <c:pt idx="0">
                  <c:v>8.8282214377571541E-3</c:v>
                </c:pt>
                <c:pt idx="1">
                  <c:v>1.6046176133311073E-2</c:v>
                </c:pt>
                <c:pt idx="2">
                  <c:v>2.1969830389910426E-2</c:v>
                </c:pt>
                <c:pt idx="3">
                  <c:v>2.6844750762415118E-2</c:v>
                </c:pt>
                <c:pt idx="4">
                  <c:v>3.0863746158542638E-2</c:v>
                </c:pt>
                <c:pt idx="5">
                  <c:v>3.4179613784501441E-2</c:v>
                </c:pt>
                <c:pt idx="6">
                  <c:v>3.6914472810678507E-2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4-4EA5-9013-0D78EDB1B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897296"/>
        <c:axId val="1684557552"/>
      </c:scatterChart>
      <c:valAx>
        <c:axId val="156489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57552"/>
        <c:crosses val="autoZero"/>
        <c:crossBetween val="midCat"/>
      </c:valAx>
      <c:valAx>
        <c:axId val="16845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9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'Reaction Order of B'!$O$16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'Reaction Order of B'!$N$17:$N$22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'Reaction Order of B'!$O$17:$O$22</c:f>
              <c:numCache>
                <c:formatCode>General</c:formatCode>
                <c:ptCount val="6"/>
                <c:pt idx="0">
                  <c:v>1.0442739016222953</c:v>
                </c:pt>
                <c:pt idx="1">
                  <c:v>1.2819694821870093</c:v>
                </c:pt>
                <c:pt idx="2">
                  <c:v>1.2993193570249466</c:v>
                </c:pt>
                <c:pt idx="3">
                  <c:v>1.2484362953474333</c:v>
                </c:pt>
                <c:pt idx="4">
                  <c:v>1.1777396966073836</c:v>
                </c:pt>
                <c:pt idx="5">
                  <c:v>1.104334231596616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1-43C4-8484-2F0101B13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816495"/>
        <c:axId val="902817455"/>
      </c:scatterChart>
      <c:valAx>
        <c:axId val="90281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17455"/>
        <c:crosses val="autoZero"/>
        <c:crossBetween val="midCat"/>
      </c:valAx>
      <c:valAx>
        <c:axId val="9028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1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594360</xdr:colOff>
      <xdr:row>4</xdr:row>
      <xdr:rowOff>178162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B7CEF4F5-4F0C-4B5E-EE37-56D28BCBA6B8}"/>
                </a:ext>
              </a:extLst>
            </xdr:cNvPr>
            <xdr:cNvSpPr txBox="1"/>
          </xdr:nvSpPr>
          <xdr:spPr>
            <a:xfrm>
              <a:off x="0" y="182880"/>
              <a:ext cx="4861560" cy="72680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𝑘</m:t>
                        </m:r>
                        <m:sSub>
                          <m:sSub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sub>
                            </m:sSub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</m:sSub>
                        <m:sSub>
                          <m:sSub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sSub>
                                  <m:sSubPr>
                                    <m:ctrlP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𝐾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sub>
                                </m:sSub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𝐾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𝐴</m:t>
                        </m:r>
                        <m:sSup>
                          <m:sSup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𝑅𝑇</m:t>
                                </m:r>
                              </m:den>
                            </m:f>
                          </m:sup>
                        </m:sSup>
                        <m:sSub>
                          <m:sSub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</m:sSub>
                        <m:sSub>
                          <m:sSub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sub>
                            </m:sSub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</m:sSub>
                        <m:sSub>
                          <m:sSub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sSub>
                                  <m:sSubPr>
                                    <m:ctrlP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𝐾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sub>
                                </m:sSub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𝐾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B7CEF4F5-4F0C-4B5E-EE37-56D28BCBA6B8}"/>
                </a:ext>
              </a:extLst>
            </xdr:cNvPr>
            <xdr:cNvSpPr txBox="1"/>
          </xdr:nvSpPr>
          <xdr:spPr>
            <a:xfrm>
              <a:off x="0" y="182880"/>
              <a:ext cx="4861560" cy="72680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𝑟=(𝑘〖𝐾_𝐴 𝐾_𝐵 𝑃〗_𝐴 𝑃_𝐵)/(1+𝐾_𝐴 𝑃_𝐴+𝐾_𝐵 𝑃_𝐵 )^2 =(𝐴𝑒^((−𝐸_𝐴)/𝑅𝑇) 𝐾_𝐴 〖𝐾_𝐵 𝑃〗_𝐴 𝑃_𝐵)/(1+𝐾_𝐴 𝑃_𝐴+𝐾_𝐵 𝑃_𝐵 )^2 </a:t>
              </a:r>
              <a:endParaRPr lang="en-US"/>
            </a:p>
          </xdr:txBody>
        </xdr:sp>
      </mc:Fallback>
    </mc:AlternateContent>
    <xdr:clientData/>
  </xdr:twoCellAnchor>
  <xdr:twoCellAnchor>
    <xdr:from>
      <xdr:col>3</xdr:col>
      <xdr:colOff>0</xdr:colOff>
      <xdr:row>11</xdr:row>
      <xdr:rowOff>0</xdr:rowOff>
    </xdr:from>
    <xdr:to>
      <xdr:col>10</xdr:col>
      <xdr:colOff>304800</xdr:colOff>
      <xdr:row>26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F53FA6-8079-4CFF-8FC6-8EE4D4E63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</xdr:colOff>
      <xdr:row>27</xdr:row>
      <xdr:rowOff>76200</xdr:rowOff>
    </xdr:from>
    <xdr:to>
      <xdr:col>10</xdr:col>
      <xdr:colOff>371475</xdr:colOff>
      <xdr:row>42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F8D29D-46F3-409A-9426-BC4BA168F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23</xdr:col>
      <xdr:colOff>304800</xdr:colOff>
      <xdr:row>26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929FACD-0162-4A6E-9521-D860B91AC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D1D132-9BEA-42AF-A873-4DF786C86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49</xdr:row>
      <xdr:rowOff>7620</xdr:rowOff>
    </xdr:from>
    <xdr:to>
      <xdr:col>11</xdr:col>
      <xdr:colOff>304800</xdr:colOff>
      <xdr:row>64</xdr:row>
      <xdr:rowOff>7620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31E8F4E-901D-5D3D-E300-FB62A0EE9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48</xdr:row>
      <xdr:rowOff>175260</xdr:rowOff>
    </xdr:from>
    <xdr:to>
      <xdr:col>19</xdr:col>
      <xdr:colOff>91440</xdr:colOff>
      <xdr:row>63</xdr:row>
      <xdr:rowOff>175260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80D9C54-CBEB-E5E2-AF12-16541E23D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601980</xdr:colOff>
      <xdr:row>58</xdr:row>
      <xdr:rowOff>0</xdr:rowOff>
    </xdr:from>
    <xdr:to>
      <xdr:col>27</xdr:col>
      <xdr:colOff>83820</xdr:colOff>
      <xdr:row>73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42ECF4A-7489-54C8-9FF3-C0869BA3D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594360</xdr:colOff>
      <xdr:row>4</xdr:row>
      <xdr:rowOff>178162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51A3D97B-E8C9-4F16-B49D-D052D414FCE1}"/>
                </a:ext>
              </a:extLst>
            </xdr:cNvPr>
            <xdr:cNvSpPr txBox="1"/>
          </xdr:nvSpPr>
          <xdr:spPr>
            <a:xfrm>
              <a:off x="0" y="190500"/>
              <a:ext cx="4861560" cy="117828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𝑘</m:t>
                        </m:r>
                        <m:sSub>
                          <m:sSub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sub>
                            </m:sSub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</m:sSub>
                        <m:sSub>
                          <m:sSub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sSub>
                                  <m:sSubPr>
                                    <m:ctrlP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𝐾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sub>
                                </m:sSub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𝐾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𝐴</m:t>
                        </m:r>
                        <m:sSup>
                          <m:sSup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𝑅𝑇</m:t>
                                </m:r>
                              </m:den>
                            </m:f>
                          </m:sup>
                        </m:sSup>
                        <m:sSub>
                          <m:sSub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</m:sSub>
                        <m:sSub>
                          <m:sSub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sub>
                            </m:sSub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</m:sSub>
                        <m:sSub>
                          <m:sSub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sSub>
                                  <m:sSubPr>
                                    <m:ctrlP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𝐾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sub>
                                </m:sSub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𝐾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51A3D97B-E8C9-4F16-B49D-D052D414FCE1}"/>
                </a:ext>
              </a:extLst>
            </xdr:cNvPr>
            <xdr:cNvSpPr txBox="1"/>
          </xdr:nvSpPr>
          <xdr:spPr>
            <a:xfrm>
              <a:off x="0" y="190500"/>
              <a:ext cx="4861560" cy="117828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𝑟=(𝑘〖𝐾_𝐴 𝐾_𝐵 𝑃〗_𝐴 𝑃_𝐵)/(1+𝐾_𝐴 𝑃_𝐴+𝐾_𝐵 𝑃_𝐵 )^2 =(𝐴𝑒^((−𝐸_𝐴)/𝑅𝑇) 𝐾_𝐴 〖𝐾_𝐵 𝑃〗_𝐴 𝑃_𝐵)/(1+𝐾_𝐴 𝑃_𝐴+𝐾_𝐵 𝑃_𝐵 )^2 </a:t>
              </a:r>
              <a:endParaRPr lang="en-US"/>
            </a:p>
          </xdr:txBody>
        </xdr:sp>
      </mc:Fallback>
    </mc:AlternateContent>
    <xdr:clientData/>
  </xdr:twoCellAnchor>
  <xdr:twoCellAnchor>
    <xdr:from>
      <xdr:col>3</xdr:col>
      <xdr:colOff>0</xdr:colOff>
      <xdr:row>11</xdr:row>
      <xdr:rowOff>0</xdr:rowOff>
    </xdr:from>
    <xdr:to>
      <xdr:col>10</xdr:col>
      <xdr:colOff>304800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15ED7-C690-4467-8F33-67EF49ED4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23</xdr:col>
      <xdr:colOff>304800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8CD009-D57C-4529-98E5-04BC139E8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58A0CE-93E1-4ED5-AEF5-805F63487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27</xdr:row>
      <xdr:rowOff>0</xdr:rowOff>
    </xdr:from>
    <xdr:to>
      <xdr:col>10</xdr:col>
      <xdr:colOff>304800</xdr:colOff>
      <xdr:row>42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61E463-B800-4ECD-8616-2D5A096AF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E840-1884-4249-9733-800144E10DF1}">
  <dimension ref="A1:W56"/>
  <sheetViews>
    <sheetView workbookViewId="0">
      <selection activeCell="I8" sqref="I8"/>
    </sheetView>
  </sheetViews>
  <sheetFormatPr defaultRowHeight="15" x14ac:dyDescent="0.25"/>
  <cols>
    <col min="15" max="15" width="12" bestFit="1" customWidth="1"/>
    <col min="21" max="21" width="12" bestFit="1" customWidth="1"/>
  </cols>
  <sheetData>
    <row r="1" spans="1:17" x14ac:dyDescent="0.25">
      <c r="A1" t="s">
        <v>0</v>
      </c>
    </row>
    <row r="2" spans="1:17" ht="26.25" x14ac:dyDescent="0.4">
      <c r="I2" s="1"/>
      <c r="J2" s="1"/>
      <c r="K2" s="1"/>
    </row>
    <row r="3" spans="1:17" ht="26.25" x14ac:dyDescent="0.4">
      <c r="I3" s="1" t="s">
        <v>18</v>
      </c>
      <c r="J3" s="1"/>
      <c r="K3" s="1"/>
    </row>
    <row r="4" spans="1:17" ht="26.25" x14ac:dyDescent="0.4">
      <c r="I4" s="1" t="s">
        <v>19</v>
      </c>
      <c r="J4" s="1"/>
      <c r="K4" s="1"/>
    </row>
    <row r="5" spans="1:17" ht="26.25" x14ac:dyDescent="0.4">
      <c r="I5" s="1" t="s">
        <v>20</v>
      </c>
      <c r="J5" s="1"/>
      <c r="K5" s="1"/>
    </row>
    <row r="6" spans="1:17" ht="26.25" x14ac:dyDescent="0.4">
      <c r="C6" s="2" t="s">
        <v>21</v>
      </c>
      <c r="I6" s="1"/>
      <c r="J6" s="1"/>
      <c r="K6" s="1"/>
    </row>
    <row r="7" spans="1:17" x14ac:dyDescent="0.25">
      <c r="A7" t="s">
        <v>1</v>
      </c>
      <c r="N7" t="s">
        <v>16</v>
      </c>
    </row>
    <row r="8" spans="1:17" x14ac:dyDescent="0.25">
      <c r="A8" t="s">
        <v>12</v>
      </c>
      <c r="B8">
        <v>8.3140000000000001</v>
      </c>
      <c r="C8" t="s">
        <v>8</v>
      </c>
      <c r="N8" t="s">
        <v>12</v>
      </c>
      <c r="O8">
        <v>8.3140000000000001</v>
      </c>
      <c r="P8" t="s">
        <v>8</v>
      </c>
    </row>
    <row r="9" spans="1:17" x14ac:dyDescent="0.25">
      <c r="A9" t="s">
        <v>2</v>
      </c>
      <c r="B9">
        <f>6.2*10^12</f>
        <v>6200000000000</v>
      </c>
      <c r="D9" t="s">
        <v>13</v>
      </c>
      <c r="N9" t="s">
        <v>2</v>
      </c>
      <c r="O9">
        <f>6.2*10^12</f>
        <v>6200000000000</v>
      </c>
      <c r="Q9" t="s">
        <v>13</v>
      </c>
    </row>
    <row r="10" spans="1:17" x14ac:dyDescent="0.25">
      <c r="A10" t="s">
        <v>3</v>
      </c>
      <c r="B10">
        <v>70000</v>
      </c>
      <c r="C10" t="s">
        <v>8</v>
      </c>
      <c r="N10" t="s">
        <v>3</v>
      </c>
      <c r="O10">
        <v>100000</v>
      </c>
      <c r="P10" t="s">
        <v>8</v>
      </c>
    </row>
    <row r="11" spans="1:17" x14ac:dyDescent="0.25">
      <c r="A11" t="s">
        <v>4</v>
      </c>
      <c r="B11">
        <v>0.26</v>
      </c>
      <c r="C11" t="s">
        <v>10</v>
      </c>
      <c r="N11" t="s">
        <v>4</v>
      </c>
      <c r="O11">
        <v>0.26</v>
      </c>
      <c r="P11" t="s">
        <v>10</v>
      </c>
    </row>
    <row r="12" spans="1:17" x14ac:dyDescent="0.25">
      <c r="A12" t="s">
        <v>5</v>
      </c>
      <c r="B12">
        <v>7.0000000000000001E-3</v>
      </c>
      <c r="C12" t="s">
        <v>10</v>
      </c>
      <c r="N12" t="s">
        <v>5</v>
      </c>
      <c r="O12">
        <v>7.0000000000000001E-3</v>
      </c>
      <c r="P12" t="s">
        <v>10</v>
      </c>
    </row>
    <row r="13" spans="1:17" x14ac:dyDescent="0.25">
      <c r="A13" t="s">
        <v>6</v>
      </c>
      <c r="B13">
        <v>1.39</v>
      </c>
      <c r="C13" t="s">
        <v>17</v>
      </c>
      <c r="N13" t="s">
        <v>6</v>
      </c>
      <c r="O13">
        <v>1.39</v>
      </c>
      <c r="P13" t="s">
        <v>17</v>
      </c>
    </row>
    <row r="14" spans="1:17" x14ac:dyDescent="0.25">
      <c r="A14" t="s">
        <v>7</v>
      </c>
      <c r="B14">
        <v>1.04</v>
      </c>
      <c r="C14" t="s">
        <v>17</v>
      </c>
      <c r="N14" t="s">
        <v>7</v>
      </c>
      <c r="O14">
        <v>1.04</v>
      </c>
      <c r="P14" t="s">
        <v>17</v>
      </c>
    </row>
    <row r="16" spans="1:17" x14ac:dyDescent="0.25">
      <c r="A16" t="s">
        <v>9</v>
      </c>
      <c r="B16" t="s">
        <v>11</v>
      </c>
      <c r="N16" t="s">
        <v>9</v>
      </c>
      <c r="O16" t="s">
        <v>11</v>
      </c>
    </row>
    <row r="17" spans="1:15" x14ac:dyDescent="0.25">
      <c r="A17">
        <v>308</v>
      </c>
      <c r="B17">
        <f>$B$9*EXP(-$B$10/($B$8*A17))*$B$13*$B$14*$B$11*$B$12/(1+$B$13*$B$11+$B$14*$B$12)^2</f>
        <v>1.1694173096893358E-2</v>
      </c>
      <c r="N17">
        <v>308</v>
      </c>
      <c r="O17">
        <f>$O$9*EXP(-$O$10/($O$8*N17))*$O$14*$O$12/($O$13*$O$11)</f>
        <v>1.3696944517217647E-6</v>
      </c>
    </row>
    <row r="18" spans="1:15" x14ac:dyDescent="0.25">
      <c r="A18">
        <v>318</v>
      </c>
      <c r="B18">
        <f t="shared" ref="B18:B22" si="0">$B$9*EXP(-$B$10/($B$8*A18))*$B$13*$B$14*$B$11*$B$12/(1+$B$13*$B$11+$B$14*$B$12)^2</f>
        <v>2.762491161037349E-2</v>
      </c>
      <c r="N18">
        <v>318</v>
      </c>
      <c r="O18">
        <f t="shared" ref="O18:O19" si="1">$O$9*EXP(-$O$10/($O$8*N18))*$O$14*$O$12/($O$13*$O$11)</f>
        <v>4.6768585841187301E-6</v>
      </c>
    </row>
    <row r="19" spans="1:15" x14ac:dyDescent="0.25">
      <c r="A19">
        <v>328</v>
      </c>
      <c r="B19">
        <f t="shared" si="0"/>
        <v>6.1925306922639804E-2</v>
      </c>
      <c r="N19">
        <v>328</v>
      </c>
      <c r="O19">
        <f t="shared" si="1"/>
        <v>1.4817148205495667E-5</v>
      </c>
    </row>
    <row r="20" spans="1:15" x14ac:dyDescent="0.25">
      <c r="A20">
        <v>338</v>
      </c>
      <c r="B20">
        <f t="shared" si="0"/>
        <v>0.13234020801799723</v>
      </c>
      <c r="N20">
        <v>338</v>
      </c>
      <c r="O20">
        <f>$O$9*EXP(-$O$10/($O$8*N20))*$O$11*$O$13/($O$14*$O$12)</f>
        <v>0.10805747090926142</v>
      </c>
    </row>
    <row r="21" spans="1:15" x14ac:dyDescent="0.25">
      <c r="A21">
        <v>348</v>
      </c>
      <c r="B21">
        <f t="shared" si="0"/>
        <v>0.27074477009195635</v>
      </c>
      <c r="N21">
        <v>348</v>
      </c>
      <c r="O21">
        <f t="shared" ref="O21:O22" si="2">$O$9*EXP(-$O$10/($O$8*N21))*$O$11*$O$13/($O$14*$O$12)</f>
        <v>0.30043623965955996</v>
      </c>
    </row>
    <row r="22" spans="1:15" x14ac:dyDescent="0.25">
      <c r="A22">
        <v>358</v>
      </c>
      <c r="B22">
        <f t="shared" si="0"/>
        <v>0.53218349019964206</v>
      </c>
      <c r="N22">
        <v>358</v>
      </c>
      <c r="O22">
        <f t="shared" si="2"/>
        <v>0.78893263105877254</v>
      </c>
    </row>
    <row r="24" spans="1:15" x14ac:dyDescent="0.25">
      <c r="A24" t="s">
        <v>15</v>
      </c>
      <c r="B24" t="s">
        <v>14</v>
      </c>
      <c r="N24" t="s">
        <v>15</v>
      </c>
      <c r="O24" t="s">
        <v>14</v>
      </c>
    </row>
    <row r="25" spans="1:15" x14ac:dyDescent="0.25">
      <c r="A25">
        <f>1000/A17</f>
        <v>3.2467532467532467</v>
      </c>
      <c r="B25">
        <f>LN(B17)</f>
        <v>-4.448664587141069</v>
      </c>
      <c r="N25">
        <f>1000/N17</f>
        <v>3.2467532467532467</v>
      </c>
      <c r="O25">
        <f>LN(O17)</f>
        <v>-13.500922870938988</v>
      </c>
    </row>
    <row r="26" spans="1:15" x14ac:dyDescent="0.25">
      <c r="A26">
        <f>1000/A18</f>
        <v>3.1446540880503147</v>
      </c>
      <c r="B26">
        <f t="shared" ref="B26:B30" si="3">LN(B18)</f>
        <v>-3.589037318773828</v>
      </c>
      <c r="N26">
        <f>1000/N18</f>
        <v>3.1446540880503147</v>
      </c>
      <c r="O26">
        <f t="shared" ref="O26:O30" si="4">LN(O18)</f>
        <v>-12.272883916128643</v>
      </c>
    </row>
    <row r="27" spans="1:15" x14ac:dyDescent="0.25">
      <c r="A27">
        <f t="shared" ref="A27:A30" si="5">1000/A19</f>
        <v>3.0487804878048781</v>
      </c>
      <c r="B27">
        <f t="shared" si="3"/>
        <v>-2.7818263472582405</v>
      </c>
      <c r="N27">
        <f t="shared" ref="N27:N30" si="6">1000/N19</f>
        <v>3.0487804878048781</v>
      </c>
      <c r="O27">
        <f t="shared" si="4"/>
        <v>-11.119725385392096</v>
      </c>
    </row>
    <row r="28" spans="1:15" x14ac:dyDescent="0.25">
      <c r="A28">
        <f t="shared" si="5"/>
        <v>2.9585798816568047</v>
      </c>
      <c r="B28">
        <f t="shared" si="3"/>
        <v>-2.022379338554233</v>
      </c>
      <c r="N28">
        <f t="shared" si="6"/>
        <v>2.9585798816568047</v>
      </c>
      <c r="O28">
        <f t="shared" si="4"/>
        <v>-2.2250920553444433</v>
      </c>
    </row>
    <row r="29" spans="1:15" x14ac:dyDescent="0.25">
      <c r="A29">
        <f t="shared" si="5"/>
        <v>2.8735632183908044</v>
      </c>
      <c r="B29">
        <f t="shared" si="3"/>
        <v>-1.3065787096607997</v>
      </c>
      <c r="N29">
        <f t="shared" si="6"/>
        <v>2.8735632183908044</v>
      </c>
      <c r="O29">
        <f t="shared" si="4"/>
        <v>-1.2025197283538236</v>
      </c>
    </row>
    <row r="30" spans="1:15" x14ac:dyDescent="0.25">
      <c r="A30">
        <f t="shared" si="5"/>
        <v>2.7932960893854748</v>
      </c>
      <c r="B30">
        <f t="shared" si="3"/>
        <v>-0.63076694271672384</v>
      </c>
      <c r="N30">
        <f t="shared" si="6"/>
        <v>2.7932960893854748</v>
      </c>
      <c r="O30">
        <f t="shared" si="4"/>
        <v>-0.23707434700514399</v>
      </c>
    </row>
    <row r="34" spans="3:19" x14ac:dyDescent="0.25">
      <c r="M34" t="s">
        <v>15</v>
      </c>
      <c r="N34" t="s">
        <v>14</v>
      </c>
      <c r="O34" t="s">
        <v>14</v>
      </c>
    </row>
    <row r="35" spans="3:19" x14ac:dyDescent="0.25">
      <c r="M35">
        <v>3.2467532467532467</v>
      </c>
      <c r="N35">
        <v>-10</v>
      </c>
      <c r="O35">
        <f>-122.2*M35^2+744.87*M35-1140</f>
        <v>-9.7508011469049052</v>
      </c>
    </row>
    <row r="36" spans="3:19" x14ac:dyDescent="0.25">
      <c r="M36">
        <v>3.1446540880503147</v>
      </c>
      <c r="N36">
        <v>-6</v>
      </c>
      <c r="O36">
        <f t="shared" ref="O36:O40" si="7">-122.2*M36^2+744.87*M36-1140</f>
        <v>-6.0588979866304271</v>
      </c>
    </row>
    <row r="37" spans="3:19" x14ac:dyDescent="0.25">
      <c r="M37">
        <v>3.0487804878048781</v>
      </c>
      <c r="N37">
        <v>-4</v>
      </c>
      <c r="O37">
        <f t="shared" si="7"/>
        <v>-4.9115110053542139</v>
      </c>
    </row>
    <row r="38" spans="3:19" x14ac:dyDescent="0.25">
      <c r="M38">
        <v>2.9585798816568047</v>
      </c>
      <c r="N38">
        <v>-6</v>
      </c>
      <c r="O38">
        <f t="shared" si="7"/>
        <v>-5.8830223031407058</v>
      </c>
    </row>
    <row r="39" spans="3:19" x14ac:dyDescent="0.25">
      <c r="M39">
        <v>2.8735632183908044</v>
      </c>
      <c r="N39">
        <v>-10</v>
      </c>
      <c r="O39">
        <f t="shared" si="7"/>
        <v>-8.6190381820583752</v>
      </c>
    </row>
    <row r="40" spans="3:19" x14ac:dyDescent="0.25">
      <c r="M40">
        <v>2.7932960893854748</v>
      </c>
      <c r="N40">
        <v>-12</v>
      </c>
      <c r="O40">
        <f t="shared" si="7"/>
        <v>-12.823413751131511</v>
      </c>
    </row>
    <row r="42" spans="3:19" x14ac:dyDescent="0.25">
      <c r="M42" t="s">
        <v>12</v>
      </c>
      <c r="N42">
        <v>8.3140000000000001</v>
      </c>
      <c r="O42" t="s">
        <v>8</v>
      </c>
      <c r="S42">
        <f>SLOPE(O25:O30,N25:N30)*(-8.314)</f>
        <v>283.81097717860223</v>
      </c>
    </row>
    <row r="43" spans="3:19" x14ac:dyDescent="0.25">
      <c r="M43" t="s">
        <v>2</v>
      </c>
      <c r="N43">
        <f>6.2*10^12</f>
        <v>6200000000000</v>
      </c>
    </row>
    <row r="44" spans="3:19" x14ac:dyDescent="0.25">
      <c r="M44" t="s">
        <v>3</v>
      </c>
      <c r="N44">
        <v>96461.998756876157</v>
      </c>
      <c r="O44" t="s">
        <v>8</v>
      </c>
    </row>
    <row r="45" spans="3:19" x14ac:dyDescent="0.25">
      <c r="F45">
        <f>SLOPE(B25:B30,A25:A30)*(-8.314)</f>
        <v>69.999999999999957</v>
      </c>
      <c r="M45" t="s">
        <v>4</v>
      </c>
      <c r="N45">
        <v>0.26045904533760611</v>
      </c>
      <c r="O45" t="s">
        <v>10</v>
      </c>
      <c r="S45">
        <f>SLOPE(O25:O30,N25:N30)*-8.314</f>
        <v>283.81097717860223</v>
      </c>
    </row>
    <row r="46" spans="3:19" x14ac:dyDescent="0.25">
      <c r="C46">
        <f>8.42*8.314</f>
        <v>70.003879999999995</v>
      </c>
      <c r="M46" t="s">
        <v>5</v>
      </c>
      <c r="N46">
        <v>1.5362994480127474E-2</v>
      </c>
      <c r="O46" t="s">
        <v>10</v>
      </c>
    </row>
    <row r="47" spans="3:19" x14ac:dyDescent="0.25">
      <c r="M47" t="s">
        <v>6</v>
      </c>
      <c r="N47">
        <v>40596.566740500231</v>
      </c>
      <c r="O47" t="s">
        <v>17</v>
      </c>
      <c r="S47">
        <f>SLOPE(O25:O27,N25:N27)*-8.314</f>
        <v>99.999999999999986</v>
      </c>
    </row>
    <row r="48" spans="3:19" x14ac:dyDescent="0.25">
      <c r="M48" t="s">
        <v>7</v>
      </c>
      <c r="N48">
        <v>688323.50555574009</v>
      </c>
      <c r="O48" t="s">
        <v>17</v>
      </c>
      <c r="S48">
        <f>SLOPE(O28:O30,N28:N30)*-8.314</f>
        <v>99.999999999999659</v>
      </c>
    </row>
    <row r="51" spans="21:23" x14ac:dyDescent="0.25">
      <c r="U51">
        <f>1000/N17</f>
        <v>3.2467532467532467</v>
      </c>
      <c r="V51">
        <f t="shared" ref="V51:V56" si="8">$N$43*EXP(-$N$44/($N$42*N17))*$N$47*$N$48*$N$45*$N$46/(1+$N$47*$N$45+$N$48*$N$46)^2</f>
        <v>6.7673910565041012E-5</v>
      </c>
      <c r="W51">
        <f t="shared" ref="W51:W56" si="9">LN(V51)</f>
        <v>-9.600809820634991</v>
      </c>
    </row>
    <row r="52" spans="21:23" x14ac:dyDescent="0.25">
      <c r="U52">
        <f t="shared" ref="U52:U56" si="10">1000/N18</f>
        <v>3.1446540880503147</v>
      </c>
      <c r="V52">
        <f t="shared" si="8"/>
        <v>2.2124964041690478E-4</v>
      </c>
      <c r="W52">
        <f t="shared" si="9"/>
        <v>-8.4162188993118843</v>
      </c>
    </row>
    <row r="53" spans="21:23" x14ac:dyDescent="0.25">
      <c r="U53">
        <f t="shared" si="10"/>
        <v>3.0487804878048781</v>
      </c>
      <c r="V53">
        <f t="shared" si="8"/>
        <v>6.7293680597323732E-4</v>
      </c>
      <c r="W53">
        <f t="shared" si="9"/>
        <v>-7.3038591317279806</v>
      </c>
    </row>
    <row r="54" spans="21:23" x14ac:dyDescent="0.25">
      <c r="U54">
        <f t="shared" si="10"/>
        <v>2.9585798816568047</v>
      </c>
      <c r="V54">
        <f t="shared" si="8"/>
        <v>1.916375823272593E-3</v>
      </c>
      <c r="W54">
        <f t="shared" si="9"/>
        <v>-6.2573194687348472</v>
      </c>
    </row>
    <row r="55" spans="21:23" x14ac:dyDescent="0.25">
      <c r="U55">
        <f t="shared" si="10"/>
        <v>2.8735632183908044</v>
      </c>
      <c r="V55">
        <f t="shared" si="8"/>
        <v>5.1388510101496197E-3</v>
      </c>
      <c r="W55">
        <f t="shared" si="9"/>
        <v>-5.2709257633849997</v>
      </c>
    </row>
    <row r="56" spans="21:23" x14ac:dyDescent="0.25">
      <c r="U56">
        <f t="shared" si="10"/>
        <v>2.7932960893854748</v>
      </c>
      <c r="V56">
        <f t="shared" si="8"/>
        <v>1.3041250215858528E-2</v>
      </c>
      <c r="W56">
        <f t="shared" si="9"/>
        <v>-4.3396378516301137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2048-36F0-4E0B-80A3-2C5F443A33CC}">
  <dimension ref="A1:AC19"/>
  <sheetViews>
    <sheetView workbookViewId="0">
      <selection activeCell="J26" sqref="J26"/>
    </sheetView>
  </sheetViews>
  <sheetFormatPr defaultRowHeight="15" x14ac:dyDescent="0.25"/>
  <sheetData>
    <row r="1" spans="1:29" x14ac:dyDescent="0.25">
      <c r="A1" t="s">
        <v>47</v>
      </c>
      <c r="F1" s="4" t="s">
        <v>29</v>
      </c>
      <c r="G1" s="4" t="s">
        <v>14</v>
      </c>
      <c r="H1" s="4">
        <v>0.05</v>
      </c>
    </row>
    <row r="3" spans="1:29" x14ac:dyDescent="0.25">
      <c r="A3" t="s">
        <v>48</v>
      </c>
      <c r="G3">
        <v>40000</v>
      </c>
      <c r="M3">
        <v>60000</v>
      </c>
      <c r="S3">
        <v>100000</v>
      </c>
      <c r="Y3">
        <v>200000</v>
      </c>
      <c r="Z3" s="7" t="s">
        <v>51</v>
      </c>
    </row>
    <row r="5" spans="1:29" x14ac:dyDescent="0.25">
      <c r="B5" t="s">
        <v>26</v>
      </c>
      <c r="C5" t="s">
        <v>29</v>
      </c>
      <c r="D5" s="3">
        <v>0.03</v>
      </c>
      <c r="E5" s="3">
        <v>0.97</v>
      </c>
      <c r="H5" t="s">
        <v>26</v>
      </c>
      <c r="I5" t="s">
        <v>29</v>
      </c>
      <c r="J5" s="3">
        <v>0.03</v>
      </c>
      <c r="K5" s="3">
        <v>0.97</v>
      </c>
      <c r="N5" t="s">
        <v>26</v>
      </c>
      <c r="O5" t="s">
        <v>29</v>
      </c>
      <c r="P5" s="3">
        <v>0.03</v>
      </c>
      <c r="Q5" s="3">
        <v>0.97</v>
      </c>
      <c r="T5" t="s">
        <v>26</v>
      </c>
      <c r="U5" t="s">
        <v>29</v>
      </c>
      <c r="V5" s="3">
        <v>0.03</v>
      </c>
      <c r="W5" s="3">
        <v>0.97</v>
      </c>
      <c r="Z5" t="s">
        <v>26</v>
      </c>
      <c r="AA5" t="s">
        <v>29</v>
      </c>
      <c r="AB5" s="3">
        <v>0.03</v>
      </c>
      <c r="AC5" s="3">
        <v>0.97</v>
      </c>
    </row>
    <row r="6" spans="1:29" x14ac:dyDescent="0.25">
      <c r="A6" t="s">
        <v>28</v>
      </c>
      <c r="B6">
        <v>0.72</v>
      </c>
      <c r="C6">
        <v>0.01</v>
      </c>
      <c r="D6">
        <v>0.7</v>
      </c>
      <c r="E6">
        <v>0.74</v>
      </c>
      <c r="G6" t="s">
        <v>28</v>
      </c>
      <c r="H6">
        <v>0.72</v>
      </c>
      <c r="I6">
        <v>0.01</v>
      </c>
      <c r="J6">
        <v>0.7</v>
      </c>
      <c r="K6">
        <v>0.75</v>
      </c>
      <c r="M6" t="s">
        <v>28</v>
      </c>
      <c r="N6">
        <v>0.72</v>
      </c>
      <c r="O6">
        <v>0.01</v>
      </c>
      <c r="P6">
        <v>0.7</v>
      </c>
      <c r="Q6">
        <v>0.75</v>
      </c>
      <c r="S6" t="s">
        <v>28</v>
      </c>
      <c r="T6">
        <v>0.72</v>
      </c>
      <c r="U6">
        <v>0.01</v>
      </c>
      <c r="V6">
        <v>0.7</v>
      </c>
      <c r="W6">
        <v>0.75</v>
      </c>
      <c r="Y6" t="s">
        <v>28</v>
      </c>
      <c r="Z6">
        <v>0.72</v>
      </c>
      <c r="AA6">
        <v>0.01</v>
      </c>
      <c r="AB6">
        <v>0.7</v>
      </c>
      <c r="AC6">
        <v>0.75</v>
      </c>
    </row>
    <row r="7" spans="1:29" x14ac:dyDescent="0.25">
      <c r="A7" t="s">
        <v>27</v>
      </c>
      <c r="B7">
        <v>-17.809999999999999</v>
      </c>
      <c r="C7">
        <v>0.04</v>
      </c>
      <c r="D7">
        <v>-17.89</v>
      </c>
      <c r="E7">
        <v>-17.739999999999998</v>
      </c>
      <c r="G7" t="s">
        <v>27</v>
      </c>
      <c r="H7">
        <v>-17.809999999999999</v>
      </c>
      <c r="I7">
        <v>0.04</v>
      </c>
      <c r="J7">
        <v>-17.89</v>
      </c>
      <c r="K7">
        <v>-17.739999999999998</v>
      </c>
      <c r="M7" t="s">
        <v>27</v>
      </c>
      <c r="N7">
        <v>-17.809999999999999</v>
      </c>
      <c r="O7">
        <v>0.04</v>
      </c>
      <c r="P7">
        <v>-17.89</v>
      </c>
      <c r="Q7">
        <v>-17.739999999999998</v>
      </c>
      <c r="S7" t="s">
        <v>27</v>
      </c>
      <c r="T7">
        <v>-17.809999999999999</v>
      </c>
      <c r="U7">
        <v>0.04</v>
      </c>
      <c r="V7">
        <v>-17.89</v>
      </c>
      <c r="W7">
        <v>-17.739999999999998</v>
      </c>
      <c r="Y7" t="s">
        <v>27</v>
      </c>
      <c r="Z7">
        <v>-17.809999999999999</v>
      </c>
      <c r="AA7">
        <v>0.04</v>
      </c>
      <c r="AB7">
        <v>-17.89</v>
      </c>
      <c r="AC7">
        <v>-17.739999999999998</v>
      </c>
    </row>
    <row r="9" spans="1:29" x14ac:dyDescent="0.25">
      <c r="A9" t="s">
        <v>52</v>
      </c>
      <c r="D9" s="4" t="s">
        <v>29</v>
      </c>
      <c r="E9" s="4" t="s">
        <v>55</v>
      </c>
      <c r="F9" s="4">
        <v>7.0000000000000007E-2</v>
      </c>
      <c r="G9" s="4"/>
      <c r="H9" s="4" t="s">
        <v>56</v>
      </c>
      <c r="I9" s="4">
        <v>1.78</v>
      </c>
    </row>
    <row r="11" spans="1:29" x14ac:dyDescent="0.25">
      <c r="B11">
        <v>0.05</v>
      </c>
      <c r="C11">
        <v>0.1</v>
      </c>
      <c r="D11">
        <v>0.15</v>
      </c>
      <c r="E11">
        <v>0.2</v>
      </c>
      <c r="F11">
        <v>0.25</v>
      </c>
      <c r="G11">
        <v>0.3</v>
      </c>
      <c r="H11">
        <v>0.5</v>
      </c>
      <c r="I11">
        <v>1</v>
      </c>
    </row>
    <row r="12" spans="1:29" x14ac:dyDescent="0.25">
      <c r="A12" t="s">
        <v>53</v>
      </c>
      <c r="B12">
        <v>0.76</v>
      </c>
      <c r="C12">
        <v>0.79</v>
      </c>
      <c r="D12">
        <v>0.81</v>
      </c>
      <c r="E12">
        <v>0.82</v>
      </c>
      <c r="F12">
        <v>0.83</v>
      </c>
      <c r="G12">
        <v>0.84</v>
      </c>
      <c r="H12">
        <v>0.85</v>
      </c>
      <c r="I12">
        <v>0.86</v>
      </c>
    </row>
    <row r="13" spans="1:29" x14ac:dyDescent="0.25">
      <c r="A13" t="s">
        <v>54</v>
      </c>
      <c r="B13">
        <v>0.69</v>
      </c>
      <c r="C13">
        <v>0.66</v>
      </c>
      <c r="D13">
        <v>0.64</v>
      </c>
      <c r="E13">
        <v>0.63</v>
      </c>
      <c r="F13">
        <v>0.61</v>
      </c>
      <c r="G13">
        <v>0.61</v>
      </c>
      <c r="H13">
        <v>0.6</v>
      </c>
      <c r="I13">
        <v>0.59</v>
      </c>
    </row>
    <row r="15" spans="1:29" x14ac:dyDescent="0.25">
      <c r="A15" t="s">
        <v>52</v>
      </c>
      <c r="D15" t="s">
        <v>29</v>
      </c>
      <c r="E15" t="s">
        <v>50</v>
      </c>
      <c r="G15">
        <v>0.15</v>
      </c>
    </row>
    <row r="17" spans="1:9" x14ac:dyDescent="0.25">
      <c r="B17">
        <v>0.05</v>
      </c>
      <c r="C17">
        <v>0.1</v>
      </c>
      <c r="D17">
        <v>0.15</v>
      </c>
      <c r="E17">
        <v>0.2</v>
      </c>
      <c r="F17">
        <v>0.25</v>
      </c>
      <c r="G17">
        <v>0.3</v>
      </c>
      <c r="H17">
        <v>0.5</v>
      </c>
      <c r="I17">
        <v>1</v>
      </c>
    </row>
    <row r="18" spans="1:9" x14ac:dyDescent="0.25">
      <c r="A18" t="s">
        <v>53</v>
      </c>
      <c r="B18">
        <v>0.76</v>
      </c>
      <c r="C18">
        <v>0.78</v>
      </c>
      <c r="D18">
        <v>0.79</v>
      </c>
      <c r="E18">
        <v>0.79</v>
      </c>
      <c r="F18">
        <v>0.8</v>
      </c>
      <c r="G18">
        <v>0.8</v>
      </c>
      <c r="H18">
        <v>0.81</v>
      </c>
      <c r="I18">
        <v>0.85</v>
      </c>
    </row>
    <row r="19" spans="1:9" x14ac:dyDescent="0.25">
      <c r="A19" t="s">
        <v>54</v>
      </c>
      <c r="B19">
        <v>0.69</v>
      </c>
      <c r="C19">
        <v>0.67</v>
      </c>
      <c r="D19">
        <v>0.66</v>
      </c>
      <c r="E19">
        <v>0.65</v>
      </c>
      <c r="F19">
        <v>0.65</v>
      </c>
      <c r="G19">
        <v>0.65</v>
      </c>
      <c r="H19">
        <v>0.64</v>
      </c>
      <c r="I19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975D8-2B34-4292-8D45-8B2DC22A98AC}">
  <dimension ref="A1:S56"/>
  <sheetViews>
    <sheetView tabSelected="1" workbookViewId="0">
      <selection activeCell="D11" sqref="D11"/>
    </sheetView>
  </sheetViews>
  <sheetFormatPr defaultRowHeight="15" x14ac:dyDescent="0.25"/>
  <cols>
    <col min="10" max="10" width="11" bestFit="1" customWidth="1"/>
    <col min="15" max="15" width="12" bestFit="1" customWidth="1"/>
    <col min="21" max="21" width="12" bestFit="1" customWidth="1"/>
  </cols>
  <sheetData>
    <row r="1" spans="1:18" x14ac:dyDescent="0.25">
      <c r="A1" t="s">
        <v>0</v>
      </c>
    </row>
    <row r="2" spans="1:18" ht="26.25" x14ac:dyDescent="0.4">
      <c r="J2" s="1" t="s">
        <v>18</v>
      </c>
      <c r="K2" s="1"/>
      <c r="L2" s="1"/>
    </row>
    <row r="3" spans="1:18" ht="26.25" x14ac:dyDescent="0.4">
      <c r="J3" s="1" t="s">
        <v>19</v>
      </c>
      <c r="K3" s="1"/>
      <c r="L3" s="1"/>
    </row>
    <row r="4" spans="1:18" ht="26.25" x14ac:dyDescent="0.4">
      <c r="J4" s="1" t="s">
        <v>20</v>
      </c>
      <c r="K4" s="1"/>
      <c r="L4" s="1"/>
    </row>
    <row r="5" spans="1:18" ht="15" customHeight="1" x14ac:dyDescent="0.25">
      <c r="P5">
        <f>B13*B12</f>
        <v>9.7299999999999991E-3</v>
      </c>
      <c r="R5">
        <f>B14*A23</f>
        <v>0.36399999999999999</v>
      </c>
    </row>
    <row r="6" spans="1:18" ht="15" customHeight="1" x14ac:dyDescent="0.4">
      <c r="B6" t="s">
        <v>22</v>
      </c>
      <c r="D6" t="s">
        <v>23</v>
      </c>
      <c r="I6" s="1"/>
      <c r="J6" s="1"/>
      <c r="K6" s="1"/>
    </row>
    <row r="7" spans="1:18" x14ac:dyDescent="0.25">
      <c r="A7" t="s">
        <v>1</v>
      </c>
      <c r="N7" t="s">
        <v>16</v>
      </c>
    </row>
    <row r="8" spans="1:18" x14ac:dyDescent="0.25">
      <c r="A8" t="s">
        <v>12</v>
      </c>
      <c r="B8">
        <v>8.3140000000000001</v>
      </c>
      <c r="C8" t="s">
        <v>8</v>
      </c>
      <c r="I8" t="s">
        <v>46</v>
      </c>
      <c r="J8">
        <f>B9*EXP(-B10/(B8*B11))</f>
        <v>19.669132766212737</v>
      </c>
      <c r="N8" t="s">
        <v>12</v>
      </c>
      <c r="O8">
        <v>8.3140000000000001</v>
      </c>
      <c r="P8" t="s">
        <v>8</v>
      </c>
    </row>
    <row r="9" spans="1:18" x14ac:dyDescent="0.25">
      <c r="A9" t="s">
        <v>2</v>
      </c>
      <c r="B9">
        <f>6.2*10^12</f>
        <v>6200000000000</v>
      </c>
      <c r="D9" t="s">
        <v>13</v>
      </c>
      <c r="N9" t="s">
        <v>2</v>
      </c>
      <c r="O9">
        <f>6.2*10^12</f>
        <v>6200000000000</v>
      </c>
      <c r="Q9" t="s">
        <v>13</v>
      </c>
    </row>
    <row r="10" spans="1:18" x14ac:dyDescent="0.25">
      <c r="A10" t="s">
        <v>3</v>
      </c>
      <c r="B10">
        <v>70000</v>
      </c>
      <c r="C10" t="s">
        <v>8</v>
      </c>
      <c r="N10" t="s">
        <v>3</v>
      </c>
      <c r="O10">
        <v>70000</v>
      </c>
      <c r="P10" t="s">
        <v>8</v>
      </c>
    </row>
    <row r="11" spans="1:18" x14ac:dyDescent="0.25">
      <c r="A11" t="s">
        <v>9</v>
      </c>
      <c r="B11">
        <v>318</v>
      </c>
      <c r="C11" t="s">
        <v>24</v>
      </c>
      <c r="N11" t="s">
        <v>9</v>
      </c>
      <c r="O11">
        <v>318</v>
      </c>
      <c r="P11" t="s">
        <v>24</v>
      </c>
    </row>
    <row r="12" spans="1:18" x14ac:dyDescent="0.25">
      <c r="A12" t="s">
        <v>4</v>
      </c>
      <c r="B12">
        <v>7.0000000000000001E-3</v>
      </c>
      <c r="C12" t="s">
        <v>10</v>
      </c>
      <c r="N12" t="s">
        <v>4</v>
      </c>
      <c r="O12">
        <v>0.26</v>
      </c>
      <c r="P12" t="s">
        <v>10</v>
      </c>
    </row>
    <row r="13" spans="1:18" x14ac:dyDescent="0.25">
      <c r="A13" t="s">
        <v>6</v>
      </c>
      <c r="B13">
        <v>1.39</v>
      </c>
      <c r="C13" t="s">
        <v>17</v>
      </c>
      <c r="N13" t="s">
        <v>6</v>
      </c>
      <c r="O13">
        <v>1.39</v>
      </c>
      <c r="P13" t="s">
        <v>17</v>
      </c>
    </row>
    <row r="14" spans="1:18" x14ac:dyDescent="0.25">
      <c r="A14" t="s">
        <v>7</v>
      </c>
      <c r="B14">
        <v>1.04</v>
      </c>
      <c r="C14" t="s">
        <v>17</v>
      </c>
      <c r="N14" t="s">
        <v>7</v>
      </c>
      <c r="O14">
        <v>1.04</v>
      </c>
      <c r="P14" t="s">
        <v>17</v>
      </c>
    </row>
    <row r="16" spans="1:18" x14ac:dyDescent="0.25">
      <c r="A16" t="s">
        <v>5</v>
      </c>
      <c r="B16" t="s">
        <v>11</v>
      </c>
      <c r="N16" t="s">
        <v>5</v>
      </c>
      <c r="O16" t="s">
        <v>11</v>
      </c>
    </row>
    <row r="17" spans="1:15" x14ac:dyDescent="0.25">
      <c r="A17">
        <v>0.05</v>
      </c>
      <c r="B17">
        <f>$B$9*EXP(-$B$10/($B$8*$B$11))*$B$13*$B$14*$B$12*A17/(1+$B$13*$B$12+$B$14*A17)^2</f>
        <v>8.8282214377571541E-3</v>
      </c>
      <c r="N17">
        <v>0.5</v>
      </c>
      <c r="O17">
        <f>$O$9*EXP(-$O$10/($O$8*$O$11))*$O$13*$O$14*$O$12*N17/(1+$O$13*$O$12+$O$14*N17)^2</f>
        <v>1.0442739016222953</v>
      </c>
    </row>
    <row r="18" spans="1:15" x14ac:dyDescent="0.25">
      <c r="A18">
        <v>0.1</v>
      </c>
      <c r="B18">
        <f t="shared" ref="B18:B23" si="0">$B$9*EXP(-$B$10/($B$8*$B$11))*$B$13*$B$14*$B$12*A18/(1+$B$13*$B$12+$B$14*A18)^2</f>
        <v>1.6046176133311073E-2</v>
      </c>
      <c r="N18">
        <v>1</v>
      </c>
      <c r="O18">
        <f t="shared" ref="O18:O22" si="1">$O$9*EXP(-$O$10/($O$8*$O$11))*$O$13*$O$14*$O$12*N18/(1+$O$13*$O$12+$O$14*N18)^2</f>
        <v>1.2819694821870093</v>
      </c>
    </row>
    <row r="19" spans="1:15" x14ac:dyDescent="0.25">
      <c r="A19">
        <v>0.15</v>
      </c>
      <c r="B19">
        <f t="shared" si="0"/>
        <v>2.1969830389910426E-2</v>
      </c>
      <c r="N19">
        <v>1.5</v>
      </c>
      <c r="O19">
        <f t="shared" si="1"/>
        <v>1.2993193570249466</v>
      </c>
    </row>
    <row r="20" spans="1:15" x14ac:dyDescent="0.25">
      <c r="A20">
        <v>0.2</v>
      </c>
      <c r="B20">
        <f t="shared" si="0"/>
        <v>2.6844750762415118E-2</v>
      </c>
      <c r="N20">
        <v>2</v>
      </c>
      <c r="O20">
        <f t="shared" si="1"/>
        <v>1.2484362953474333</v>
      </c>
    </row>
    <row r="21" spans="1:15" x14ac:dyDescent="0.25">
      <c r="A21">
        <v>0.25</v>
      </c>
      <c r="B21">
        <f t="shared" si="0"/>
        <v>3.0863746158542638E-2</v>
      </c>
      <c r="N21">
        <v>2.5</v>
      </c>
      <c r="O21">
        <f t="shared" si="1"/>
        <v>1.1777396966073836</v>
      </c>
    </row>
    <row r="22" spans="1:15" x14ac:dyDescent="0.25">
      <c r="A22">
        <v>0.3</v>
      </c>
      <c r="B22">
        <f t="shared" si="0"/>
        <v>3.4179613784501441E-2</v>
      </c>
      <c r="N22">
        <v>3</v>
      </c>
      <c r="O22">
        <f t="shared" si="1"/>
        <v>1.104334231596616</v>
      </c>
    </row>
    <row r="23" spans="1:15" x14ac:dyDescent="0.25">
      <c r="A23">
        <v>0.35</v>
      </c>
      <c r="B23">
        <f t="shared" si="0"/>
        <v>3.6914472810678507E-2</v>
      </c>
    </row>
    <row r="24" spans="1:15" x14ac:dyDescent="0.25">
      <c r="N24" t="s">
        <v>25</v>
      </c>
      <c r="O24" t="s">
        <v>14</v>
      </c>
    </row>
    <row r="25" spans="1:15" x14ac:dyDescent="0.25">
      <c r="N25">
        <f>LN(N17)</f>
        <v>-0.69314718055994529</v>
      </c>
      <c r="O25">
        <f>LN(O17)</f>
        <v>4.3321812926399569E-2</v>
      </c>
    </row>
    <row r="26" spans="1:15" x14ac:dyDescent="0.25">
      <c r="A26" t="s">
        <v>25</v>
      </c>
      <c r="B26" t="s">
        <v>14</v>
      </c>
      <c r="N26">
        <f t="shared" ref="N26:N30" si="2">LN(N18)</f>
        <v>0</v>
      </c>
      <c r="O26">
        <f t="shared" ref="O26:O30" si="3">LN(O18)</f>
        <v>0.24839755336881189</v>
      </c>
    </row>
    <row r="27" spans="1:15" x14ac:dyDescent="0.25">
      <c r="A27">
        <f>LN(A17)</f>
        <v>-2.9957322735539909</v>
      </c>
      <c r="B27">
        <f>LN(B17)</f>
        <v>-4.7298017073320997</v>
      </c>
      <c r="N27">
        <f t="shared" si="2"/>
        <v>0.40546510810816438</v>
      </c>
      <c r="O27">
        <f t="shared" si="3"/>
        <v>0.26184055583679078</v>
      </c>
    </row>
    <row r="28" spans="1:15" x14ac:dyDescent="0.25">
      <c r="A28">
        <f t="shared" ref="A28:A33" si="4">LN(A18)</f>
        <v>-2.3025850929940455</v>
      </c>
      <c r="B28">
        <f t="shared" ref="B28:B33" si="5">LN(B18)</f>
        <v>-4.1322847049371996</v>
      </c>
      <c r="N28">
        <f t="shared" si="2"/>
        <v>0.69314718055994529</v>
      </c>
      <c r="O28">
        <f t="shared" si="3"/>
        <v>0.22189180448387794</v>
      </c>
    </row>
    <row r="29" spans="1:15" x14ac:dyDescent="0.25">
      <c r="A29">
        <f t="shared" si="4"/>
        <v>-1.8971199848858813</v>
      </c>
      <c r="B29">
        <f t="shared" si="5"/>
        <v>-3.8180851126923216</v>
      </c>
      <c r="N29">
        <f t="shared" si="2"/>
        <v>0.91629073187415511</v>
      </c>
      <c r="O29">
        <f t="shared" si="3"/>
        <v>0.16359709018987456</v>
      </c>
    </row>
    <row r="30" spans="1:15" x14ac:dyDescent="0.25">
      <c r="A30">
        <f t="shared" si="4"/>
        <v>-1.6094379124341003</v>
      </c>
      <c r="B30">
        <f t="shared" si="5"/>
        <v>-3.6176849794712433</v>
      </c>
      <c r="N30">
        <f t="shared" si="2"/>
        <v>1.0986122886681098</v>
      </c>
      <c r="O30">
        <f t="shared" si="3"/>
        <v>9.9242648048004728E-2</v>
      </c>
    </row>
    <row r="31" spans="1:15" x14ac:dyDescent="0.25">
      <c r="A31">
        <f t="shared" si="4"/>
        <v>-1.3862943611198906</v>
      </c>
      <c r="B31">
        <f t="shared" si="5"/>
        <v>-3.4781730473684407</v>
      </c>
    </row>
    <row r="32" spans="1:15" x14ac:dyDescent="0.25">
      <c r="A32">
        <f t="shared" si="4"/>
        <v>-1.2039728043259361</v>
      </c>
      <c r="B32">
        <f t="shared" si="5"/>
        <v>-3.3761259008172373</v>
      </c>
    </row>
    <row r="33" spans="1:19" x14ac:dyDescent="0.25">
      <c r="A33">
        <f t="shared" si="4"/>
        <v>-1.0498221244986778</v>
      </c>
      <c r="B33">
        <f t="shared" si="5"/>
        <v>-3.2991515877411142</v>
      </c>
    </row>
    <row r="42" spans="1:19" x14ac:dyDescent="0.25">
      <c r="S42">
        <f>SLOPE(O25:O30,N25:N30)*(-8.314)</f>
        <v>-0.26520542188657675</v>
      </c>
    </row>
    <row r="50" spans="4:8" x14ac:dyDescent="0.25">
      <c r="D50" s="18"/>
      <c r="F50" s="18"/>
      <c r="H50" s="18"/>
    </row>
    <row r="51" spans="4:8" x14ac:dyDescent="0.25">
      <c r="D51" s="18"/>
      <c r="F51" s="18"/>
      <c r="H51" s="18"/>
    </row>
    <row r="52" spans="4:8" x14ac:dyDescent="0.25">
      <c r="D52" s="18"/>
      <c r="F52" s="18"/>
      <c r="H52" s="18"/>
    </row>
    <row r="53" spans="4:8" x14ac:dyDescent="0.25">
      <c r="D53" s="18"/>
      <c r="F53" s="18"/>
      <c r="H53" s="18"/>
    </row>
    <row r="54" spans="4:8" x14ac:dyDescent="0.25">
      <c r="D54" s="18"/>
      <c r="F54" s="18"/>
      <c r="H54" s="18"/>
    </row>
    <row r="55" spans="4:8" x14ac:dyDescent="0.25">
      <c r="D55" s="18"/>
      <c r="F55" s="18"/>
      <c r="H55" s="18"/>
    </row>
    <row r="56" spans="4:8" x14ac:dyDescent="0.25">
      <c r="D56" s="18"/>
      <c r="F56" s="18"/>
      <c r="H56" s="1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422A-75AF-48C7-A1B8-0447DA1E4977}">
  <dimension ref="A1:W73"/>
  <sheetViews>
    <sheetView workbookViewId="0">
      <selection activeCell="Q56" sqref="Q56"/>
    </sheetView>
  </sheetViews>
  <sheetFormatPr defaultRowHeight="15" x14ac:dyDescent="0.25"/>
  <cols>
    <col min="4" max="4" width="9.140625" customWidth="1"/>
  </cols>
  <sheetData>
    <row r="1" spans="1:23" x14ac:dyDescent="0.25">
      <c r="A1" t="s">
        <v>30</v>
      </c>
      <c r="D1" s="4" t="s">
        <v>29</v>
      </c>
      <c r="E1" s="4" t="s">
        <v>49</v>
      </c>
      <c r="F1" s="4">
        <v>0.05</v>
      </c>
      <c r="H1" s="4" t="s">
        <v>29</v>
      </c>
      <c r="I1" s="4" t="s">
        <v>50</v>
      </c>
      <c r="J1" s="4">
        <v>0.05</v>
      </c>
    </row>
    <row r="3" spans="1:23" x14ac:dyDescent="0.25">
      <c r="B3" t="s">
        <v>26</v>
      </c>
      <c r="C3" t="s">
        <v>29</v>
      </c>
      <c r="D3" s="3">
        <v>0.03</v>
      </c>
      <c r="E3" s="3">
        <v>0.97</v>
      </c>
    </row>
    <row r="4" spans="1:23" x14ac:dyDescent="0.25">
      <c r="A4" t="s">
        <v>28</v>
      </c>
      <c r="B4">
        <v>0.74</v>
      </c>
      <c r="C4">
        <v>0.03</v>
      </c>
      <c r="D4">
        <v>0.69</v>
      </c>
      <c r="E4">
        <v>0.79</v>
      </c>
    </row>
    <row r="5" spans="1:23" x14ac:dyDescent="0.25">
      <c r="A5" t="s">
        <v>27</v>
      </c>
      <c r="B5">
        <v>-2.4700000000000002</v>
      </c>
      <c r="C5">
        <v>0.05</v>
      </c>
      <c r="D5">
        <v>-2.56</v>
      </c>
      <c r="E5">
        <v>-2.37</v>
      </c>
    </row>
    <row r="6" spans="1:23" s="9" customFormat="1" x14ac:dyDescent="0.25"/>
    <row r="7" spans="1:23" x14ac:dyDescent="0.25">
      <c r="A7" t="s">
        <v>38</v>
      </c>
      <c r="G7" t="s">
        <v>39</v>
      </c>
      <c r="M7" t="s">
        <v>40</v>
      </c>
      <c r="S7" t="s">
        <v>41</v>
      </c>
    </row>
    <row r="9" spans="1:23" x14ac:dyDescent="0.25">
      <c r="B9" t="s">
        <v>26</v>
      </c>
      <c r="C9" t="s">
        <v>29</v>
      </c>
      <c r="D9" s="3">
        <v>0.03</v>
      </c>
      <c r="E9" s="3">
        <v>0.97</v>
      </c>
      <c r="H9" t="s">
        <v>26</v>
      </c>
      <c r="I9" t="s">
        <v>29</v>
      </c>
      <c r="J9" s="3">
        <v>0.03</v>
      </c>
      <c r="K9" s="3">
        <v>0.97</v>
      </c>
      <c r="N9" t="s">
        <v>26</v>
      </c>
      <c r="O9" t="s">
        <v>29</v>
      </c>
      <c r="P9" s="3">
        <v>0.03</v>
      </c>
      <c r="Q9" s="3">
        <v>0.97</v>
      </c>
      <c r="T9" t="s">
        <v>26</v>
      </c>
      <c r="U9" t="s">
        <v>29</v>
      </c>
      <c r="V9" s="3">
        <v>0.03</v>
      </c>
      <c r="W9" s="3">
        <v>0.97</v>
      </c>
    </row>
    <row r="10" spans="1:23" x14ac:dyDescent="0.25">
      <c r="A10" t="s">
        <v>28</v>
      </c>
      <c r="B10">
        <v>0.75</v>
      </c>
      <c r="C10">
        <v>0.02</v>
      </c>
      <c r="D10">
        <v>0.72</v>
      </c>
      <c r="E10">
        <v>0.78</v>
      </c>
      <c r="G10" t="s">
        <v>28</v>
      </c>
      <c r="H10">
        <v>0.73</v>
      </c>
      <c r="I10">
        <v>0.01</v>
      </c>
      <c r="J10">
        <v>0.7</v>
      </c>
      <c r="K10">
        <v>0.76</v>
      </c>
      <c r="M10" t="s">
        <v>28</v>
      </c>
      <c r="N10">
        <v>0.75</v>
      </c>
      <c r="O10">
        <v>0.01</v>
      </c>
      <c r="P10">
        <v>0.72</v>
      </c>
      <c r="Q10">
        <v>0.77</v>
      </c>
      <c r="S10" t="s">
        <v>28</v>
      </c>
      <c r="T10">
        <v>0.74</v>
      </c>
      <c r="U10">
        <v>0.01</v>
      </c>
      <c r="V10">
        <v>0.72</v>
      </c>
      <c r="W10">
        <v>0.75</v>
      </c>
    </row>
    <row r="11" spans="1:23" x14ac:dyDescent="0.25">
      <c r="A11" t="s">
        <v>27</v>
      </c>
      <c r="B11">
        <v>-2.4300000000000002</v>
      </c>
      <c r="C11">
        <v>0.03</v>
      </c>
      <c r="D11">
        <v>-2.4900000000000002</v>
      </c>
      <c r="E11">
        <v>-2.37</v>
      </c>
      <c r="G11" t="s">
        <v>27</v>
      </c>
      <c r="H11">
        <v>-2.4700000000000002</v>
      </c>
      <c r="I11">
        <v>0.03</v>
      </c>
      <c r="J11">
        <v>-2.5299999999999998</v>
      </c>
      <c r="K11">
        <v>-2.42</v>
      </c>
      <c r="M11" t="s">
        <v>27</v>
      </c>
      <c r="N11">
        <v>-2.4300000000000002</v>
      </c>
      <c r="O11">
        <v>0.02</v>
      </c>
      <c r="P11">
        <v>-2.48</v>
      </c>
      <c r="Q11">
        <v>-2.39</v>
      </c>
      <c r="S11" t="s">
        <v>27</v>
      </c>
      <c r="T11">
        <v>-2.46</v>
      </c>
      <c r="U11">
        <v>0.02</v>
      </c>
      <c r="V11">
        <v>-2.5</v>
      </c>
      <c r="W11">
        <v>-2.4300000000000002</v>
      </c>
    </row>
    <row r="13" spans="1:23" x14ac:dyDescent="0.25">
      <c r="A13" t="s">
        <v>38</v>
      </c>
      <c r="G13" t="s">
        <v>39</v>
      </c>
      <c r="M13" t="s">
        <v>40</v>
      </c>
      <c r="S13" t="s">
        <v>41</v>
      </c>
    </row>
    <row r="15" spans="1:23" x14ac:dyDescent="0.25">
      <c r="A15" s="10"/>
      <c r="B15" s="11" t="s">
        <v>26</v>
      </c>
      <c r="C15" s="11" t="s">
        <v>29</v>
      </c>
      <c r="D15" s="12">
        <v>0.03</v>
      </c>
      <c r="E15" s="13">
        <v>0.97</v>
      </c>
      <c r="G15" s="10"/>
      <c r="H15" s="11" t="s">
        <v>26</v>
      </c>
      <c r="I15" s="11" t="s">
        <v>29</v>
      </c>
      <c r="J15" s="12">
        <v>0.03</v>
      </c>
      <c r="K15" s="13">
        <v>0.97</v>
      </c>
      <c r="N15" t="s">
        <v>26</v>
      </c>
      <c r="O15" t="s">
        <v>29</v>
      </c>
      <c r="P15" s="3">
        <v>0.03</v>
      </c>
      <c r="Q15" s="3">
        <v>0.97</v>
      </c>
      <c r="T15" t="s">
        <v>26</v>
      </c>
      <c r="U15" t="s">
        <v>29</v>
      </c>
      <c r="V15" s="3">
        <v>0.03</v>
      </c>
      <c r="W15" s="3">
        <v>0.97</v>
      </c>
    </row>
    <row r="16" spans="1:23" x14ac:dyDescent="0.25">
      <c r="A16" s="14" t="s">
        <v>28</v>
      </c>
      <c r="B16">
        <v>0.73</v>
      </c>
      <c r="C16">
        <v>0.02</v>
      </c>
      <c r="D16">
        <v>0.7</v>
      </c>
      <c r="E16" s="15">
        <v>0.76</v>
      </c>
      <c r="G16" s="14" t="s">
        <v>28</v>
      </c>
      <c r="H16">
        <v>0.74</v>
      </c>
      <c r="I16">
        <v>0.01</v>
      </c>
      <c r="J16">
        <v>0.71</v>
      </c>
      <c r="K16" s="15">
        <v>0.76</v>
      </c>
      <c r="M16" t="s">
        <v>28</v>
      </c>
      <c r="N16">
        <v>0.71</v>
      </c>
      <c r="O16">
        <v>0.01</v>
      </c>
      <c r="P16">
        <v>0.69</v>
      </c>
      <c r="Q16">
        <v>0.74</v>
      </c>
      <c r="S16" t="s">
        <v>28</v>
      </c>
      <c r="T16">
        <v>0.73</v>
      </c>
      <c r="U16">
        <v>0.01</v>
      </c>
      <c r="V16">
        <v>0.71</v>
      </c>
      <c r="W16">
        <v>0.75</v>
      </c>
    </row>
    <row r="17" spans="1:23" x14ac:dyDescent="0.25">
      <c r="A17" s="16" t="s">
        <v>27</v>
      </c>
      <c r="B17" s="8">
        <v>-2.48</v>
      </c>
      <c r="C17" s="8">
        <v>0.03</v>
      </c>
      <c r="D17" s="8">
        <v>-2.54</v>
      </c>
      <c r="E17" s="17">
        <v>-2.42</v>
      </c>
      <c r="G17" s="16" t="s">
        <v>27</v>
      </c>
      <c r="H17" s="8">
        <v>-2.4700000000000002</v>
      </c>
      <c r="I17" s="8">
        <v>0.03</v>
      </c>
      <c r="J17" s="8">
        <v>-2.52</v>
      </c>
      <c r="K17" s="17">
        <v>-2.42</v>
      </c>
      <c r="M17" t="s">
        <v>27</v>
      </c>
      <c r="N17">
        <v>-2.52</v>
      </c>
      <c r="O17">
        <v>0.02</v>
      </c>
      <c r="P17">
        <v>-2.56</v>
      </c>
      <c r="Q17">
        <v>-2.4700000000000002</v>
      </c>
      <c r="S17" t="s">
        <v>27</v>
      </c>
      <c r="T17">
        <v>-2.4700000000000002</v>
      </c>
      <c r="U17">
        <v>0.02</v>
      </c>
      <c r="V17">
        <v>-2.5099999999999998</v>
      </c>
      <c r="W17">
        <v>-2.44</v>
      </c>
    </row>
    <row r="19" spans="1:23" x14ac:dyDescent="0.25">
      <c r="A19" t="s">
        <v>38</v>
      </c>
      <c r="G19" t="s">
        <v>39</v>
      </c>
      <c r="M19" t="s">
        <v>40</v>
      </c>
      <c r="S19" t="s">
        <v>41</v>
      </c>
    </row>
    <row r="21" spans="1:23" x14ac:dyDescent="0.25">
      <c r="B21" t="s">
        <v>26</v>
      </c>
      <c r="C21" t="s">
        <v>29</v>
      </c>
      <c r="D21" s="3">
        <v>0.03</v>
      </c>
      <c r="E21" s="3">
        <v>0.97</v>
      </c>
      <c r="H21" t="s">
        <v>26</v>
      </c>
      <c r="I21" t="s">
        <v>29</v>
      </c>
      <c r="J21" s="3">
        <v>0.03</v>
      </c>
      <c r="K21" s="3">
        <v>0.97</v>
      </c>
      <c r="M21" s="10"/>
      <c r="N21" s="11" t="s">
        <v>26</v>
      </c>
      <c r="O21" s="11" t="s">
        <v>29</v>
      </c>
      <c r="P21" s="12">
        <v>0.03</v>
      </c>
      <c r="Q21" s="13">
        <v>0.97</v>
      </c>
      <c r="S21" s="10"/>
      <c r="T21" s="11" t="s">
        <v>26</v>
      </c>
      <c r="U21" s="11" t="s">
        <v>29</v>
      </c>
      <c r="V21" s="12">
        <v>0.03</v>
      </c>
      <c r="W21" s="13">
        <v>0.97</v>
      </c>
    </row>
    <row r="22" spans="1:23" x14ac:dyDescent="0.25">
      <c r="A22" t="s">
        <v>28</v>
      </c>
      <c r="B22">
        <v>0.75</v>
      </c>
      <c r="C22">
        <v>0.02</v>
      </c>
      <c r="D22">
        <v>0.71</v>
      </c>
      <c r="E22">
        <v>0.78</v>
      </c>
      <c r="G22" t="s">
        <v>28</v>
      </c>
      <c r="H22">
        <v>0.72</v>
      </c>
      <c r="I22">
        <v>0.01</v>
      </c>
      <c r="J22">
        <v>0.69</v>
      </c>
      <c r="K22">
        <v>0.74</v>
      </c>
      <c r="M22" s="14" t="s">
        <v>28</v>
      </c>
      <c r="N22">
        <v>0.74</v>
      </c>
      <c r="O22">
        <v>0.01</v>
      </c>
      <c r="P22">
        <v>0.71</v>
      </c>
      <c r="Q22" s="15">
        <v>0.76</v>
      </c>
      <c r="S22" s="14" t="s">
        <v>28</v>
      </c>
      <c r="T22">
        <v>0.74</v>
      </c>
      <c r="U22">
        <v>0.01</v>
      </c>
      <c r="V22">
        <v>0.73</v>
      </c>
      <c r="W22" s="15">
        <v>0.76</v>
      </c>
    </row>
    <row r="23" spans="1:23" x14ac:dyDescent="0.25">
      <c r="A23" t="s">
        <v>27</v>
      </c>
      <c r="B23">
        <v>-2.46</v>
      </c>
      <c r="C23">
        <v>0.03</v>
      </c>
      <c r="D23">
        <v>-2.52</v>
      </c>
      <c r="E23">
        <v>-2.41</v>
      </c>
      <c r="G23" t="s">
        <v>27</v>
      </c>
      <c r="H23">
        <v>-2.5099999999999998</v>
      </c>
      <c r="I23">
        <v>0.03</v>
      </c>
      <c r="J23">
        <v>-2.56</v>
      </c>
      <c r="K23">
        <v>-2.46</v>
      </c>
      <c r="M23" s="16" t="s">
        <v>27</v>
      </c>
      <c r="N23" s="8">
        <v>-2.46</v>
      </c>
      <c r="O23" s="8">
        <v>0.02</v>
      </c>
      <c r="P23" s="8">
        <v>-2.5</v>
      </c>
      <c r="Q23" s="17">
        <v>-2.41</v>
      </c>
      <c r="S23" s="16" t="s">
        <v>27</v>
      </c>
      <c r="T23" s="8">
        <v>-2.46</v>
      </c>
      <c r="U23" s="8">
        <v>0.02</v>
      </c>
      <c r="V23" s="8">
        <v>-2.4900000000000002</v>
      </c>
      <c r="W23" s="17">
        <v>-2.4300000000000002</v>
      </c>
    </row>
    <row r="24" spans="1:23" s="9" customFormat="1" x14ac:dyDescent="0.25"/>
    <row r="25" spans="1:23" x14ac:dyDescent="0.25">
      <c r="A25" t="s">
        <v>42</v>
      </c>
      <c r="G25" t="s">
        <v>43</v>
      </c>
      <c r="M25" t="s">
        <v>44</v>
      </c>
      <c r="S25" t="s">
        <v>45</v>
      </c>
    </row>
    <row r="27" spans="1:23" x14ac:dyDescent="0.25">
      <c r="B27" t="s">
        <v>26</v>
      </c>
      <c r="C27" t="s">
        <v>29</v>
      </c>
      <c r="D27" s="3">
        <v>0.03</v>
      </c>
      <c r="E27" s="3">
        <v>0.97</v>
      </c>
      <c r="H27" t="s">
        <v>26</v>
      </c>
      <c r="I27" t="s">
        <v>29</v>
      </c>
      <c r="J27" s="3">
        <v>0.03</v>
      </c>
      <c r="K27" s="3">
        <v>0.97</v>
      </c>
      <c r="N27" t="s">
        <v>26</v>
      </c>
      <c r="O27" t="s">
        <v>29</v>
      </c>
      <c r="P27" s="3">
        <v>0.03</v>
      </c>
      <c r="Q27" s="3">
        <v>0.97</v>
      </c>
      <c r="T27" t="s">
        <v>26</v>
      </c>
      <c r="U27" t="s">
        <v>29</v>
      </c>
      <c r="V27" s="3">
        <v>0.03</v>
      </c>
      <c r="W27" s="3">
        <v>0.97</v>
      </c>
    </row>
    <row r="28" spans="1:23" x14ac:dyDescent="0.25">
      <c r="A28" t="s">
        <v>28</v>
      </c>
      <c r="B28">
        <v>0.74</v>
      </c>
      <c r="C28">
        <v>0.02</v>
      </c>
      <c r="D28">
        <v>0.71</v>
      </c>
      <c r="E28">
        <v>0.77</v>
      </c>
      <c r="G28" t="s">
        <v>28</v>
      </c>
      <c r="H28">
        <v>0.71</v>
      </c>
      <c r="I28">
        <v>0.01</v>
      </c>
      <c r="J28">
        <v>0.68</v>
      </c>
      <c r="K28">
        <v>0.73</v>
      </c>
      <c r="M28" t="s">
        <v>28</v>
      </c>
      <c r="N28">
        <v>0.73</v>
      </c>
      <c r="O28">
        <v>0.01</v>
      </c>
      <c r="P28">
        <v>0.71</v>
      </c>
      <c r="Q28">
        <v>0.76</v>
      </c>
      <c r="S28" t="s">
        <v>28</v>
      </c>
      <c r="T28">
        <v>0.72</v>
      </c>
      <c r="U28">
        <v>0.01</v>
      </c>
      <c r="V28">
        <v>0.7</v>
      </c>
      <c r="W28">
        <v>0.74</v>
      </c>
    </row>
    <row r="29" spans="1:23" x14ac:dyDescent="0.25">
      <c r="A29" t="s">
        <v>27</v>
      </c>
      <c r="B29">
        <v>-2.4500000000000002</v>
      </c>
      <c r="C29">
        <v>0.03</v>
      </c>
      <c r="D29">
        <v>-2.5099999999999998</v>
      </c>
      <c r="E29">
        <v>-2.39</v>
      </c>
      <c r="G29" t="s">
        <v>27</v>
      </c>
      <c r="H29">
        <v>-2.52</v>
      </c>
      <c r="I29">
        <v>0.03</v>
      </c>
      <c r="J29">
        <v>-2.57</v>
      </c>
      <c r="K29">
        <v>-2.4700000000000002</v>
      </c>
      <c r="M29" t="s">
        <v>27</v>
      </c>
      <c r="N29">
        <v>-2.46</v>
      </c>
      <c r="O29">
        <v>0.02</v>
      </c>
      <c r="P29">
        <v>-2.5099999999999998</v>
      </c>
      <c r="Q29">
        <v>-2.41</v>
      </c>
      <c r="S29" t="s">
        <v>27</v>
      </c>
      <c r="T29">
        <v>-2.5</v>
      </c>
      <c r="U29">
        <v>0.02</v>
      </c>
      <c r="V29">
        <v>-2.54</v>
      </c>
      <c r="W29">
        <v>-2.4700000000000002</v>
      </c>
    </row>
    <row r="31" spans="1:23" x14ac:dyDescent="0.25">
      <c r="A31" t="s">
        <v>42</v>
      </c>
      <c r="G31" t="s">
        <v>43</v>
      </c>
      <c r="M31" t="s">
        <v>44</v>
      </c>
      <c r="S31" t="s">
        <v>45</v>
      </c>
    </row>
    <row r="33" spans="1:23" x14ac:dyDescent="0.25">
      <c r="B33" t="s">
        <v>26</v>
      </c>
      <c r="C33" t="s">
        <v>29</v>
      </c>
      <c r="D33" s="3">
        <v>0.03</v>
      </c>
      <c r="E33" s="3">
        <v>0.97</v>
      </c>
      <c r="H33" t="s">
        <v>26</v>
      </c>
      <c r="I33" t="s">
        <v>29</v>
      </c>
      <c r="J33" s="3">
        <v>0.03</v>
      </c>
      <c r="K33" s="3">
        <v>0.97</v>
      </c>
      <c r="N33" t="s">
        <v>26</v>
      </c>
      <c r="O33" t="s">
        <v>29</v>
      </c>
      <c r="P33" s="3">
        <v>0.03</v>
      </c>
      <c r="Q33" s="3">
        <v>0.97</v>
      </c>
      <c r="T33" t="s">
        <v>26</v>
      </c>
      <c r="U33" t="s">
        <v>29</v>
      </c>
      <c r="V33" s="3">
        <v>0.03</v>
      </c>
      <c r="W33" s="3">
        <v>0.97</v>
      </c>
    </row>
    <row r="34" spans="1:23" x14ac:dyDescent="0.25">
      <c r="A34" t="s">
        <v>28</v>
      </c>
      <c r="B34">
        <v>0.73</v>
      </c>
      <c r="C34">
        <v>0.02</v>
      </c>
      <c r="D34">
        <v>0.7</v>
      </c>
      <c r="E34">
        <v>0.76</v>
      </c>
      <c r="G34" t="s">
        <v>28</v>
      </c>
      <c r="H34">
        <v>0.74</v>
      </c>
      <c r="I34">
        <v>0.01</v>
      </c>
      <c r="J34">
        <v>0.72</v>
      </c>
      <c r="K34">
        <v>0.77</v>
      </c>
      <c r="M34" t="s">
        <v>28</v>
      </c>
      <c r="N34">
        <v>0.73</v>
      </c>
      <c r="O34">
        <v>0.01</v>
      </c>
      <c r="P34">
        <v>0.7</v>
      </c>
      <c r="Q34">
        <v>0.75</v>
      </c>
      <c r="S34" t="s">
        <v>28</v>
      </c>
      <c r="T34">
        <v>0.74</v>
      </c>
      <c r="U34">
        <v>0.01</v>
      </c>
      <c r="V34">
        <v>0.72</v>
      </c>
      <c r="W34">
        <v>0.75</v>
      </c>
    </row>
    <row r="35" spans="1:23" x14ac:dyDescent="0.25">
      <c r="A35" t="s">
        <v>27</v>
      </c>
      <c r="B35">
        <v>-2.48</v>
      </c>
      <c r="C35">
        <v>0.03</v>
      </c>
      <c r="D35">
        <v>-2.54</v>
      </c>
      <c r="E35">
        <v>-2.42</v>
      </c>
      <c r="G35" t="s">
        <v>27</v>
      </c>
      <c r="H35">
        <v>-2.4500000000000002</v>
      </c>
      <c r="I35">
        <v>0.03</v>
      </c>
      <c r="J35">
        <v>-2.5</v>
      </c>
      <c r="K35">
        <v>-2.39</v>
      </c>
      <c r="M35" t="s">
        <v>27</v>
      </c>
      <c r="N35">
        <v>-2.48</v>
      </c>
      <c r="O35">
        <v>0.03</v>
      </c>
      <c r="P35">
        <v>-2.52</v>
      </c>
      <c r="Q35">
        <v>-2.4300000000000002</v>
      </c>
      <c r="S35" t="s">
        <v>27</v>
      </c>
      <c r="T35">
        <v>-2.48</v>
      </c>
      <c r="U35">
        <v>0.02</v>
      </c>
      <c r="V35">
        <v>-2.5099999999999998</v>
      </c>
      <c r="W35">
        <v>-2.4500000000000002</v>
      </c>
    </row>
    <row r="36" spans="1:23" s="9" customFormat="1" x14ac:dyDescent="0.25"/>
    <row r="37" spans="1:23" x14ac:dyDescent="0.25">
      <c r="A37" t="s">
        <v>31</v>
      </c>
      <c r="G37" t="s">
        <v>32</v>
      </c>
      <c r="M37" t="s">
        <v>33</v>
      </c>
    </row>
    <row r="39" spans="1:23" x14ac:dyDescent="0.25">
      <c r="B39" t="s">
        <v>26</v>
      </c>
      <c r="C39" t="s">
        <v>29</v>
      </c>
      <c r="D39" s="3">
        <v>0.03</v>
      </c>
      <c r="E39" s="3">
        <v>0.97</v>
      </c>
      <c r="G39" s="10"/>
      <c r="H39" s="11" t="s">
        <v>26</v>
      </c>
      <c r="I39" s="11" t="s">
        <v>29</v>
      </c>
      <c r="J39" s="12">
        <v>0.03</v>
      </c>
      <c r="K39" s="13">
        <v>0.97</v>
      </c>
      <c r="N39" t="s">
        <v>26</v>
      </c>
      <c r="O39" t="s">
        <v>29</v>
      </c>
      <c r="P39" s="3">
        <v>0.03</v>
      </c>
      <c r="Q39" s="3">
        <v>0.97</v>
      </c>
    </row>
    <row r="40" spans="1:23" x14ac:dyDescent="0.25">
      <c r="A40" t="s">
        <v>28</v>
      </c>
      <c r="B40">
        <v>0.72</v>
      </c>
      <c r="C40">
        <v>0.03</v>
      </c>
      <c r="D40">
        <v>0.66</v>
      </c>
      <c r="E40">
        <v>0.78</v>
      </c>
      <c r="G40" s="14" t="s">
        <v>28</v>
      </c>
      <c r="H40">
        <v>0.74</v>
      </c>
      <c r="I40">
        <v>0.03</v>
      </c>
      <c r="J40">
        <v>0.69</v>
      </c>
      <c r="K40" s="15">
        <v>0.79</v>
      </c>
      <c r="M40" t="s">
        <v>28</v>
      </c>
      <c r="N40">
        <v>0.77</v>
      </c>
      <c r="O40">
        <v>0.02</v>
      </c>
      <c r="P40">
        <v>0.74</v>
      </c>
      <c r="Q40">
        <v>0.81</v>
      </c>
    </row>
    <row r="41" spans="1:23" x14ac:dyDescent="0.25">
      <c r="A41" t="s">
        <v>27</v>
      </c>
      <c r="B41">
        <v>-2.5099999999999998</v>
      </c>
      <c r="C41">
        <v>0.06</v>
      </c>
      <c r="D41">
        <v>-2.63</v>
      </c>
      <c r="E41">
        <v>-2.39</v>
      </c>
      <c r="G41" s="16" t="s">
        <v>27</v>
      </c>
      <c r="H41" s="8">
        <v>-2.4500000000000002</v>
      </c>
      <c r="I41" s="8">
        <v>0.05</v>
      </c>
      <c r="J41" s="8">
        <v>-2.5499999999999998</v>
      </c>
      <c r="K41" s="17">
        <v>-2.36</v>
      </c>
      <c r="M41" t="s">
        <v>27</v>
      </c>
      <c r="N41">
        <v>-2.4</v>
      </c>
      <c r="O41">
        <v>0.04</v>
      </c>
      <c r="P41">
        <v>-2.46</v>
      </c>
      <c r="Q41">
        <v>-2.33</v>
      </c>
    </row>
    <row r="43" spans="1:23" x14ac:dyDescent="0.25">
      <c r="A43" t="s">
        <v>31</v>
      </c>
      <c r="G43" t="s">
        <v>32</v>
      </c>
      <c r="M43" t="s">
        <v>33</v>
      </c>
    </row>
    <row r="45" spans="1:23" x14ac:dyDescent="0.25">
      <c r="A45" s="10"/>
      <c r="B45" s="11" t="s">
        <v>26</v>
      </c>
      <c r="C45" s="11" t="s">
        <v>29</v>
      </c>
      <c r="D45" s="12">
        <v>0.03</v>
      </c>
      <c r="E45" s="13">
        <v>0.97</v>
      </c>
      <c r="H45" t="s">
        <v>26</v>
      </c>
      <c r="I45" t="s">
        <v>29</v>
      </c>
      <c r="J45" s="3">
        <v>0.03</v>
      </c>
      <c r="K45" s="3">
        <v>0.97</v>
      </c>
      <c r="M45" s="10"/>
      <c r="N45" s="11" t="s">
        <v>26</v>
      </c>
      <c r="O45" s="11" t="s">
        <v>29</v>
      </c>
      <c r="P45" s="12">
        <v>0.03</v>
      </c>
      <c r="Q45" s="13">
        <v>0.97</v>
      </c>
    </row>
    <row r="46" spans="1:23" x14ac:dyDescent="0.25">
      <c r="A46" s="14" t="s">
        <v>28</v>
      </c>
      <c r="B46">
        <v>0.72</v>
      </c>
      <c r="C46">
        <v>0.03</v>
      </c>
      <c r="D46">
        <v>0.67</v>
      </c>
      <c r="E46" s="15">
        <v>0.78</v>
      </c>
      <c r="G46" t="s">
        <v>28</v>
      </c>
      <c r="H46">
        <v>0.72</v>
      </c>
      <c r="I46">
        <v>0.03</v>
      </c>
      <c r="J46">
        <v>0.67</v>
      </c>
      <c r="K46">
        <v>0.76</v>
      </c>
      <c r="M46" s="14" t="s">
        <v>28</v>
      </c>
      <c r="N46">
        <v>0.75</v>
      </c>
      <c r="O46">
        <v>0.02</v>
      </c>
      <c r="P46">
        <v>0.72</v>
      </c>
      <c r="Q46" s="15">
        <v>0.79</v>
      </c>
    </row>
    <row r="47" spans="1:23" x14ac:dyDescent="0.25">
      <c r="A47" s="16" t="s">
        <v>27</v>
      </c>
      <c r="B47" s="8">
        <v>-2.4700000000000002</v>
      </c>
      <c r="C47" s="8">
        <v>0.06</v>
      </c>
      <c r="D47" s="8">
        <v>-2.59</v>
      </c>
      <c r="E47" s="17">
        <v>-2.35</v>
      </c>
      <c r="G47" t="s">
        <v>27</v>
      </c>
      <c r="H47">
        <v>-2.52</v>
      </c>
      <c r="I47">
        <v>0.05</v>
      </c>
      <c r="J47">
        <v>-2.61</v>
      </c>
      <c r="K47">
        <v>-2.4300000000000002</v>
      </c>
      <c r="M47" s="16" t="s">
        <v>27</v>
      </c>
      <c r="N47" s="8">
        <v>-2.4300000000000002</v>
      </c>
      <c r="O47" s="8">
        <v>0.04</v>
      </c>
      <c r="P47" s="8">
        <v>-2.5</v>
      </c>
      <c r="Q47" s="17">
        <v>-2.36</v>
      </c>
    </row>
    <row r="49" spans="1:21" x14ac:dyDescent="0.25">
      <c r="A49" t="s">
        <v>31</v>
      </c>
      <c r="G49" t="s">
        <v>32</v>
      </c>
      <c r="M49" t="s">
        <v>33</v>
      </c>
    </row>
    <row r="51" spans="1:21" x14ac:dyDescent="0.25">
      <c r="B51" t="s">
        <v>26</v>
      </c>
      <c r="C51" t="s">
        <v>29</v>
      </c>
      <c r="D51" s="3">
        <v>0.03</v>
      </c>
      <c r="E51" s="3">
        <v>0.97</v>
      </c>
      <c r="H51" t="s">
        <v>26</v>
      </c>
      <c r="I51" t="s">
        <v>29</v>
      </c>
      <c r="J51" s="3">
        <v>0.03</v>
      </c>
      <c r="K51" s="3">
        <v>0.97</v>
      </c>
      <c r="N51" t="s">
        <v>26</v>
      </c>
      <c r="O51" t="s">
        <v>29</v>
      </c>
      <c r="P51" s="3">
        <v>0.03</v>
      </c>
      <c r="Q51" s="3">
        <v>0.97</v>
      </c>
    </row>
    <row r="52" spans="1:21" x14ac:dyDescent="0.25">
      <c r="A52" t="s">
        <v>28</v>
      </c>
      <c r="B52">
        <v>0.72</v>
      </c>
      <c r="C52">
        <v>0.03</v>
      </c>
      <c r="D52">
        <v>0.66</v>
      </c>
      <c r="E52">
        <v>0.78</v>
      </c>
      <c r="G52" t="s">
        <v>28</v>
      </c>
      <c r="H52">
        <v>0.75</v>
      </c>
      <c r="I52">
        <v>0.03</v>
      </c>
      <c r="J52">
        <v>0.7</v>
      </c>
      <c r="K52">
        <v>0.8</v>
      </c>
      <c r="M52" t="s">
        <v>28</v>
      </c>
      <c r="N52">
        <v>0.76</v>
      </c>
      <c r="O52">
        <v>0.02</v>
      </c>
      <c r="P52">
        <v>0.72</v>
      </c>
      <c r="Q52">
        <v>0.79</v>
      </c>
    </row>
    <row r="53" spans="1:21" x14ac:dyDescent="0.25">
      <c r="A53" t="s">
        <v>27</v>
      </c>
      <c r="B53">
        <v>-2.5299999999999998</v>
      </c>
      <c r="C53">
        <v>0.06</v>
      </c>
      <c r="D53">
        <v>-2.66</v>
      </c>
      <c r="E53">
        <v>-2.42</v>
      </c>
      <c r="G53" t="s">
        <v>27</v>
      </c>
      <c r="H53">
        <v>-2.4500000000000002</v>
      </c>
      <c r="I53">
        <v>0.05</v>
      </c>
      <c r="J53">
        <v>-2.54</v>
      </c>
      <c r="K53">
        <v>-2.36</v>
      </c>
      <c r="M53" t="s">
        <v>27</v>
      </c>
      <c r="N53">
        <v>-2.4300000000000002</v>
      </c>
      <c r="O53">
        <v>0.04</v>
      </c>
      <c r="P53">
        <v>-2.5</v>
      </c>
      <c r="Q53">
        <v>-2.36</v>
      </c>
    </row>
    <row r="54" spans="1:21" s="9" customFormat="1" x14ac:dyDescent="0.25"/>
    <row r="55" spans="1:21" x14ac:dyDescent="0.25">
      <c r="A55" t="s">
        <v>58</v>
      </c>
      <c r="D55" s="4"/>
      <c r="E55" s="4"/>
      <c r="F55" s="4" t="s">
        <v>29</v>
      </c>
      <c r="G55" s="4" t="s">
        <v>57</v>
      </c>
      <c r="H55" s="4">
        <v>0.05</v>
      </c>
      <c r="I55" s="4"/>
      <c r="M55" t="s">
        <v>59</v>
      </c>
      <c r="P55" s="4"/>
      <c r="Q55" s="4"/>
      <c r="S55" s="4" t="s">
        <v>29</v>
      </c>
      <c r="T55" s="4" t="s">
        <v>57</v>
      </c>
      <c r="U55" s="4">
        <v>0.05</v>
      </c>
    </row>
    <row r="57" spans="1:21" x14ac:dyDescent="0.25">
      <c r="B57">
        <v>0.05</v>
      </c>
      <c r="C57">
        <v>0.1</v>
      </c>
      <c r="D57">
        <v>0.15</v>
      </c>
      <c r="E57">
        <v>0.2</v>
      </c>
      <c r="F57">
        <v>0.25</v>
      </c>
      <c r="G57">
        <v>0.3</v>
      </c>
      <c r="H57">
        <v>0.5</v>
      </c>
      <c r="I57">
        <v>1</v>
      </c>
      <c r="N57">
        <v>0.05</v>
      </c>
      <c r="O57">
        <v>0.1</v>
      </c>
      <c r="P57">
        <v>0.15</v>
      </c>
      <c r="Q57">
        <v>0.2</v>
      </c>
      <c r="R57">
        <v>0.25</v>
      </c>
      <c r="S57">
        <v>0.3</v>
      </c>
      <c r="T57">
        <v>0.5</v>
      </c>
      <c r="U57">
        <v>1</v>
      </c>
    </row>
    <row r="58" spans="1:21" x14ac:dyDescent="0.25">
      <c r="A58" t="s">
        <v>53</v>
      </c>
      <c r="B58">
        <v>0.77</v>
      </c>
      <c r="C58">
        <v>0.78</v>
      </c>
      <c r="D58">
        <v>0.79</v>
      </c>
      <c r="E58">
        <v>0.79</v>
      </c>
      <c r="F58">
        <v>0.79</v>
      </c>
      <c r="G58">
        <v>0.79</v>
      </c>
      <c r="H58">
        <v>0.79</v>
      </c>
      <c r="I58">
        <v>0.79</v>
      </c>
      <c r="M58" t="s">
        <v>53</v>
      </c>
      <c r="N58">
        <v>0.08</v>
      </c>
      <c r="O58">
        <v>0.1</v>
      </c>
      <c r="P58">
        <v>0.1</v>
      </c>
      <c r="Q58">
        <v>0.1</v>
      </c>
      <c r="R58">
        <v>0.1</v>
      </c>
      <c r="S58">
        <v>0.09</v>
      </c>
      <c r="T58">
        <v>0.09</v>
      </c>
      <c r="U58">
        <v>0.1</v>
      </c>
    </row>
    <row r="59" spans="1:21" x14ac:dyDescent="0.25">
      <c r="A59" t="s">
        <v>54</v>
      </c>
      <c r="B59">
        <v>0.7</v>
      </c>
      <c r="C59">
        <v>0.69</v>
      </c>
      <c r="D59">
        <v>0.69</v>
      </c>
      <c r="E59">
        <v>0.68</v>
      </c>
      <c r="F59">
        <v>0.68</v>
      </c>
      <c r="G59">
        <v>0.68</v>
      </c>
      <c r="H59">
        <v>0.68</v>
      </c>
      <c r="I59">
        <v>0.68</v>
      </c>
      <c r="M59" t="s">
        <v>54</v>
      </c>
      <c r="N59">
        <v>-0.02</v>
      </c>
      <c r="O59">
        <v>-0.03</v>
      </c>
      <c r="P59">
        <v>-0.03</v>
      </c>
      <c r="Q59">
        <v>-0.03</v>
      </c>
      <c r="R59">
        <v>-0.03</v>
      </c>
      <c r="S59">
        <v>-0.03</v>
      </c>
      <c r="T59">
        <v>-0.03</v>
      </c>
      <c r="U59">
        <v>-0.03</v>
      </c>
    </row>
    <row r="61" spans="1:21" x14ac:dyDescent="0.25">
      <c r="A61" t="s">
        <v>52</v>
      </c>
      <c r="D61" t="s">
        <v>29</v>
      </c>
      <c r="E61" t="s">
        <v>50</v>
      </c>
      <c r="M61" t="s">
        <v>52</v>
      </c>
      <c r="P61" t="s">
        <v>29</v>
      </c>
      <c r="Q61" t="s">
        <v>50</v>
      </c>
    </row>
    <row r="63" spans="1:21" x14ac:dyDescent="0.25">
      <c r="B63">
        <v>0.05</v>
      </c>
      <c r="C63">
        <v>0.1</v>
      </c>
      <c r="D63">
        <v>0.15</v>
      </c>
      <c r="E63">
        <v>0.2</v>
      </c>
      <c r="F63">
        <v>0.25</v>
      </c>
      <c r="G63">
        <v>0.3</v>
      </c>
      <c r="H63">
        <v>0.5</v>
      </c>
      <c r="I63">
        <v>1</v>
      </c>
      <c r="N63">
        <v>0.05</v>
      </c>
      <c r="O63">
        <v>0.1</v>
      </c>
      <c r="P63">
        <v>0.15</v>
      </c>
      <c r="Q63">
        <v>0.2</v>
      </c>
      <c r="R63">
        <v>0.25</v>
      </c>
      <c r="S63">
        <v>0.3</v>
      </c>
      <c r="T63">
        <v>0.5</v>
      </c>
      <c r="U63">
        <v>1</v>
      </c>
    </row>
    <row r="64" spans="1:21" x14ac:dyDescent="0.25">
      <c r="A64" t="s">
        <v>53</v>
      </c>
      <c r="M64" t="s">
        <v>53</v>
      </c>
    </row>
    <row r="65" spans="1:23" x14ac:dyDescent="0.25">
      <c r="A65" t="s">
        <v>54</v>
      </c>
      <c r="M65" t="s">
        <v>54</v>
      </c>
    </row>
    <row r="66" spans="1:23" x14ac:dyDescent="0.25">
      <c r="A66" t="s">
        <v>28</v>
      </c>
      <c r="B66">
        <v>0.74</v>
      </c>
      <c r="C66">
        <v>0.02</v>
      </c>
      <c r="D66">
        <v>0.71</v>
      </c>
      <c r="E66">
        <v>0.77</v>
      </c>
      <c r="G66" t="s">
        <v>28</v>
      </c>
      <c r="H66">
        <v>0.71</v>
      </c>
      <c r="I66">
        <v>0.01</v>
      </c>
      <c r="J66">
        <v>0.68</v>
      </c>
      <c r="K66">
        <v>0.73</v>
      </c>
      <c r="M66" t="s">
        <v>28</v>
      </c>
      <c r="N66">
        <v>0.73</v>
      </c>
      <c r="O66">
        <v>0.01</v>
      </c>
      <c r="P66">
        <v>0.71</v>
      </c>
      <c r="Q66">
        <v>0.76</v>
      </c>
      <c r="S66" t="s">
        <v>28</v>
      </c>
      <c r="T66">
        <v>0.72</v>
      </c>
      <c r="U66">
        <v>0.01</v>
      </c>
      <c r="V66">
        <v>0.7</v>
      </c>
      <c r="W66">
        <v>0.74</v>
      </c>
    </row>
    <row r="67" spans="1:23" x14ac:dyDescent="0.25">
      <c r="A67" t="s">
        <v>27</v>
      </c>
      <c r="B67">
        <v>-2.4500000000000002</v>
      </c>
      <c r="C67">
        <v>0.03</v>
      </c>
      <c r="D67">
        <v>-2.5099999999999998</v>
      </c>
      <c r="E67">
        <v>-2.39</v>
      </c>
      <c r="G67" t="s">
        <v>27</v>
      </c>
      <c r="H67">
        <v>-2.52</v>
      </c>
      <c r="I67">
        <v>0.03</v>
      </c>
      <c r="J67">
        <v>-2.57</v>
      </c>
      <c r="K67">
        <v>-2.4700000000000002</v>
      </c>
      <c r="M67" t="s">
        <v>27</v>
      </c>
      <c r="N67">
        <v>-2.46</v>
      </c>
      <c r="O67">
        <v>0.02</v>
      </c>
      <c r="P67">
        <v>-2.5099999999999998</v>
      </c>
      <c r="Q67">
        <v>-2.41</v>
      </c>
      <c r="S67" t="s">
        <v>27</v>
      </c>
      <c r="T67">
        <v>-2.5</v>
      </c>
      <c r="U67">
        <v>0.02</v>
      </c>
      <c r="V67">
        <v>-2.54</v>
      </c>
      <c r="W67">
        <v>-2.4700000000000002</v>
      </c>
    </row>
    <row r="68" spans="1:23" s="9" customFormat="1" x14ac:dyDescent="0.25"/>
    <row r="69" spans="1:23" x14ac:dyDescent="0.25">
      <c r="A69" t="s">
        <v>116</v>
      </c>
      <c r="G69" t="s">
        <v>117</v>
      </c>
    </row>
    <row r="71" spans="1:23" x14ac:dyDescent="0.25">
      <c r="B71" t="s">
        <v>26</v>
      </c>
      <c r="C71" t="s">
        <v>29</v>
      </c>
      <c r="D71" s="3">
        <v>0.03</v>
      </c>
      <c r="E71" s="3">
        <v>0.97</v>
      </c>
      <c r="H71" t="s">
        <v>26</v>
      </c>
      <c r="I71" t="s">
        <v>29</v>
      </c>
      <c r="J71" s="3">
        <v>0.03</v>
      </c>
      <c r="K71" s="3">
        <v>0.97</v>
      </c>
    </row>
    <row r="72" spans="1:23" x14ac:dyDescent="0.25">
      <c r="A72" t="s">
        <v>28</v>
      </c>
      <c r="B72">
        <v>0.8</v>
      </c>
      <c r="C72">
        <v>0.05</v>
      </c>
      <c r="D72">
        <v>0.7</v>
      </c>
      <c r="E72">
        <v>0.9</v>
      </c>
      <c r="G72" t="s">
        <v>28</v>
      </c>
      <c r="H72">
        <v>0.75</v>
      </c>
      <c r="I72">
        <v>0.03</v>
      </c>
      <c r="J72">
        <v>0.69</v>
      </c>
      <c r="K72">
        <v>0.81</v>
      </c>
    </row>
    <row r="73" spans="1:23" x14ac:dyDescent="0.25">
      <c r="A73" t="s">
        <v>27</v>
      </c>
      <c r="B73">
        <v>-2.31</v>
      </c>
      <c r="C73">
        <v>0.14000000000000001</v>
      </c>
      <c r="D73">
        <v>-2.56</v>
      </c>
      <c r="E73">
        <v>-2.04</v>
      </c>
      <c r="G73" t="s">
        <v>27</v>
      </c>
      <c r="H73">
        <v>-2.4</v>
      </c>
      <c r="I73">
        <v>7.0000000000000007E-2</v>
      </c>
      <c r="J73">
        <v>-2.54</v>
      </c>
      <c r="K73">
        <v>-2.27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73D1-3F98-4AF5-B565-A20ED2B02393}">
  <dimension ref="A1:H70"/>
  <sheetViews>
    <sheetView topLeftCell="A22" workbookViewId="0">
      <selection activeCell="A9" sqref="A9"/>
    </sheetView>
  </sheetViews>
  <sheetFormatPr defaultRowHeight="15" x14ac:dyDescent="0.25"/>
  <sheetData>
    <row r="1" spans="1:8" x14ac:dyDescent="0.25">
      <c r="A1" t="s">
        <v>34</v>
      </c>
      <c r="H1" t="s">
        <v>35</v>
      </c>
    </row>
    <row r="3" spans="1:8" x14ac:dyDescent="0.25">
      <c r="A3" s="6" t="s">
        <v>60</v>
      </c>
      <c r="H3" s="6" t="s">
        <v>74</v>
      </c>
    </row>
    <row r="4" spans="1:8" x14ac:dyDescent="0.25">
      <c r="A4" s="6" t="s">
        <v>61</v>
      </c>
      <c r="H4" s="6" t="s">
        <v>75</v>
      </c>
    </row>
    <row r="5" spans="1:8" x14ac:dyDescent="0.25">
      <c r="A5" s="5"/>
      <c r="H5" s="5"/>
    </row>
    <row r="6" spans="1:8" x14ac:dyDescent="0.25">
      <c r="A6" s="6" t="s">
        <v>62</v>
      </c>
      <c r="H6" s="6" t="s">
        <v>76</v>
      </c>
    </row>
    <row r="7" spans="1:8" x14ac:dyDescent="0.25">
      <c r="A7" s="6" t="s">
        <v>63</v>
      </c>
      <c r="H7" s="6" t="s">
        <v>77</v>
      </c>
    </row>
    <row r="8" spans="1:8" x14ac:dyDescent="0.25">
      <c r="A8" s="5"/>
      <c r="H8" s="5"/>
    </row>
    <row r="9" spans="1:8" x14ac:dyDescent="0.25">
      <c r="A9" s="6" t="s">
        <v>64</v>
      </c>
      <c r="H9" s="6" t="s">
        <v>78</v>
      </c>
    </row>
    <row r="10" spans="1:8" x14ac:dyDescent="0.25">
      <c r="A10" s="6" t="s">
        <v>65</v>
      </c>
      <c r="H10" s="6" t="s">
        <v>79</v>
      </c>
    </row>
    <row r="11" spans="1:8" x14ac:dyDescent="0.25">
      <c r="A11" s="5"/>
      <c r="H11" s="5"/>
    </row>
    <row r="12" spans="1:8" x14ac:dyDescent="0.25">
      <c r="A12" s="6" t="s">
        <v>66</v>
      </c>
      <c r="H12" s="6" t="s">
        <v>80</v>
      </c>
    </row>
    <row r="13" spans="1:8" x14ac:dyDescent="0.25">
      <c r="A13" s="6" t="s">
        <v>67</v>
      </c>
      <c r="H13" s="6" t="s">
        <v>81</v>
      </c>
    </row>
    <row r="14" spans="1:8" x14ac:dyDescent="0.25">
      <c r="A14" s="5"/>
      <c r="H14" s="5"/>
    </row>
    <row r="15" spans="1:8" x14ac:dyDescent="0.25">
      <c r="A15" s="6" t="s">
        <v>68</v>
      </c>
      <c r="H15" s="6" t="s">
        <v>82</v>
      </c>
    </row>
    <row r="16" spans="1:8" x14ac:dyDescent="0.25">
      <c r="A16" s="6" t="s">
        <v>69</v>
      </c>
      <c r="H16" s="6" t="s">
        <v>83</v>
      </c>
    </row>
    <row r="17" spans="1:8" x14ac:dyDescent="0.25">
      <c r="A17" s="5"/>
      <c r="H17" s="5"/>
    </row>
    <row r="18" spans="1:8" x14ac:dyDescent="0.25">
      <c r="A18" s="6" t="s">
        <v>70</v>
      </c>
      <c r="H18" s="6" t="s">
        <v>84</v>
      </c>
    </row>
    <row r="19" spans="1:8" x14ac:dyDescent="0.25">
      <c r="A19" s="6" t="s">
        <v>71</v>
      </c>
      <c r="H19" s="6" t="s">
        <v>85</v>
      </c>
    </row>
    <row r="20" spans="1:8" x14ac:dyDescent="0.25">
      <c r="A20" s="5"/>
      <c r="H20" s="5"/>
    </row>
    <row r="21" spans="1:8" x14ac:dyDescent="0.25">
      <c r="A21" s="6" t="s">
        <v>72</v>
      </c>
      <c r="H21" s="6" t="s">
        <v>86</v>
      </c>
    </row>
    <row r="22" spans="1:8" x14ac:dyDescent="0.25">
      <c r="A22" s="6" t="s">
        <v>73</v>
      </c>
      <c r="H22" s="6" t="s">
        <v>87</v>
      </c>
    </row>
    <row r="25" spans="1:8" x14ac:dyDescent="0.25">
      <c r="A25" t="s">
        <v>36</v>
      </c>
    </row>
    <row r="27" spans="1:8" x14ac:dyDescent="0.25">
      <c r="A27" s="6" t="s">
        <v>88</v>
      </c>
    </row>
    <row r="28" spans="1:8" x14ac:dyDescent="0.25">
      <c r="A28" s="6" t="s">
        <v>89</v>
      </c>
    </row>
    <row r="29" spans="1:8" x14ac:dyDescent="0.25">
      <c r="A29" s="5"/>
    </row>
    <row r="30" spans="1:8" x14ac:dyDescent="0.25">
      <c r="A30" s="6" t="s">
        <v>90</v>
      </c>
    </row>
    <row r="31" spans="1:8" x14ac:dyDescent="0.25">
      <c r="A31" s="6" t="s">
        <v>91</v>
      </c>
    </row>
    <row r="32" spans="1:8" x14ac:dyDescent="0.25">
      <c r="A32" s="5"/>
    </row>
    <row r="33" spans="1:1" x14ac:dyDescent="0.25">
      <c r="A33" s="6" t="s">
        <v>92</v>
      </c>
    </row>
    <row r="34" spans="1:1" x14ac:dyDescent="0.25">
      <c r="A34" s="6" t="s">
        <v>93</v>
      </c>
    </row>
    <row r="35" spans="1:1" x14ac:dyDescent="0.25">
      <c r="A35" s="5"/>
    </row>
    <row r="36" spans="1:1" x14ac:dyDescent="0.25">
      <c r="A36" s="6" t="s">
        <v>94</v>
      </c>
    </row>
    <row r="37" spans="1:1" x14ac:dyDescent="0.25">
      <c r="A37" s="6" t="s">
        <v>95</v>
      </c>
    </row>
    <row r="38" spans="1:1" x14ac:dyDescent="0.25">
      <c r="A38" s="5"/>
    </row>
    <row r="39" spans="1:1" x14ac:dyDescent="0.25">
      <c r="A39" s="6" t="s">
        <v>96</v>
      </c>
    </row>
    <row r="40" spans="1:1" x14ac:dyDescent="0.25">
      <c r="A40" s="6" t="s">
        <v>97</v>
      </c>
    </row>
    <row r="41" spans="1:1" x14ac:dyDescent="0.25">
      <c r="A41" s="5"/>
    </row>
    <row r="42" spans="1:1" x14ac:dyDescent="0.25">
      <c r="A42" s="6" t="s">
        <v>98</v>
      </c>
    </row>
    <row r="43" spans="1:1" x14ac:dyDescent="0.25">
      <c r="A43" s="6" t="s">
        <v>99</v>
      </c>
    </row>
    <row r="44" spans="1:1" x14ac:dyDescent="0.25">
      <c r="A44" s="5"/>
    </row>
    <row r="45" spans="1:1" x14ac:dyDescent="0.25">
      <c r="A45" s="6" t="s">
        <v>100</v>
      </c>
    </row>
    <row r="46" spans="1:1" x14ac:dyDescent="0.25">
      <c r="A46" s="6" t="s">
        <v>101</v>
      </c>
    </row>
    <row r="49" spans="1:1" x14ac:dyDescent="0.25">
      <c r="A49" t="s">
        <v>37</v>
      </c>
    </row>
    <row r="51" spans="1:1" x14ac:dyDescent="0.25">
      <c r="A51" s="6" t="s">
        <v>102</v>
      </c>
    </row>
    <row r="52" spans="1:1" x14ac:dyDescent="0.25">
      <c r="A52" s="6" t="s">
        <v>103</v>
      </c>
    </row>
    <row r="53" spans="1:1" x14ac:dyDescent="0.25">
      <c r="A53" s="5"/>
    </row>
    <row r="54" spans="1:1" x14ac:dyDescent="0.25">
      <c r="A54" s="6" t="s">
        <v>104</v>
      </c>
    </row>
    <row r="55" spans="1:1" x14ac:dyDescent="0.25">
      <c r="A55" s="6" t="s">
        <v>105</v>
      </c>
    </row>
    <row r="56" spans="1:1" x14ac:dyDescent="0.25">
      <c r="A56" s="5"/>
    </row>
    <row r="57" spans="1:1" x14ac:dyDescent="0.25">
      <c r="A57" s="6" t="s">
        <v>106</v>
      </c>
    </row>
    <row r="58" spans="1:1" x14ac:dyDescent="0.25">
      <c r="A58" s="6" t="s">
        <v>107</v>
      </c>
    </row>
    <row r="59" spans="1:1" x14ac:dyDescent="0.25">
      <c r="A59" s="5"/>
    </row>
    <row r="60" spans="1:1" x14ac:dyDescent="0.25">
      <c r="A60" s="6" t="s">
        <v>108</v>
      </c>
    </row>
    <row r="61" spans="1:1" x14ac:dyDescent="0.25">
      <c r="A61" s="6" t="s">
        <v>109</v>
      </c>
    </row>
    <row r="62" spans="1:1" x14ac:dyDescent="0.25">
      <c r="A62" s="5"/>
    </row>
    <row r="63" spans="1:1" x14ac:dyDescent="0.25">
      <c r="A63" s="6" t="s">
        <v>110</v>
      </c>
    </row>
    <row r="64" spans="1:1" x14ac:dyDescent="0.25">
      <c r="A64" s="6" t="s">
        <v>111</v>
      </c>
    </row>
    <row r="65" spans="1:1" x14ac:dyDescent="0.25">
      <c r="A65" s="5"/>
    </row>
    <row r="66" spans="1:1" x14ac:dyDescent="0.25">
      <c r="A66" s="6" t="s">
        <v>112</v>
      </c>
    </row>
    <row r="67" spans="1:1" x14ac:dyDescent="0.25">
      <c r="A67" s="6" t="s">
        <v>113</v>
      </c>
    </row>
    <row r="68" spans="1:1" x14ac:dyDescent="0.25">
      <c r="A68" s="5"/>
    </row>
    <row r="69" spans="1:1" x14ac:dyDescent="0.25">
      <c r="A69" s="6" t="s">
        <v>114</v>
      </c>
    </row>
    <row r="70" spans="1:1" x14ac:dyDescent="0.25">
      <c r="A70" s="6" t="s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E30932453F334BBD29C39D19BEB22A" ma:contentTypeVersion="13" ma:contentTypeDescription="Create a new document." ma:contentTypeScope="" ma:versionID="b2ed930f414cfc1cdab41fee42c98eaf">
  <xsd:schema xmlns:xsd="http://www.w3.org/2001/XMLSchema" xmlns:xs="http://www.w3.org/2001/XMLSchema" xmlns:p="http://schemas.microsoft.com/office/2006/metadata/properties" xmlns:ns3="6b6f319a-429b-41fd-836d-15877c1b87da" xmlns:ns4="cdf6e419-8e16-438b-b9b3-1c187bb06ad0" targetNamespace="http://schemas.microsoft.com/office/2006/metadata/properties" ma:root="true" ma:fieldsID="35cf057f28028dfaf9d37672bbc5a480" ns3:_="" ns4:_="">
    <xsd:import namespace="6b6f319a-429b-41fd-836d-15877c1b87da"/>
    <xsd:import namespace="cdf6e419-8e16-438b-b9b3-1c187bb06a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f319a-429b-41fd-836d-15877c1b87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f6e419-8e16-438b-b9b3-1c187bb06ad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b6f319a-429b-41fd-836d-15877c1b87da" xsi:nil="true"/>
  </documentManagement>
</p:properties>
</file>

<file path=customXml/itemProps1.xml><?xml version="1.0" encoding="utf-8"?>
<ds:datastoreItem xmlns:ds="http://schemas.openxmlformats.org/officeDocument/2006/customXml" ds:itemID="{521A4850-9AFE-4097-A700-A72E5AAE3C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6f319a-429b-41fd-836d-15877c1b87da"/>
    <ds:schemaRef ds:uri="cdf6e419-8e16-438b-b9b3-1c187bb06a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44AA51-F20F-41D2-8523-975FAC5E28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D24F90-B2CD-4C7C-8795-2AF4CAB6A872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cdf6e419-8e16-438b-b9b3-1c187bb06ad0"/>
    <ds:schemaRef ds:uri="6b6f319a-429b-41fd-836d-15877c1b87d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Activation Energy</vt:lpstr>
      <vt:lpstr>Std Dev Variations</vt:lpstr>
      <vt:lpstr>Reaction Order of B</vt:lpstr>
      <vt:lpstr>Toy Model Variations</vt:lpstr>
      <vt:lpstr>Sampling Experimental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Nguyen</dc:creator>
  <cp:lastModifiedBy>Nguyen, Angela</cp:lastModifiedBy>
  <dcterms:created xsi:type="dcterms:W3CDTF">2023-05-02T02:13:52Z</dcterms:created>
  <dcterms:modified xsi:type="dcterms:W3CDTF">2024-09-29T14:49:37Z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0x01010094E30932453F334BBD29C39D19BEB22A</vt:lpwstr>
  </property>
</Properties>
</file>